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4"/>
  <workbookPr/>
  <mc:AlternateContent xmlns:mc="http://schemas.openxmlformats.org/markup-compatibility/2006">
    <mc:Choice Requires="x15">
      <x15ac:absPath xmlns:x15ac="http://schemas.microsoft.com/office/spreadsheetml/2010/11/ac" url="https://lapiana1org-my.sharepoint.com/personal/green_lapiana_org/Documents/Desktop/Files to Share with Voters/"/>
    </mc:Choice>
  </mc:AlternateContent>
  <xr:revisionPtr revIDLastSave="3" documentId="8_{CC6FE197-4871-425D-83AF-D6D862F90D39}" xr6:coauthVersionLast="47" xr6:coauthVersionMax="47" xr10:uidLastSave="{039EB6E9-A926-48CB-923C-39C043174400}"/>
  <bookViews>
    <workbookView xWindow="-110" yWindow="-110" windowWidth="19420" windowHeight="10420" firstSheet="3" xr2:uid="{00000000-000D-0000-FFFF-FFFF00000000}"/>
  </bookViews>
  <sheets>
    <sheet name="Control Panel" sheetId="3" r:id="rId1"/>
    <sheet name="Dues Calculations" sheetId="1" r:id="rId2"/>
    <sheet name="ESTIMATED Earned Revenue" sheetId="4" r:id="rId3"/>
    <sheet name="Dashboard of Proposed Change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 r="B25" i="5"/>
  <c r="C157" i="1" l="1"/>
  <c r="E157" i="1" s="1"/>
  <c r="G157" i="1" s="1"/>
  <c r="C156" i="1"/>
  <c r="E156" i="1" s="1"/>
  <c r="G156" i="1" s="1"/>
  <c r="C155" i="1"/>
  <c r="E155" i="1" s="1"/>
  <c r="G155" i="1" s="1"/>
  <c r="C154" i="1"/>
  <c r="E154" i="1" s="1"/>
  <c r="G154" i="1" s="1"/>
  <c r="C153" i="1"/>
  <c r="E153" i="1" s="1"/>
  <c r="G153" i="1" s="1"/>
  <c r="C152" i="1"/>
  <c r="E152" i="1" s="1"/>
  <c r="G152" i="1" s="1"/>
  <c r="C151" i="1"/>
  <c r="E151" i="1" s="1"/>
  <c r="G151" i="1" s="1"/>
  <c r="C150" i="1"/>
  <c r="E150" i="1" s="1"/>
  <c r="G150" i="1" s="1"/>
  <c r="C149" i="1"/>
  <c r="E149" i="1" s="1"/>
  <c r="G149" i="1" s="1"/>
  <c r="C148" i="1"/>
  <c r="E148" i="1" s="1"/>
  <c r="G148" i="1" s="1"/>
  <c r="C147" i="1"/>
  <c r="E147" i="1" s="1"/>
  <c r="G147" i="1" s="1"/>
  <c r="C146" i="1"/>
  <c r="E146" i="1" s="1"/>
  <c r="G146" i="1" s="1"/>
  <c r="C145" i="1"/>
  <c r="E145" i="1" s="1"/>
  <c r="G145" i="1" s="1"/>
  <c r="C144" i="1"/>
  <c r="E144" i="1" s="1"/>
  <c r="G144" i="1" s="1"/>
  <c r="C143" i="1"/>
  <c r="E143" i="1" s="1"/>
  <c r="G143" i="1" s="1"/>
  <c r="C142" i="1"/>
  <c r="E142" i="1" s="1"/>
  <c r="G142" i="1" s="1"/>
  <c r="C141" i="1"/>
  <c r="E141" i="1" s="1"/>
  <c r="G141" i="1" s="1"/>
  <c r="C140" i="1"/>
  <c r="E140" i="1" s="1"/>
  <c r="G140" i="1" s="1"/>
  <c r="C139" i="1"/>
  <c r="E139" i="1" s="1"/>
  <c r="G139" i="1" s="1"/>
  <c r="C138" i="1"/>
  <c r="E138" i="1" s="1"/>
  <c r="G138" i="1" s="1"/>
  <c r="C137" i="1"/>
  <c r="E137" i="1" s="1"/>
  <c r="G137" i="1" s="1"/>
  <c r="C136" i="1"/>
  <c r="E136" i="1" s="1"/>
  <c r="G136" i="1" s="1"/>
  <c r="C135" i="1"/>
  <c r="E135" i="1" s="1"/>
  <c r="G135" i="1" s="1"/>
  <c r="C134" i="1"/>
  <c r="E134" i="1" s="1"/>
  <c r="G134" i="1" s="1"/>
  <c r="C133" i="1"/>
  <c r="E133" i="1" s="1"/>
  <c r="G133" i="1" s="1"/>
  <c r="C132" i="1"/>
  <c r="E132" i="1" s="1"/>
  <c r="G132" i="1" s="1"/>
  <c r="C131" i="1"/>
  <c r="E131" i="1" s="1"/>
  <c r="G131" i="1" s="1"/>
  <c r="C130" i="1"/>
  <c r="E130" i="1" s="1"/>
  <c r="G130" i="1" s="1"/>
  <c r="C129" i="1"/>
  <c r="E129" i="1" s="1"/>
  <c r="G129" i="1" s="1"/>
  <c r="C128" i="1"/>
  <c r="E128" i="1" s="1"/>
  <c r="G128" i="1" s="1"/>
  <c r="C127" i="1"/>
  <c r="E127" i="1" s="1"/>
  <c r="G127" i="1" s="1"/>
  <c r="C126" i="1"/>
  <c r="E126" i="1" s="1"/>
  <c r="G126" i="1" s="1"/>
  <c r="C125" i="1"/>
  <c r="E125" i="1" s="1"/>
  <c r="G125" i="1" s="1"/>
  <c r="C124" i="1"/>
  <c r="E124" i="1" s="1"/>
  <c r="G124" i="1" s="1"/>
  <c r="C123" i="1"/>
  <c r="E123" i="1" s="1"/>
  <c r="G123" i="1" s="1"/>
  <c r="C122" i="1"/>
  <c r="E122" i="1" s="1"/>
  <c r="G122" i="1" s="1"/>
  <c r="C121" i="1"/>
  <c r="E121" i="1" s="1"/>
  <c r="G121" i="1" s="1"/>
  <c r="C120" i="1"/>
  <c r="E120" i="1" s="1"/>
  <c r="G120" i="1" s="1"/>
  <c r="C119" i="1"/>
  <c r="E119" i="1" s="1"/>
  <c r="G119" i="1" s="1"/>
  <c r="C118" i="1"/>
  <c r="E118" i="1" s="1"/>
  <c r="G118" i="1" s="1"/>
  <c r="C117" i="1"/>
  <c r="E117" i="1" s="1"/>
  <c r="G117" i="1" s="1"/>
  <c r="C116" i="1"/>
  <c r="E116" i="1" s="1"/>
  <c r="G116" i="1" s="1"/>
  <c r="C115" i="1"/>
  <c r="E115" i="1" s="1"/>
  <c r="G115" i="1" s="1"/>
  <c r="C114" i="1"/>
  <c r="E114" i="1" s="1"/>
  <c r="G114" i="1" s="1"/>
  <c r="C113" i="1"/>
  <c r="E113" i="1" s="1"/>
  <c r="G113" i="1" s="1"/>
  <c r="C112" i="1"/>
  <c r="E112" i="1" s="1"/>
  <c r="G112" i="1" s="1"/>
  <c r="C111" i="1"/>
  <c r="E111" i="1" s="1"/>
  <c r="G111" i="1" s="1"/>
  <c r="C110" i="1"/>
  <c r="E110" i="1" s="1"/>
  <c r="G110" i="1" s="1"/>
  <c r="C109" i="1"/>
  <c r="E109" i="1" s="1"/>
  <c r="G109" i="1" s="1"/>
  <c r="C108" i="1"/>
  <c r="E108" i="1" s="1"/>
  <c r="G108" i="1" s="1"/>
  <c r="C107" i="1"/>
  <c r="E107" i="1" s="1"/>
  <c r="G107" i="1" s="1"/>
  <c r="C106" i="1"/>
  <c r="E106" i="1" s="1"/>
  <c r="G106" i="1" s="1"/>
  <c r="C105" i="1"/>
  <c r="E105" i="1" s="1"/>
  <c r="G105" i="1" s="1"/>
  <c r="C104" i="1"/>
  <c r="E104" i="1" s="1"/>
  <c r="G104" i="1" s="1"/>
  <c r="C103" i="1"/>
  <c r="E103" i="1" s="1"/>
  <c r="G103" i="1" s="1"/>
  <c r="C102" i="1"/>
  <c r="E102" i="1" s="1"/>
  <c r="G102" i="1" s="1"/>
  <c r="C101" i="1"/>
  <c r="E101" i="1" s="1"/>
  <c r="G101" i="1" s="1"/>
  <c r="C100" i="1"/>
  <c r="E100" i="1" s="1"/>
  <c r="G100" i="1" s="1"/>
  <c r="C99" i="1"/>
  <c r="E99" i="1" s="1"/>
  <c r="G99" i="1" s="1"/>
  <c r="C98" i="1"/>
  <c r="E98" i="1" s="1"/>
  <c r="G98" i="1" s="1"/>
  <c r="C97" i="1"/>
  <c r="E97" i="1" s="1"/>
  <c r="G97" i="1" s="1"/>
  <c r="C96" i="1"/>
  <c r="E96" i="1" s="1"/>
  <c r="G96" i="1" s="1"/>
  <c r="C95" i="1"/>
  <c r="E95" i="1" s="1"/>
  <c r="G95" i="1" s="1"/>
  <c r="C94" i="1"/>
  <c r="E94" i="1" s="1"/>
  <c r="G94" i="1" s="1"/>
  <c r="C93" i="1"/>
  <c r="E93" i="1" s="1"/>
  <c r="G93" i="1" s="1"/>
  <c r="C92" i="1"/>
  <c r="E92" i="1" s="1"/>
  <c r="G92" i="1" s="1"/>
  <c r="C91" i="1"/>
  <c r="E91" i="1" s="1"/>
  <c r="G91" i="1" s="1"/>
  <c r="C90" i="1"/>
  <c r="E90" i="1" s="1"/>
  <c r="G90" i="1" s="1"/>
  <c r="C89" i="1"/>
  <c r="E89" i="1" s="1"/>
  <c r="G89" i="1" s="1"/>
  <c r="C88" i="1"/>
  <c r="E88" i="1" s="1"/>
  <c r="G88" i="1" s="1"/>
  <c r="C87" i="1"/>
  <c r="E87" i="1" s="1"/>
  <c r="G87" i="1" s="1"/>
  <c r="C86" i="1"/>
  <c r="E86" i="1" s="1"/>
  <c r="G86" i="1" s="1"/>
  <c r="C85" i="1"/>
  <c r="E85" i="1" s="1"/>
  <c r="G85" i="1" s="1"/>
  <c r="C84" i="1"/>
  <c r="E84" i="1" s="1"/>
  <c r="G84" i="1" s="1"/>
  <c r="C83" i="1"/>
  <c r="E83" i="1" s="1"/>
  <c r="G83" i="1" s="1"/>
  <c r="C82" i="1"/>
  <c r="E82" i="1" s="1"/>
  <c r="G82" i="1" s="1"/>
  <c r="C81" i="1"/>
  <c r="E81" i="1" s="1"/>
  <c r="G81" i="1" s="1"/>
  <c r="C80" i="1"/>
  <c r="E80" i="1" s="1"/>
  <c r="G80" i="1" s="1"/>
  <c r="C79" i="1"/>
  <c r="E79" i="1" s="1"/>
  <c r="G79" i="1" s="1"/>
  <c r="C78" i="1"/>
  <c r="E78" i="1" s="1"/>
  <c r="G78" i="1" s="1"/>
  <c r="C77" i="1"/>
  <c r="E77" i="1" s="1"/>
  <c r="G77" i="1" s="1"/>
  <c r="C76" i="1"/>
  <c r="E76" i="1" s="1"/>
  <c r="G76" i="1" s="1"/>
  <c r="C75" i="1"/>
  <c r="E75" i="1" s="1"/>
  <c r="G75" i="1" s="1"/>
  <c r="C74" i="1"/>
  <c r="E74" i="1" s="1"/>
  <c r="G74" i="1" s="1"/>
  <c r="C73" i="1"/>
  <c r="E73" i="1" s="1"/>
  <c r="G73" i="1" s="1"/>
  <c r="C72" i="1"/>
  <c r="E72" i="1" s="1"/>
  <c r="G72" i="1" s="1"/>
  <c r="C71" i="1"/>
  <c r="E71" i="1" s="1"/>
  <c r="G71" i="1" s="1"/>
  <c r="C70" i="1"/>
  <c r="E70" i="1" s="1"/>
  <c r="G70" i="1" s="1"/>
  <c r="C69" i="1"/>
  <c r="E69" i="1" s="1"/>
  <c r="G69" i="1" s="1"/>
  <c r="C68" i="1"/>
  <c r="E68" i="1" s="1"/>
  <c r="G68" i="1" s="1"/>
  <c r="C67" i="1"/>
  <c r="E67" i="1" s="1"/>
  <c r="G67" i="1" s="1"/>
  <c r="C66" i="1"/>
  <c r="E66" i="1" s="1"/>
  <c r="G66" i="1" s="1"/>
  <c r="C65" i="1"/>
  <c r="E65" i="1" s="1"/>
  <c r="G65" i="1" s="1"/>
  <c r="C64" i="1"/>
  <c r="E64" i="1" s="1"/>
  <c r="G64" i="1" s="1"/>
  <c r="C63" i="1"/>
  <c r="E63" i="1" s="1"/>
  <c r="G63" i="1" s="1"/>
  <c r="C62" i="1"/>
  <c r="E62" i="1" s="1"/>
  <c r="G62" i="1" s="1"/>
  <c r="C61" i="1"/>
  <c r="E61" i="1" s="1"/>
  <c r="G61" i="1" s="1"/>
  <c r="C60" i="1"/>
  <c r="E60" i="1" s="1"/>
  <c r="G60" i="1" s="1"/>
  <c r="C59" i="1"/>
  <c r="E59" i="1" s="1"/>
  <c r="G59" i="1" s="1"/>
  <c r="C58" i="1"/>
  <c r="E58" i="1" s="1"/>
  <c r="G58" i="1" s="1"/>
  <c r="C57" i="1"/>
  <c r="E57" i="1" s="1"/>
  <c r="G57" i="1" s="1"/>
  <c r="C56" i="1"/>
  <c r="E56" i="1" s="1"/>
  <c r="G56" i="1" s="1"/>
  <c r="C55" i="1"/>
  <c r="E55" i="1" s="1"/>
  <c r="G55" i="1" s="1"/>
  <c r="C54" i="1"/>
  <c r="E54" i="1" s="1"/>
  <c r="G54" i="1" s="1"/>
  <c r="C53" i="1"/>
  <c r="E53" i="1" s="1"/>
  <c r="G53" i="1" s="1"/>
  <c r="C52" i="1"/>
  <c r="E52" i="1" s="1"/>
  <c r="G52" i="1" s="1"/>
  <c r="C51" i="1"/>
  <c r="E51" i="1" s="1"/>
  <c r="G51" i="1" s="1"/>
  <c r="C50" i="1"/>
  <c r="E50" i="1" s="1"/>
  <c r="G50" i="1" s="1"/>
  <c r="C49" i="1"/>
  <c r="E49" i="1" s="1"/>
  <c r="G49" i="1" s="1"/>
  <c r="C48" i="1"/>
  <c r="E48" i="1" s="1"/>
  <c r="G48" i="1" s="1"/>
  <c r="C47" i="1"/>
  <c r="E47" i="1" s="1"/>
  <c r="G47" i="1" s="1"/>
  <c r="C46" i="1"/>
  <c r="E46" i="1" s="1"/>
  <c r="G46" i="1" s="1"/>
  <c r="C45" i="1"/>
  <c r="E45" i="1" s="1"/>
  <c r="G45" i="1" s="1"/>
  <c r="C44" i="1"/>
  <c r="E44" i="1" s="1"/>
  <c r="G44" i="1" s="1"/>
  <c r="C43" i="1"/>
  <c r="E43" i="1" s="1"/>
  <c r="G43" i="1" s="1"/>
  <c r="C42" i="1"/>
  <c r="E42" i="1" s="1"/>
  <c r="G42" i="1" s="1"/>
  <c r="C41" i="1"/>
  <c r="E41" i="1" s="1"/>
  <c r="G41" i="1" s="1"/>
  <c r="C40" i="1"/>
  <c r="E40" i="1" s="1"/>
  <c r="G40" i="1" s="1"/>
  <c r="C39" i="1"/>
  <c r="E39" i="1" s="1"/>
  <c r="G39" i="1" s="1"/>
  <c r="C38" i="1"/>
  <c r="E38" i="1" s="1"/>
  <c r="G38" i="1" s="1"/>
  <c r="C37" i="1"/>
  <c r="E37" i="1" s="1"/>
  <c r="G37" i="1" s="1"/>
  <c r="C36" i="1"/>
  <c r="E36" i="1" s="1"/>
  <c r="G36" i="1" s="1"/>
  <c r="C35" i="1"/>
  <c r="E35" i="1" s="1"/>
  <c r="G35" i="1" s="1"/>
  <c r="C34" i="1"/>
  <c r="E34" i="1" s="1"/>
  <c r="G34" i="1" s="1"/>
  <c r="C33" i="1"/>
  <c r="E33" i="1" s="1"/>
  <c r="G33" i="1" s="1"/>
  <c r="C32" i="1"/>
  <c r="E32" i="1" s="1"/>
  <c r="G32" i="1" s="1"/>
  <c r="C31" i="1"/>
  <c r="E31" i="1" s="1"/>
  <c r="G31" i="1" s="1"/>
  <c r="C30" i="1"/>
  <c r="E30" i="1" s="1"/>
  <c r="G30" i="1" s="1"/>
  <c r="C29" i="1"/>
  <c r="E29" i="1" s="1"/>
  <c r="G29" i="1" s="1"/>
  <c r="C28" i="1"/>
  <c r="E28" i="1" s="1"/>
  <c r="G28" i="1" s="1"/>
  <c r="C27" i="1"/>
  <c r="E27" i="1" s="1"/>
  <c r="G27" i="1" s="1"/>
  <c r="C26" i="1"/>
  <c r="E26" i="1" s="1"/>
  <c r="G26" i="1" s="1"/>
  <c r="C25" i="1"/>
  <c r="E25" i="1" s="1"/>
  <c r="G25" i="1" s="1"/>
  <c r="C24" i="1"/>
  <c r="E24" i="1" s="1"/>
  <c r="G24" i="1" s="1"/>
  <c r="C23" i="1"/>
  <c r="E23" i="1" s="1"/>
  <c r="G23" i="1" s="1"/>
  <c r="C22" i="1"/>
  <c r="E22" i="1" s="1"/>
  <c r="G22" i="1" s="1"/>
  <c r="C21" i="1"/>
  <c r="E21" i="1" s="1"/>
  <c r="G21" i="1" s="1"/>
  <c r="C20" i="1"/>
  <c r="E20" i="1" s="1"/>
  <c r="G20" i="1" s="1"/>
  <c r="C19" i="1"/>
  <c r="E19" i="1" s="1"/>
  <c r="G19" i="1" s="1"/>
  <c r="C18" i="1"/>
  <c r="E18" i="1" s="1"/>
  <c r="G18" i="1" s="1"/>
  <c r="C17" i="1"/>
  <c r="E17" i="1" s="1"/>
  <c r="G17" i="1" s="1"/>
  <c r="C16" i="1"/>
  <c r="E16" i="1" s="1"/>
  <c r="G16" i="1" s="1"/>
  <c r="C15" i="1"/>
  <c r="E15" i="1" s="1"/>
  <c r="G15" i="1" s="1"/>
  <c r="C14" i="1"/>
  <c r="E14" i="1" s="1"/>
  <c r="G14" i="1" s="1"/>
  <c r="C13" i="1"/>
  <c r="E13" i="1" s="1"/>
  <c r="G13" i="1" s="1"/>
  <c r="C12" i="1"/>
  <c r="E12" i="1" s="1"/>
  <c r="G12" i="1" s="1"/>
  <c r="C11" i="1"/>
  <c r="E11" i="1" s="1"/>
  <c r="G11" i="1" s="1"/>
  <c r="C10" i="1"/>
  <c r="E10" i="1" s="1"/>
  <c r="G10" i="1" s="1"/>
  <c r="C9" i="1"/>
  <c r="E9" i="1" s="1"/>
  <c r="G9" i="1" s="1"/>
  <c r="C8" i="1"/>
  <c r="E8" i="1" s="1"/>
  <c r="G8" i="1" s="1"/>
  <c r="C7" i="1"/>
  <c r="E7" i="1" s="1"/>
  <c r="G7" i="1" s="1"/>
  <c r="C6" i="1"/>
  <c r="E6" i="1" s="1"/>
  <c r="G6" i="1" s="1"/>
  <c r="C5" i="1"/>
  <c r="E5" i="1" s="1"/>
  <c r="G5" i="1" s="1"/>
  <c r="C4" i="1"/>
  <c r="E4" i="1" s="1"/>
  <c r="G4" i="1" s="1"/>
  <c r="C3" i="1"/>
  <c r="E3" i="1" s="1"/>
  <c r="G3" i="1" s="1"/>
  <c r="L46" i="4"/>
  <c r="L9" i="4"/>
  <c r="L124" i="4"/>
  <c r="L78" i="4"/>
  <c r="L89" i="4"/>
  <c r="L8" i="4"/>
  <c r="L76" i="4"/>
  <c r="L130" i="4"/>
  <c r="L110" i="4"/>
  <c r="L40" i="4"/>
  <c r="L105" i="4"/>
  <c r="L63" i="4"/>
  <c r="L93" i="4"/>
  <c r="L94" i="4"/>
  <c r="L43" i="4"/>
  <c r="L129" i="4"/>
  <c r="L109" i="4"/>
  <c r="L14" i="4"/>
  <c r="L36" i="4"/>
  <c r="L111" i="4"/>
  <c r="F8" i="3"/>
  <c r="L11" i="4"/>
  <c r="S13" i="3"/>
  <c r="R13" i="3"/>
  <c r="S12" i="3"/>
  <c r="R12" i="3"/>
  <c r="S11" i="3"/>
  <c r="P13" i="3"/>
  <c r="O13" i="3"/>
  <c r="P12" i="3"/>
  <c r="O12" i="3"/>
  <c r="P11" i="3"/>
  <c r="M13" i="3"/>
  <c r="L13" i="3"/>
  <c r="M12" i="3"/>
  <c r="L12" i="3"/>
  <c r="M11" i="3"/>
  <c r="J13" i="3"/>
  <c r="I13" i="3"/>
  <c r="J12" i="3"/>
  <c r="I12" i="3"/>
  <c r="J11" i="3"/>
  <c r="G13" i="3"/>
  <c r="F13" i="3"/>
  <c r="G12" i="3"/>
  <c r="F12" i="3"/>
  <c r="G11" i="3"/>
  <c r="C13" i="3"/>
  <c r="C12" i="3"/>
  <c r="D13" i="3"/>
  <c r="D12" i="3"/>
  <c r="D11" i="3"/>
  <c r="K160" i="4"/>
  <c r="L19" i="4"/>
  <c r="L55" i="4"/>
  <c r="L80" i="4"/>
  <c r="L7" i="4"/>
  <c r="L154" i="4"/>
  <c r="L149" i="4"/>
  <c r="L50" i="4"/>
  <c r="L54" i="4"/>
  <c r="L27" i="4"/>
  <c r="L47" i="4"/>
  <c r="L83" i="4"/>
  <c r="L107" i="4"/>
  <c r="L29" i="4"/>
  <c r="L96" i="4"/>
  <c r="L127" i="4"/>
  <c r="L68" i="4"/>
  <c r="L136" i="4"/>
  <c r="L52" i="4"/>
  <c r="L17" i="4"/>
  <c r="L28" i="4"/>
  <c r="L91" i="4"/>
  <c r="L153" i="4"/>
  <c r="L103" i="4"/>
  <c r="L108" i="4"/>
  <c r="L74" i="4"/>
  <c r="L70" i="4"/>
  <c r="L118" i="4"/>
  <c r="L65" i="4"/>
  <c r="L95" i="4"/>
  <c r="L15" i="4"/>
  <c r="L98" i="4"/>
  <c r="L101" i="4"/>
  <c r="L22" i="4"/>
  <c r="L85" i="4"/>
  <c r="L48" i="4"/>
  <c r="L66" i="4"/>
  <c r="L64" i="4"/>
  <c r="L113" i="4"/>
  <c r="L32" i="4"/>
  <c r="L121" i="4"/>
  <c r="L56" i="4"/>
  <c r="L135" i="4"/>
  <c r="L59" i="4"/>
  <c r="L87" i="4"/>
  <c r="L126" i="4"/>
  <c r="L73" i="4"/>
  <c r="L117" i="4"/>
  <c r="L39" i="4"/>
  <c r="L71" i="4"/>
  <c r="L21" i="4"/>
  <c r="L131" i="4"/>
  <c r="L82" i="4"/>
  <c r="L146" i="4"/>
  <c r="L10" i="4"/>
  <c r="L156" i="4"/>
  <c r="L92" i="4"/>
  <c r="L104" i="4"/>
  <c r="L37" i="4"/>
  <c r="L33" i="4"/>
  <c r="L81" i="4"/>
  <c r="L79" i="4"/>
  <c r="L35" i="4"/>
  <c r="L34" i="4"/>
  <c r="L31" i="4"/>
  <c r="L112" i="4"/>
  <c r="L13" i="4"/>
  <c r="L120" i="4"/>
  <c r="L114" i="4"/>
  <c r="L75" i="4"/>
  <c r="L151" i="4"/>
  <c r="L142" i="4"/>
  <c r="L26" i="4"/>
  <c r="L6" i="4"/>
  <c r="L116" i="4"/>
  <c r="L72" i="4"/>
  <c r="L45" i="4"/>
  <c r="D82" i="1" s="1"/>
  <c r="L16" i="4"/>
  <c r="L44" i="4"/>
  <c r="L58" i="4"/>
  <c r="L86" i="4"/>
  <c r="L125" i="4"/>
  <c r="L152" i="4"/>
  <c r="L158" i="4"/>
  <c r="L24" i="4"/>
  <c r="L132" i="4"/>
  <c r="L67" i="4"/>
  <c r="L138" i="4"/>
  <c r="L100" i="4"/>
  <c r="L140" i="4"/>
  <c r="L60" i="4"/>
  <c r="L99" i="4"/>
  <c r="L84" i="4"/>
  <c r="L141" i="4"/>
  <c r="L90" i="4"/>
  <c r="L49" i="4"/>
  <c r="L157" i="4"/>
  <c r="L122" i="4"/>
  <c r="L5" i="4"/>
  <c r="L155" i="4"/>
  <c r="L4" i="4"/>
  <c r="D3" i="1" s="1"/>
  <c r="L134" i="4"/>
  <c r="L18" i="4"/>
  <c r="L123" i="4"/>
  <c r="L102" i="4"/>
  <c r="L145" i="4"/>
  <c r="L20" i="4"/>
  <c r="L147" i="4"/>
  <c r="L148" i="4"/>
  <c r="L128" i="4"/>
  <c r="L97" i="4"/>
  <c r="L144" i="4"/>
  <c r="L133" i="4"/>
  <c r="L119" i="4"/>
  <c r="L30" i="4"/>
  <c r="L143" i="4"/>
  <c r="L42" i="4"/>
  <c r="L88" i="4"/>
  <c r="L150" i="4"/>
  <c r="L38" i="4"/>
  <c r="L25" i="4"/>
  <c r="L77" i="4"/>
  <c r="L106" i="4"/>
  <c r="L51" i="4"/>
  <c r="L139" i="4"/>
  <c r="L12" i="4"/>
  <c r="L53" i="4"/>
  <c r="L41" i="4"/>
  <c r="L57" i="4"/>
  <c r="L62" i="4"/>
  <c r="L61" i="4"/>
  <c r="L115" i="4"/>
  <c r="L69" i="4"/>
  <c r="L137" i="4"/>
  <c r="L23" i="4"/>
  <c r="D156" i="1" s="1"/>
  <c r="L159" i="4"/>
  <c r="D97" i="1" l="1"/>
  <c r="D39" i="1"/>
  <c r="D49" i="1"/>
  <c r="D92" i="1"/>
  <c r="D118" i="1"/>
  <c r="D100" i="1"/>
  <c r="D51" i="1"/>
  <c r="D102" i="1"/>
  <c r="D93" i="1"/>
  <c r="D73" i="1"/>
  <c r="J127" i="1"/>
  <c r="J3" i="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D84" i="1"/>
  <c r="D31" i="1"/>
  <c r="D116" i="1"/>
  <c r="D154" i="1"/>
  <c r="D150" i="1"/>
  <c r="D106" i="1"/>
  <c r="D88" i="1"/>
  <c r="D6" i="1"/>
  <c r="D148" i="1"/>
  <c r="D104" i="1"/>
  <c r="D86" i="1"/>
  <c r="D101" i="1"/>
  <c r="D40" i="1"/>
  <c r="D16" i="1"/>
  <c r="D90" i="1"/>
  <c r="D15" i="1"/>
  <c r="D127" i="1"/>
  <c r="D61" i="1"/>
  <c r="D114" i="1"/>
  <c r="D105" i="1"/>
  <c r="D87" i="1"/>
  <c r="D52" i="1"/>
  <c r="D44" i="1"/>
  <c r="D124" i="1"/>
  <c r="D133" i="1"/>
  <c r="D43" i="1"/>
  <c r="D132" i="1"/>
  <c r="D121" i="1"/>
  <c r="D76" i="1"/>
  <c r="D26" i="1"/>
  <c r="D46" i="1"/>
  <c r="D38" i="1"/>
  <c r="D22" i="1"/>
  <c r="D108" i="1"/>
  <c r="D45" i="1"/>
  <c r="D21" i="1"/>
  <c r="D36" i="1"/>
  <c r="D85" i="1"/>
  <c r="D122" i="1"/>
  <c r="D35" i="1"/>
  <c r="D19" i="1"/>
  <c r="D109" i="1"/>
  <c r="D112" i="1"/>
  <c r="D66" i="1"/>
  <c r="D58" i="1"/>
  <c r="D50" i="1"/>
  <c r="D42" i="1"/>
  <c r="D34" i="1"/>
  <c r="D9" i="1"/>
  <c r="D142" i="1"/>
  <c r="D17" i="1"/>
  <c r="D8" i="1"/>
  <c r="D152" i="1"/>
  <c r="D140" i="1"/>
  <c r="D119" i="1"/>
  <c r="D64" i="1"/>
  <c r="D56" i="1"/>
  <c r="D32" i="1"/>
  <c r="D24" i="1"/>
  <c r="D7" i="1"/>
  <c r="D143" i="1"/>
  <c r="D77" i="1"/>
  <c r="D69" i="1"/>
  <c r="D103" i="1"/>
  <c r="D135" i="1"/>
  <c r="D79" i="1"/>
  <c r="D111" i="1"/>
  <c r="D151" i="1"/>
  <c r="D117" i="1"/>
  <c r="D29" i="1"/>
  <c r="D37" i="1"/>
  <c r="D125" i="1"/>
  <c r="D53" i="1"/>
  <c r="D95" i="1"/>
  <c r="D139" i="1"/>
  <c r="D115" i="1"/>
  <c r="D99" i="1"/>
  <c r="D75" i="1"/>
  <c r="D153" i="1"/>
  <c r="D145" i="1"/>
  <c r="D137" i="1"/>
  <c r="D129" i="1"/>
  <c r="D147" i="1"/>
  <c r="D123" i="1"/>
  <c r="D83" i="1"/>
  <c r="D155" i="1"/>
  <c r="D131" i="1"/>
  <c r="D107" i="1"/>
  <c r="D91" i="1"/>
  <c r="D157" i="1"/>
  <c r="D149" i="1"/>
  <c r="D141" i="1"/>
  <c r="D30" i="1"/>
  <c r="D54" i="1"/>
  <c r="D62" i="1"/>
  <c r="D70" i="1"/>
  <c r="D78" i="1"/>
  <c r="D94" i="1"/>
  <c r="D110" i="1"/>
  <c r="D126" i="1"/>
  <c r="D134" i="1"/>
  <c r="D47" i="1"/>
  <c r="D23" i="1"/>
  <c r="D55" i="1"/>
  <c r="D48" i="1"/>
  <c r="D72" i="1"/>
  <c r="K72" i="1" s="1"/>
  <c r="P72" i="1" s="1"/>
  <c r="U72" i="1" s="1"/>
  <c r="D80" i="1"/>
  <c r="D96" i="1"/>
  <c r="D120" i="1"/>
  <c r="D128" i="1"/>
  <c r="D136" i="1"/>
  <c r="D144" i="1"/>
  <c r="D63" i="1"/>
  <c r="D25" i="1"/>
  <c r="D33" i="1"/>
  <c r="D41" i="1"/>
  <c r="D57" i="1"/>
  <c r="D65" i="1"/>
  <c r="D81" i="1"/>
  <c r="D89" i="1"/>
  <c r="D113" i="1"/>
  <c r="D71" i="1"/>
  <c r="D18" i="1"/>
  <c r="D74" i="1"/>
  <c r="D98" i="1"/>
  <c r="D130" i="1"/>
  <c r="D138" i="1"/>
  <c r="D146" i="1"/>
  <c r="D27" i="1"/>
  <c r="D59" i="1"/>
  <c r="D67" i="1"/>
  <c r="D20" i="1"/>
  <c r="D28" i="1"/>
  <c r="D60" i="1"/>
  <c r="D68" i="1"/>
  <c r="D10" i="1"/>
  <c r="D11" i="1"/>
  <c r="K11" i="1" s="1"/>
  <c r="D4" i="1"/>
  <c r="D12" i="1"/>
  <c r="D5" i="1"/>
  <c r="D13" i="1"/>
  <c r="D14" i="1"/>
  <c r="J160" i="4"/>
  <c r="L160" i="4" s="1"/>
  <c r="J162" i="1" l="1"/>
  <c r="J160" i="1"/>
  <c r="J161" i="1" s="1"/>
  <c r="L78" i="1"/>
  <c r="O78" i="1"/>
  <c r="L50" i="1"/>
  <c r="O50" i="1"/>
  <c r="L120" i="1"/>
  <c r="O120" i="1"/>
  <c r="L56" i="1"/>
  <c r="O56" i="1"/>
  <c r="L111" i="1"/>
  <c r="O111" i="1"/>
  <c r="L47" i="1"/>
  <c r="O47" i="1"/>
  <c r="L134" i="1"/>
  <c r="O134" i="1"/>
  <c r="L70" i="1"/>
  <c r="O70" i="1"/>
  <c r="L6" i="1"/>
  <c r="O6" i="1"/>
  <c r="L101" i="1"/>
  <c r="O101" i="1"/>
  <c r="L37" i="1"/>
  <c r="O37" i="1"/>
  <c r="L132" i="1"/>
  <c r="O132" i="1"/>
  <c r="L68" i="1"/>
  <c r="O68" i="1"/>
  <c r="L4" i="1"/>
  <c r="O4" i="1"/>
  <c r="L99" i="1"/>
  <c r="O99" i="1"/>
  <c r="L114" i="1"/>
  <c r="O114" i="1"/>
  <c r="L121" i="1"/>
  <c r="O121" i="1"/>
  <c r="L19" i="1"/>
  <c r="O19" i="1"/>
  <c r="L58" i="1"/>
  <c r="O58" i="1"/>
  <c r="L135" i="1"/>
  <c r="O135" i="1"/>
  <c r="L27" i="1"/>
  <c r="O27" i="1"/>
  <c r="L142" i="1"/>
  <c r="O142" i="1"/>
  <c r="L12" i="1"/>
  <c r="O12" i="1"/>
  <c r="L11" i="1"/>
  <c r="O11" i="1"/>
  <c r="L112" i="1"/>
  <c r="O112" i="1"/>
  <c r="L48" i="1"/>
  <c r="O48" i="1"/>
  <c r="L103" i="1"/>
  <c r="O103" i="1"/>
  <c r="L39" i="1"/>
  <c r="O39" i="1"/>
  <c r="L126" i="1"/>
  <c r="O126" i="1"/>
  <c r="L62" i="1"/>
  <c r="O62" i="1"/>
  <c r="L157" i="1"/>
  <c r="O157" i="1"/>
  <c r="L93" i="1"/>
  <c r="O93" i="1"/>
  <c r="L29" i="1"/>
  <c r="O29" i="1"/>
  <c r="L124" i="1"/>
  <c r="O124" i="1"/>
  <c r="L60" i="1"/>
  <c r="O60" i="1"/>
  <c r="L155" i="1"/>
  <c r="O155" i="1"/>
  <c r="L91" i="1"/>
  <c r="O91" i="1"/>
  <c r="L106" i="1"/>
  <c r="O106" i="1"/>
  <c r="L67" i="1"/>
  <c r="O67" i="1"/>
  <c r="L145" i="1"/>
  <c r="O145" i="1"/>
  <c r="L35" i="1"/>
  <c r="O35" i="1"/>
  <c r="L81" i="1"/>
  <c r="O81" i="1"/>
  <c r="L9" i="1"/>
  <c r="O9" i="1"/>
  <c r="L45" i="1"/>
  <c r="O45" i="1"/>
  <c r="L97" i="1"/>
  <c r="O97" i="1"/>
  <c r="L104" i="1"/>
  <c r="O104" i="1"/>
  <c r="L40" i="1"/>
  <c r="O40" i="1"/>
  <c r="L95" i="1"/>
  <c r="O95" i="1"/>
  <c r="L31" i="1"/>
  <c r="O31" i="1"/>
  <c r="L118" i="1"/>
  <c r="O118" i="1"/>
  <c r="L54" i="1"/>
  <c r="O54" i="1"/>
  <c r="L149" i="1"/>
  <c r="O149" i="1"/>
  <c r="L85" i="1"/>
  <c r="O85" i="1"/>
  <c r="L21" i="1"/>
  <c r="O21" i="1"/>
  <c r="L116" i="1"/>
  <c r="O116" i="1"/>
  <c r="L52" i="1"/>
  <c r="O52" i="1"/>
  <c r="L147" i="1"/>
  <c r="O147" i="1"/>
  <c r="L83" i="1"/>
  <c r="O83" i="1"/>
  <c r="L98" i="1"/>
  <c r="O98" i="1"/>
  <c r="L43" i="1"/>
  <c r="O43" i="1"/>
  <c r="L105" i="1"/>
  <c r="O105" i="1"/>
  <c r="L17" i="1"/>
  <c r="O17" i="1"/>
  <c r="L51" i="1"/>
  <c r="O51" i="1"/>
  <c r="L73" i="1"/>
  <c r="O73" i="1"/>
  <c r="Q73" i="1" s="1"/>
  <c r="L55" i="1"/>
  <c r="O55" i="1"/>
  <c r="L140" i="1"/>
  <c r="O140" i="1"/>
  <c r="L42" i="1"/>
  <c r="O42" i="1"/>
  <c r="L96" i="1"/>
  <c r="O96" i="1"/>
  <c r="L32" i="1"/>
  <c r="O32" i="1"/>
  <c r="L87" i="1"/>
  <c r="O87" i="1"/>
  <c r="L23" i="1"/>
  <c r="O23" i="1"/>
  <c r="L110" i="1"/>
  <c r="O110" i="1"/>
  <c r="L46" i="1"/>
  <c r="O46" i="1"/>
  <c r="L141" i="1"/>
  <c r="O141" i="1"/>
  <c r="L77" i="1"/>
  <c r="O77" i="1"/>
  <c r="L13" i="1"/>
  <c r="O13" i="1"/>
  <c r="L108" i="1"/>
  <c r="O108" i="1"/>
  <c r="L44" i="1"/>
  <c r="O44" i="1"/>
  <c r="L139" i="1"/>
  <c r="O139" i="1"/>
  <c r="L154" i="1"/>
  <c r="O154" i="1"/>
  <c r="L90" i="1"/>
  <c r="O90" i="1"/>
  <c r="L25" i="1"/>
  <c r="O25" i="1"/>
  <c r="L59" i="1"/>
  <c r="O59" i="1"/>
  <c r="L137" i="1"/>
  <c r="O137" i="1"/>
  <c r="L33" i="1"/>
  <c r="O33" i="1"/>
  <c r="L49" i="1"/>
  <c r="O49" i="1"/>
  <c r="L64" i="1"/>
  <c r="O64" i="1"/>
  <c r="L109" i="1"/>
  <c r="O109" i="1"/>
  <c r="L122" i="1"/>
  <c r="O122" i="1"/>
  <c r="L152" i="1"/>
  <c r="O152" i="1"/>
  <c r="L88" i="1"/>
  <c r="O88" i="1"/>
  <c r="L24" i="1"/>
  <c r="O24" i="1"/>
  <c r="L79" i="1"/>
  <c r="O79" i="1"/>
  <c r="L15" i="1"/>
  <c r="O15" i="1"/>
  <c r="L102" i="1"/>
  <c r="O102" i="1"/>
  <c r="L38" i="1"/>
  <c r="O38" i="1"/>
  <c r="L133" i="1"/>
  <c r="O133" i="1"/>
  <c r="L69" i="1"/>
  <c r="O69" i="1"/>
  <c r="L5" i="1"/>
  <c r="O5" i="1"/>
  <c r="L100" i="1"/>
  <c r="O100" i="1"/>
  <c r="L36" i="1"/>
  <c r="O36" i="1"/>
  <c r="L131" i="1"/>
  <c r="O131" i="1"/>
  <c r="L146" i="1"/>
  <c r="O146" i="1"/>
  <c r="L82" i="1"/>
  <c r="O82" i="1"/>
  <c r="L151" i="1"/>
  <c r="O151" i="1"/>
  <c r="L41" i="1"/>
  <c r="O41" i="1"/>
  <c r="L89" i="1"/>
  <c r="O89" i="1"/>
  <c r="L10" i="1"/>
  <c r="O10" i="1"/>
  <c r="L26" i="1"/>
  <c r="O26" i="1"/>
  <c r="L119" i="1"/>
  <c r="O119" i="1"/>
  <c r="L76" i="1"/>
  <c r="O76" i="1"/>
  <c r="L153" i="1"/>
  <c r="O153" i="1"/>
  <c r="L144" i="1"/>
  <c r="O144" i="1"/>
  <c r="L80" i="1"/>
  <c r="O80" i="1"/>
  <c r="L16" i="1"/>
  <c r="O16" i="1"/>
  <c r="L71" i="1"/>
  <c r="O71" i="1"/>
  <c r="L7" i="1"/>
  <c r="O7" i="1"/>
  <c r="L94" i="1"/>
  <c r="O94" i="1"/>
  <c r="L30" i="1"/>
  <c r="O30" i="1"/>
  <c r="L125" i="1"/>
  <c r="O125" i="1"/>
  <c r="L61" i="1"/>
  <c r="O61" i="1"/>
  <c r="L156" i="1"/>
  <c r="O156" i="1"/>
  <c r="L92" i="1"/>
  <c r="O92" i="1"/>
  <c r="L28" i="1"/>
  <c r="O28" i="1"/>
  <c r="L123" i="1"/>
  <c r="O123" i="1"/>
  <c r="L138" i="1"/>
  <c r="O138" i="1"/>
  <c r="L74" i="1"/>
  <c r="O74" i="1"/>
  <c r="L113" i="1"/>
  <c r="O113" i="1"/>
  <c r="L18" i="1"/>
  <c r="O18" i="1"/>
  <c r="L57" i="1"/>
  <c r="O57" i="1"/>
  <c r="L129" i="1"/>
  <c r="O129" i="1"/>
  <c r="L3" i="1"/>
  <c r="O3" i="1"/>
  <c r="L128" i="1"/>
  <c r="O128" i="1"/>
  <c r="L14" i="1"/>
  <c r="O14" i="1"/>
  <c r="L107" i="1"/>
  <c r="O107" i="1"/>
  <c r="L136" i="1"/>
  <c r="O136" i="1"/>
  <c r="L72" i="1"/>
  <c r="O72" i="1"/>
  <c r="L8" i="1"/>
  <c r="O8" i="1"/>
  <c r="L63" i="1"/>
  <c r="O63" i="1"/>
  <c r="L150" i="1"/>
  <c r="O150" i="1"/>
  <c r="L86" i="1"/>
  <c r="O86" i="1"/>
  <c r="L22" i="1"/>
  <c r="O22" i="1"/>
  <c r="L117" i="1"/>
  <c r="O117" i="1"/>
  <c r="L53" i="1"/>
  <c r="O53" i="1"/>
  <c r="L148" i="1"/>
  <c r="O148" i="1"/>
  <c r="L84" i="1"/>
  <c r="O84" i="1"/>
  <c r="L20" i="1"/>
  <c r="O20" i="1"/>
  <c r="L115" i="1"/>
  <c r="O115" i="1"/>
  <c r="L130" i="1"/>
  <c r="O130" i="1"/>
  <c r="L66" i="1"/>
  <c r="O66" i="1"/>
  <c r="L65" i="1"/>
  <c r="O65" i="1"/>
  <c r="L143" i="1"/>
  <c r="O143" i="1"/>
  <c r="L34" i="1"/>
  <c r="O34" i="1"/>
  <c r="L75" i="1"/>
  <c r="O75" i="1"/>
  <c r="L127" i="1"/>
  <c r="O127" i="1"/>
  <c r="P11"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O160" i="1" l="1"/>
  <c r="O161" i="1" s="1"/>
  <c r="O162" i="1"/>
  <c r="L162" i="1"/>
  <c r="L163" i="1" s="1"/>
  <c r="Q150" i="1"/>
  <c r="T150" i="1"/>
  <c r="Q28" i="1"/>
  <c r="T28" i="1"/>
  <c r="Q82" i="1"/>
  <c r="T82" i="1"/>
  <c r="Q109" i="1"/>
  <c r="T109" i="1"/>
  <c r="Q96" i="1"/>
  <c r="T96" i="1"/>
  <c r="Q149" i="1"/>
  <c r="T149" i="1"/>
  <c r="Q155" i="1"/>
  <c r="T155" i="1"/>
  <c r="Q114" i="1"/>
  <c r="T114" i="1"/>
  <c r="Q143" i="1"/>
  <c r="T143" i="1"/>
  <c r="Q125" i="1"/>
  <c r="T125" i="1"/>
  <c r="Q13" i="1"/>
  <c r="T13" i="1"/>
  <c r="Q135" i="1"/>
  <c r="T135" i="1"/>
  <c r="Q127" i="1"/>
  <c r="T127" i="1"/>
  <c r="Q65" i="1"/>
  <c r="T65" i="1"/>
  <c r="Q20" i="1"/>
  <c r="T20" i="1"/>
  <c r="Q117" i="1"/>
  <c r="T117" i="1"/>
  <c r="Q63" i="1"/>
  <c r="T63" i="1"/>
  <c r="Q107" i="1"/>
  <c r="T107" i="1"/>
  <c r="Q129" i="1"/>
  <c r="T129" i="1"/>
  <c r="Q74" i="1"/>
  <c r="T74" i="1"/>
  <c r="Q92" i="1"/>
  <c r="T92" i="1"/>
  <c r="Q30" i="1"/>
  <c r="T30" i="1"/>
  <c r="Q16" i="1"/>
  <c r="T16" i="1"/>
  <c r="Q76" i="1"/>
  <c r="T76" i="1"/>
  <c r="Q89" i="1"/>
  <c r="T89" i="1"/>
  <c r="Q146" i="1"/>
  <c r="T146" i="1"/>
  <c r="Q5" i="1"/>
  <c r="T5" i="1"/>
  <c r="Q102" i="1"/>
  <c r="T102" i="1"/>
  <c r="Q88" i="1"/>
  <c r="T88" i="1"/>
  <c r="Q64" i="1"/>
  <c r="T64" i="1"/>
  <c r="Q59" i="1"/>
  <c r="T59" i="1"/>
  <c r="Q139" i="1"/>
  <c r="T139" i="1"/>
  <c r="Q77" i="1"/>
  <c r="T77" i="1"/>
  <c r="Q23" i="1"/>
  <c r="T23" i="1"/>
  <c r="Q42" i="1"/>
  <c r="T42" i="1"/>
  <c r="Q51" i="1"/>
  <c r="T51" i="1"/>
  <c r="Q98" i="1"/>
  <c r="T98" i="1"/>
  <c r="Q116" i="1"/>
  <c r="T116" i="1"/>
  <c r="Q54" i="1"/>
  <c r="T54" i="1"/>
  <c r="Q40" i="1"/>
  <c r="T40" i="1"/>
  <c r="Q9" i="1"/>
  <c r="T9" i="1"/>
  <c r="Q67" i="1"/>
  <c r="T67" i="1"/>
  <c r="Q60" i="1"/>
  <c r="T60" i="1"/>
  <c r="Q157" i="1"/>
  <c r="T157" i="1"/>
  <c r="Q103" i="1"/>
  <c r="T103" i="1"/>
  <c r="Q12" i="1"/>
  <c r="T12" i="1"/>
  <c r="Q58" i="1"/>
  <c r="T58" i="1"/>
  <c r="Q99" i="1"/>
  <c r="T99" i="1"/>
  <c r="Q37" i="1"/>
  <c r="T37" i="1"/>
  <c r="Q134" i="1"/>
  <c r="T134" i="1"/>
  <c r="Q120" i="1"/>
  <c r="T120" i="1"/>
  <c r="Q53" i="1"/>
  <c r="T53" i="1"/>
  <c r="Q24" i="1"/>
  <c r="T24" i="1"/>
  <c r="Q11" i="1"/>
  <c r="T11" i="1"/>
  <c r="Q136" i="1"/>
  <c r="T136" i="1"/>
  <c r="Q71" i="1"/>
  <c r="T71" i="1"/>
  <c r="Q100" i="1"/>
  <c r="T100" i="1"/>
  <c r="Q154" i="1"/>
  <c r="T154" i="1"/>
  <c r="T73" i="1"/>
  <c r="Q95" i="1"/>
  <c r="T95" i="1"/>
  <c r="Q93" i="1"/>
  <c r="T93" i="1"/>
  <c r="Q70" i="1"/>
  <c r="T70" i="1"/>
  <c r="Q75" i="1"/>
  <c r="T75" i="1"/>
  <c r="Q66" i="1"/>
  <c r="T66" i="1"/>
  <c r="Q84" i="1"/>
  <c r="T84" i="1"/>
  <c r="Q22" i="1"/>
  <c r="T22" i="1"/>
  <c r="Q8" i="1"/>
  <c r="T8" i="1"/>
  <c r="Q14" i="1"/>
  <c r="T14" i="1"/>
  <c r="Q57" i="1"/>
  <c r="T57" i="1"/>
  <c r="Q138" i="1"/>
  <c r="T138" i="1"/>
  <c r="Q156" i="1"/>
  <c r="T156" i="1"/>
  <c r="Q94" i="1"/>
  <c r="T94" i="1"/>
  <c r="Q80" i="1"/>
  <c r="T80" i="1"/>
  <c r="Q119" i="1"/>
  <c r="T119" i="1"/>
  <c r="Q41" i="1"/>
  <c r="T41" i="1"/>
  <c r="Q131" i="1"/>
  <c r="T131" i="1"/>
  <c r="Q69" i="1"/>
  <c r="T69" i="1"/>
  <c r="Q15" i="1"/>
  <c r="T15" i="1"/>
  <c r="Q152" i="1"/>
  <c r="T152" i="1"/>
  <c r="Q49" i="1"/>
  <c r="T49" i="1"/>
  <c r="Q25" i="1"/>
  <c r="T25" i="1"/>
  <c r="Q44" i="1"/>
  <c r="T44" i="1"/>
  <c r="Q141" i="1"/>
  <c r="T141" i="1"/>
  <c r="Q87" i="1"/>
  <c r="T87" i="1"/>
  <c r="Q140" i="1"/>
  <c r="T140" i="1"/>
  <c r="Q17" i="1"/>
  <c r="T17" i="1"/>
  <c r="Q83" i="1"/>
  <c r="T83" i="1"/>
  <c r="Q21" i="1"/>
  <c r="T21" i="1"/>
  <c r="Q118" i="1"/>
  <c r="T118" i="1"/>
  <c r="Q104" i="1"/>
  <c r="T104" i="1"/>
  <c r="Q81" i="1"/>
  <c r="T81" i="1"/>
  <c r="Q106" i="1"/>
  <c r="T106" i="1"/>
  <c r="Q124" i="1"/>
  <c r="T124" i="1"/>
  <c r="Q62" i="1"/>
  <c r="T62" i="1"/>
  <c r="Q48" i="1"/>
  <c r="T48" i="1"/>
  <c r="Q142" i="1"/>
  <c r="T142" i="1"/>
  <c r="Q19" i="1"/>
  <c r="T19" i="1"/>
  <c r="Q4" i="1"/>
  <c r="T4" i="1"/>
  <c r="Q101" i="1"/>
  <c r="T101" i="1"/>
  <c r="Q47" i="1"/>
  <c r="T47" i="1"/>
  <c r="Q50" i="1"/>
  <c r="T50" i="1"/>
  <c r="Q3" i="1"/>
  <c r="T3" i="1"/>
  <c r="Q153" i="1"/>
  <c r="T153" i="1"/>
  <c r="Q38" i="1"/>
  <c r="T38" i="1"/>
  <c r="Q110" i="1"/>
  <c r="T110" i="1"/>
  <c r="Q52" i="1"/>
  <c r="T52" i="1"/>
  <c r="Q145" i="1"/>
  <c r="T145" i="1"/>
  <c r="Q56" i="1"/>
  <c r="T56" i="1"/>
  <c r="Q115" i="1"/>
  <c r="T115" i="1"/>
  <c r="Q113" i="1"/>
  <c r="T113" i="1"/>
  <c r="Q10" i="1"/>
  <c r="T10" i="1"/>
  <c r="Q137" i="1"/>
  <c r="T137" i="1"/>
  <c r="Q43" i="1"/>
  <c r="T43" i="1"/>
  <c r="Q45" i="1"/>
  <c r="T45" i="1"/>
  <c r="Q39" i="1"/>
  <c r="T39" i="1"/>
  <c r="Q132" i="1"/>
  <c r="T132" i="1"/>
  <c r="Q34" i="1"/>
  <c r="T34" i="1"/>
  <c r="Q130" i="1"/>
  <c r="T130" i="1"/>
  <c r="Q148" i="1"/>
  <c r="T148" i="1"/>
  <c r="Q86" i="1"/>
  <c r="T86" i="1"/>
  <c r="Q72" i="1"/>
  <c r="T72" i="1"/>
  <c r="Q128" i="1"/>
  <c r="T128" i="1"/>
  <c r="Q18" i="1"/>
  <c r="T18" i="1"/>
  <c r="Q123" i="1"/>
  <c r="T123" i="1"/>
  <c r="Q61" i="1"/>
  <c r="T61" i="1"/>
  <c r="Q7" i="1"/>
  <c r="T7" i="1"/>
  <c r="Q144" i="1"/>
  <c r="T144" i="1"/>
  <c r="Q26" i="1"/>
  <c r="T26" i="1"/>
  <c r="Q151" i="1"/>
  <c r="T151" i="1"/>
  <c r="Q36" i="1"/>
  <c r="T36" i="1"/>
  <c r="Q133" i="1"/>
  <c r="T133" i="1"/>
  <c r="Q79" i="1"/>
  <c r="T79" i="1"/>
  <c r="Q122" i="1"/>
  <c r="T122" i="1"/>
  <c r="Q33" i="1"/>
  <c r="T33" i="1"/>
  <c r="Q90" i="1"/>
  <c r="T90" i="1"/>
  <c r="Q108" i="1"/>
  <c r="T108" i="1"/>
  <c r="Q46" i="1"/>
  <c r="T46" i="1"/>
  <c r="Q32" i="1"/>
  <c r="T32" i="1"/>
  <c r="Q55" i="1"/>
  <c r="T55" i="1"/>
  <c r="Q105" i="1"/>
  <c r="T105" i="1"/>
  <c r="Q147" i="1"/>
  <c r="T147" i="1"/>
  <c r="Q85" i="1"/>
  <c r="T85" i="1"/>
  <c r="Q31" i="1"/>
  <c r="T31" i="1"/>
  <c r="Q97" i="1"/>
  <c r="T97" i="1"/>
  <c r="Q35" i="1"/>
  <c r="T35" i="1"/>
  <c r="Q91" i="1"/>
  <c r="T91" i="1"/>
  <c r="Q29" i="1"/>
  <c r="T29" i="1"/>
  <c r="Q126" i="1"/>
  <c r="T126" i="1"/>
  <c r="Q112" i="1"/>
  <c r="T112" i="1"/>
  <c r="Q27" i="1"/>
  <c r="T27" i="1"/>
  <c r="Q121" i="1"/>
  <c r="T121" i="1"/>
  <c r="Q68" i="1"/>
  <c r="T68" i="1"/>
  <c r="Q6" i="1"/>
  <c r="T6" i="1"/>
  <c r="Q111" i="1"/>
  <c r="T111" i="1"/>
  <c r="Q78" i="1"/>
  <c r="T78" i="1"/>
  <c r="K73" i="1"/>
  <c r="K36" i="1"/>
  <c r="K93" i="1"/>
  <c r="K117" i="1"/>
  <c r="K54" i="1"/>
  <c r="D160" i="1"/>
  <c r="K14" i="1"/>
  <c r="K16" i="1"/>
  <c r="K12" i="1"/>
  <c r="K20" i="1"/>
  <c r="P28" i="1"/>
  <c r="P44" i="1"/>
  <c r="P52" i="1"/>
  <c r="P60" i="1"/>
  <c r="P68" i="1"/>
  <c r="P77" i="1"/>
  <c r="P85" i="1"/>
  <c r="P101" i="1"/>
  <c r="P109" i="1"/>
  <c r="P125" i="1"/>
  <c r="P133" i="1"/>
  <c r="P141" i="1"/>
  <c r="P149" i="1"/>
  <c r="P157" i="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D10" i="3"/>
  <c r="C9" i="3"/>
  <c r="G35" i="3"/>
  <c r="J35" i="3" s="1"/>
  <c r="M35" i="3" s="1"/>
  <c r="P35" i="3" s="1"/>
  <c r="S35" i="3" s="1"/>
  <c r="G34" i="3"/>
  <c r="J34" i="3" s="1"/>
  <c r="M34" i="3" s="1"/>
  <c r="P34" i="3" s="1"/>
  <c r="S34" i="3" s="1"/>
  <c r="F34" i="3"/>
  <c r="I34" i="3" s="1"/>
  <c r="L34" i="3" s="1"/>
  <c r="O34" i="3" s="1"/>
  <c r="R34" i="3" s="1"/>
  <c r="G8" i="3"/>
  <c r="C36" i="3"/>
  <c r="F36" i="3" s="1"/>
  <c r="I36" i="3" s="1"/>
  <c r="L36" i="3" s="1"/>
  <c r="O36" i="3" s="1"/>
  <c r="R36" i="3" s="1"/>
  <c r="C35" i="3"/>
  <c r="F36" i="1" l="1"/>
  <c r="F117" i="1"/>
  <c r="I117" i="1" s="1"/>
  <c r="F54" i="1"/>
  <c r="H54" i="1" s="1"/>
  <c r="F73" i="1"/>
  <c r="T160" i="1"/>
  <c r="T161" i="1" s="1"/>
  <c r="T162" i="1"/>
  <c r="P54" i="1"/>
  <c r="P117" i="1"/>
  <c r="P93" i="1"/>
  <c r="P36" i="1"/>
  <c r="P73" i="1"/>
  <c r="V68" i="1"/>
  <c r="Y68" i="1"/>
  <c r="V108" i="1"/>
  <c r="Y108" i="1"/>
  <c r="V86" i="1"/>
  <c r="Y86" i="1"/>
  <c r="V38" i="1"/>
  <c r="Y38" i="1"/>
  <c r="V106" i="1"/>
  <c r="Y106" i="1"/>
  <c r="V49" i="1"/>
  <c r="Y49" i="1"/>
  <c r="V66" i="1"/>
  <c r="Y66" i="1"/>
  <c r="V99" i="1"/>
  <c r="Y99" i="1"/>
  <c r="V51" i="1"/>
  <c r="Y51" i="1"/>
  <c r="V117" i="1"/>
  <c r="Y117" i="1"/>
  <c r="V105" i="1"/>
  <c r="Y105" i="1"/>
  <c r="V123" i="1"/>
  <c r="Y123" i="1"/>
  <c r="V137" i="1"/>
  <c r="Y137" i="1"/>
  <c r="V47" i="1"/>
  <c r="Y47" i="1"/>
  <c r="V87" i="1"/>
  <c r="Y87" i="1"/>
  <c r="V14" i="1"/>
  <c r="Y14" i="1"/>
  <c r="V53" i="1"/>
  <c r="Y53" i="1"/>
  <c r="V40" i="1"/>
  <c r="Y40" i="1"/>
  <c r="V102" i="1"/>
  <c r="Y102" i="1"/>
  <c r="V76" i="1"/>
  <c r="Y76" i="1"/>
  <c r="V74" i="1"/>
  <c r="Y74" i="1"/>
  <c r="V109" i="1"/>
  <c r="Y109" i="1"/>
  <c r="V78" i="1"/>
  <c r="Y78" i="1"/>
  <c r="V121" i="1"/>
  <c r="Y121" i="1"/>
  <c r="V29" i="1"/>
  <c r="Y29" i="1"/>
  <c r="V31" i="1"/>
  <c r="Y31" i="1"/>
  <c r="V55" i="1"/>
  <c r="Y55" i="1"/>
  <c r="V90" i="1"/>
  <c r="Y90" i="1"/>
  <c r="V133" i="1"/>
  <c r="Y133" i="1"/>
  <c r="V144" i="1"/>
  <c r="Y144" i="1"/>
  <c r="V18" i="1"/>
  <c r="Y18" i="1"/>
  <c r="V148" i="1"/>
  <c r="Y148" i="1"/>
  <c r="V39" i="1"/>
  <c r="Y39" i="1"/>
  <c r="V10" i="1"/>
  <c r="Y10" i="1"/>
  <c r="V145" i="1"/>
  <c r="Y145" i="1"/>
  <c r="V153" i="1"/>
  <c r="Y153" i="1"/>
  <c r="V101" i="1"/>
  <c r="Y101" i="1"/>
  <c r="V48" i="1"/>
  <c r="Y48" i="1"/>
  <c r="V81" i="1"/>
  <c r="Y81" i="1"/>
  <c r="V83" i="1"/>
  <c r="Y83" i="1"/>
  <c r="V141" i="1"/>
  <c r="Y141" i="1"/>
  <c r="V152" i="1"/>
  <c r="Y152" i="1"/>
  <c r="V41" i="1"/>
  <c r="Y41" i="1"/>
  <c r="V156" i="1"/>
  <c r="Y156" i="1"/>
  <c r="V8" i="1"/>
  <c r="Y8" i="1"/>
  <c r="V75" i="1"/>
  <c r="Y75" i="1"/>
  <c r="V73" i="1"/>
  <c r="Y73" i="1"/>
  <c r="V136" i="1"/>
  <c r="Y136" i="1"/>
  <c r="V120" i="1"/>
  <c r="Y120" i="1"/>
  <c r="V58" i="1"/>
  <c r="Y58" i="1"/>
  <c r="V60" i="1"/>
  <c r="Y60" i="1"/>
  <c r="V54" i="1"/>
  <c r="Y54" i="1"/>
  <c r="V42" i="1"/>
  <c r="Y42" i="1"/>
  <c r="V59" i="1"/>
  <c r="Y59" i="1"/>
  <c r="V5" i="1"/>
  <c r="Y5" i="1"/>
  <c r="V16" i="1"/>
  <c r="Y16" i="1"/>
  <c r="V129" i="1"/>
  <c r="Y129" i="1"/>
  <c r="V20" i="1"/>
  <c r="Y20" i="1"/>
  <c r="V13" i="1"/>
  <c r="Y13" i="1"/>
  <c r="V155" i="1"/>
  <c r="Y155" i="1"/>
  <c r="V82" i="1"/>
  <c r="Y82" i="1"/>
  <c r="V97" i="1"/>
  <c r="Y97" i="1"/>
  <c r="V26" i="1"/>
  <c r="Y26" i="1"/>
  <c r="V56" i="1"/>
  <c r="Y56" i="1"/>
  <c r="V21" i="1"/>
  <c r="Y21" i="1"/>
  <c r="V94" i="1"/>
  <c r="Y94" i="1"/>
  <c r="V95" i="1"/>
  <c r="Y95" i="1"/>
  <c r="V157" i="1"/>
  <c r="Y157" i="1"/>
  <c r="V139" i="1"/>
  <c r="Y139" i="1"/>
  <c r="V135" i="1"/>
  <c r="Y135" i="1"/>
  <c r="V126" i="1"/>
  <c r="Y126" i="1"/>
  <c r="V79" i="1"/>
  <c r="Y79" i="1"/>
  <c r="V132" i="1"/>
  <c r="Y132" i="1"/>
  <c r="V142" i="1"/>
  <c r="Y142" i="1"/>
  <c r="V131" i="1"/>
  <c r="Y131" i="1"/>
  <c r="V71" i="1"/>
  <c r="Y71" i="1"/>
  <c r="V114" i="1"/>
  <c r="Y114" i="1"/>
  <c r="V111" i="1"/>
  <c r="Y111" i="1"/>
  <c r="V27" i="1"/>
  <c r="Y27" i="1"/>
  <c r="V91" i="1"/>
  <c r="Y91" i="1"/>
  <c r="V85" i="1"/>
  <c r="Y85" i="1"/>
  <c r="V32" i="1"/>
  <c r="Y32" i="1"/>
  <c r="V33" i="1"/>
  <c r="Y33" i="1"/>
  <c r="V36" i="1"/>
  <c r="Y36" i="1"/>
  <c r="V7" i="1"/>
  <c r="Y7" i="1"/>
  <c r="V128" i="1"/>
  <c r="Y128" i="1"/>
  <c r="V130" i="1"/>
  <c r="Y130" i="1"/>
  <c r="V45" i="1"/>
  <c r="Y45" i="1"/>
  <c r="V113" i="1"/>
  <c r="Y113" i="1"/>
  <c r="V52" i="1"/>
  <c r="Y52" i="1"/>
  <c r="V3" i="1"/>
  <c r="Y3" i="1"/>
  <c r="V4" i="1"/>
  <c r="Y4" i="1"/>
  <c r="V62" i="1"/>
  <c r="Y62" i="1"/>
  <c r="V104" i="1"/>
  <c r="Y104" i="1"/>
  <c r="V17" i="1"/>
  <c r="Y17" i="1"/>
  <c r="V44" i="1"/>
  <c r="Y44" i="1"/>
  <c r="V15" i="1"/>
  <c r="Y15" i="1"/>
  <c r="V119" i="1"/>
  <c r="Y119" i="1"/>
  <c r="V138" i="1"/>
  <c r="Y138" i="1"/>
  <c r="V22" i="1"/>
  <c r="Y22" i="1"/>
  <c r="V70" i="1"/>
  <c r="Y70" i="1"/>
  <c r="V154" i="1"/>
  <c r="Y154" i="1"/>
  <c r="V11" i="1"/>
  <c r="Y11" i="1"/>
  <c r="V134" i="1"/>
  <c r="Y134" i="1"/>
  <c r="V12" i="1"/>
  <c r="Y12" i="1"/>
  <c r="V67" i="1"/>
  <c r="Y67" i="1"/>
  <c r="V116" i="1"/>
  <c r="Y116" i="1"/>
  <c r="V23" i="1"/>
  <c r="Y23" i="1"/>
  <c r="V64" i="1"/>
  <c r="Y64" i="1"/>
  <c r="V146" i="1"/>
  <c r="Y146" i="1"/>
  <c r="V30" i="1"/>
  <c r="Y30" i="1"/>
  <c r="V107" i="1"/>
  <c r="Y107" i="1"/>
  <c r="V65" i="1"/>
  <c r="Y65" i="1"/>
  <c r="V125" i="1"/>
  <c r="Y125" i="1"/>
  <c r="V149" i="1"/>
  <c r="Y149" i="1"/>
  <c r="V28" i="1"/>
  <c r="Y28" i="1"/>
  <c r="V6" i="1"/>
  <c r="Y6" i="1"/>
  <c r="V112" i="1"/>
  <c r="Y112" i="1"/>
  <c r="V35" i="1"/>
  <c r="Y35" i="1"/>
  <c r="V147" i="1"/>
  <c r="Y147" i="1"/>
  <c r="V46" i="1"/>
  <c r="Y46" i="1"/>
  <c r="V122" i="1"/>
  <c r="Y122" i="1"/>
  <c r="V151" i="1"/>
  <c r="Y151" i="1"/>
  <c r="V61" i="1"/>
  <c r="Y61" i="1"/>
  <c r="V72" i="1"/>
  <c r="Y72" i="1"/>
  <c r="V34" i="1"/>
  <c r="Y34" i="1"/>
  <c r="V43" i="1"/>
  <c r="Y43" i="1"/>
  <c r="V115" i="1"/>
  <c r="Y115" i="1"/>
  <c r="V110" i="1"/>
  <c r="Y110" i="1"/>
  <c r="V50" i="1"/>
  <c r="Y50" i="1"/>
  <c r="V19" i="1"/>
  <c r="Y19" i="1"/>
  <c r="V124" i="1"/>
  <c r="Y124" i="1"/>
  <c r="V118" i="1"/>
  <c r="Y118" i="1"/>
  <c r="V140" i="1"/>
  <c r="Y140" i="1"/>
  <c r="V25" i="1"/>
  <c r="Y25" i="1"/>
  <c r="V69" i="1"/>
  <c r="Y69" i="1"/>
  <c r="V80" i="1"/>
  <c r="Y80" i="1"/>
  <c r="V57" i="1"/>
  <c r="Y57" i="1"/>
  <c r="V84" i="1"/>
  <c r="Y84" i="1"/>
  <c r="V93" i="1"/>
  <c r="Y93" i="1"/>
  <c r="V100" i="1"/>
  <c r="Y100" i="1"/>
  <c r="V24" i="1"/>
  <c r="Y24" i="1"/>
  <c r="V37" i="1"/>
  <c r="Y37" i="1"/>
  <c r="V103" i="1"/>
  <c r="Y103" i="1"/>
  <c r="V9" i="1"/>
  <c r="Y9" i="1"/>
  <c r="V98" i="1"/>
  <c r="Y98" i="1"/>
  <c r="V77" i="1"/>
  <c r="Y77" i="1"/>
  <c r="V88" i="1"/>
  <c r="Y88" i="1"/>
  <c r="V89" i="1"/>
  <c r="Y89" i="1"/>
  <c r="V92" i="1"/>
  <c r="Y92" i="1"/>
  <c r="V63" i="1"/>
  <c r="Y63" i="1"/>
  <c r="V127" i="1"/>
  <c r="Y127" i="1"/>
  <c r="V143" i="1"/>
  <c r="Y143" i="1"/>
  <c r="V96" i="1"/>
  <c r="Y96" i="1"/>
  <c r="V150" i="1"/>
  <c r="Y150" i="1"/>
  <c r="K162" i="1"/>
  <c r="B12" i="5" s="1"/>
  <c r="K164" i="1"/>
  <c r="B16" i="5" s="1"/>
  <c r="F35" i="3"/>
  <c r="I35" i="3" s="1"/>
  <c r="L35" i="3" s="1"/>
  <c r="O35" i="3" s="1"/>
  <c r="R35" i="3" s="1"/>
  <c r="F37" i="1"/>
  <c r="H37" i="1" s="1"/>
  <c r="F4" i="1"/>
  <c r="I4" i="1" s="1"/>
  <c r="F72" i="1"/>
  <c r="I8" i="3"/>
  <c r="K160" i="1"/>
  <c r="K161" i="1" s="1"/>
  <c r="F6" i="1"/>
  <c r="H6" i="1" s="1"/>
  <c r="F43" i="1"/>
  <c r="I43" i="1" s="1"/>
  <c r="F62" i="1"/>
  <c r="I62" i="1" s="1"/>
  <c r="F47" i="1"/>
  <c r="F64" i="1"/>
  <c r="F3" i="1"/>
  <c r="I3" i="1" s="1"/>
  <c r="F20" i="1"/>
  <c r="H20" i="1" s="1"/>
  <c r="F5" i="1"/>
  <c r="F68" i="1"/>
  <c r="H68" i="1" s="1"/>
  <c r="F32" i="1"/>
  <c r="F39" i="1"/>
  <c r="H39" i="1" s="1"/>
  <c r="F87" i="1"/>
  <c r="F29" i="1"/>
  <c r="F84" i="1"/>
  <c r="H84" i="1" s="1"/>
  <c r="F7" i="1"/>
  <c r="I7" i="1" s="1"/>
  <c r="F12" i="1"/>
  <c r="F66" i="1"/>
  <c r="H66" i="1" s="1"/>
  <c r="F82" i="1"/>
  <c r="I82" i="1" s="1"/>
  <c r="F41" i="1"/>
  <c r="F56" i="1"/>
  <c r="F24" i="1"/>
  <c r="I24" i="1" s="1"/>
  <c r="F50" i="1"/>
  <c r="F79" i="1"/>
  <c r="H79" i="1" s="1"/>
  <c r="F86" i="1"/>
  <c r="F53" i="1"/>
  <c r="F58" i="1"/>
  <c r="H58" i="1" s="1"/>
  <c r="F67" i="1"/>
  <c r="I67" i="1" s="1"/>
  <c r="F23" i="1"/>
  <c r="I23" i="1" s="1"/>
  <c r="F13" i="1"/>
  <c r="I13" i="1" s="1"/>
  <c r="F63" i="1"/>
  <c r="H63" i="1" s="1"/>
  <c r="F74" i="1"/>
  <c r="F81" i="1"/>
  <c r="F48" i="1"/>
  <c r="C11" i="3"/>
  <c r="F92" i="1"/>
  <c r="I92" i="1" s="1"/>
  <c r="F52" i="1"/>
  <c r="I52" i="1" s="1"/>
  <c r="F70" i="1"/>
  <c r="H70" i="1" s="1"/>
  <c r="F78" i="1"/>
  <c r="I78" i="1" s="1"/>
  <c r="F45" i="1"/>
  <c r="H45" i="1" s="1"/>
  <c r="F34" i="1"/>
  <c r="H34" i="1" s="1"/>
  <c r="F85" i="1"/>
  <c r="I85" i="1" s="1"/>
  <c r="F15" i="1"/>
  <c r="F17" i="1"/>
  <c r="I17" i="1" s="1"/>
  <c r="F22" i="1"/>
  <c r="H22" i="1" s="1"/>
  <c r="F14" i="1"/>
  <c r="I14" i="1" s="1"/>
  <c r="F38" i="1"/>
  <c r="H38" i="1" s="1"/>
  <c r="F30" i="1"/>
  <c r="H30" i="1" s="1"/>
  <c r="F115" i="1"/>
  <c r="H115"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54"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117" i="1"/>
  <c r="U52" i="1"/>
  <c r="U108" i="1"/>
  <c r="U43" i="1"/>
  <c r="U123" i="1"/>
  <c r="U58" i="1"/>
  <c r="U114" i="1"/>
  <c r="U49" i="1"/>
  <c r="U97" i="1"/>
  <c r="U32" i="1"/>
  <c r="U104" i="1"/>
  <c r="U39" i="1"/>
  <c r="U151" i="1"/>
  <c r="U87" i="1"/>
  <c r="U102" i="1"/>
  <c r="U37" i="1"/>
  <c r="U157" i="1"/>
  <c r="U93" i="1"/>
  <c r="U28" i="1"/>
  <c r="U148" i="1"/>
  <c r="U84" i="1"/>
  <c r="U99" i="1"/>
  <c r="U34" i="1"/>
  <c r="U154" i="1"/>
  <c r="U90" i="1"/>
  <c r="U137" i="1"/>
  <c r="U73"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10" i="3"/>
  <c r="G9" i="3"/>
  <c r="F9" i="3"/>
  <c r="I9" i="3" s="1"/>
  <c r="G36" i="3"/>
  <c r="P5" i="1"/>
  <c r="C10" i="3"/>
  <c r="F143" i="1" s="1"/>
  <c r="H143" i="1" s="1"/>
  <c r="F130" i="1" l="1"/>
  <c r="I130" i="1" s="1"/>
  <c r="F133" i="1"/>
  <c r="I133" i="1" s="1"/>
  <c r="F101" i="1"/>
  <c r="I101" i="1" s="1"/>
  <c r="F94" i="1"/>
  <c r="H94" i="1" s="1"/>
  <c r="F104" i="1"/>
  <c r="I104" i="1" s="1"/>
  <c r="F131" i="1"/>
  <c r="H131" i="1" s="1"/>
  <c r="F126" i="1"/>
  <c r="H126" i="1" s="1"/>
  <c r="F134" i="1"/>
  <c r="I134" i="1" s="1"/>
  <c r="F98" i="1"/>
  <c r="H98" i="1" s="1"/>
  <c r="F110" i="1"/>
  <c r="I110" i="1" s="1"/>
  <c r="F112" i="1"/>
  <c r="I112" i="1" s="1"/>
  <c r="F108" i="1"/>
  <c r="H108" i="1" s="1"/>
  <c r="F93" i="1"/>
  <c r="F135" i="1"/>
  <c r="H135" i="1" s="1"/>
  <c r="F91" i="1"/>
  <c r="H91" i="1" s="1"/>
  <c r="F128" i="1"/>
  <c r="H128" i="1" s="1"/>
  <c r="F107" i="1"/>
  <c r="H107" i="1" s="1"/>
  <c r="F99" i="1"/>
  <c r="H99" i="1" s="1"/>
  <c r="M73" i="1"/>
  <c r="F150" i="1"/>
  <c r="H150" i="1" s="1"/>
  <c r="F157" i="1"/>
  <c r="I157" i="1" s="1"/>
  <c r="F156" i="1"/>
  <c r="I156" i="1" s="1"/>
  <c r="F139" i="1"/>
  <c r="H139" i="1" s="1"/>
  <c r="F155" i="1"/>
  <c r="H155" i="1" s="1"/>
  <c r="M36" i="1"/>
  <c r="M54" i="1"/>
  <c r="F152" i="1"/>
  <c r="H152" i="1" s="1"/>
  <c r="F146" i="1"/>
  <c r="I146" i="1" s="1"/>
  <c r="F147" i="1"/>
  <c r="I147" i="1" s="1"/>
  <c r="F144" i="1"/>
  <c r="H144" i="1" s="1"/>
  <c r="F138" i="1"/>
  <c r="I138" i="1" s="1"/>
  <c r="F142" i="1"/>
  <c r="I142" i="1" s="1"/>
  <c r="F148" i="1"/>
  <c r="H148" i="1" s="1"/>
  <c r="Y160" i="1"/>
  <c r="Y161" i="1" s="1"/>
  <c r="Y162" i="1"/>
  <c r="U36" i="1"/>
  <c r="AA150" i="1"/>
  <c r="AD150" i="1"/>
  <c r="AF150" i="1" s="1"/>
  <c r="AA63" i="1"/>
  <c r="AD63" i="1"/>
  <c r="AF63" i="1" s="1"/>
  <c r="AA77" i="1"/>
  <c r="AD77" i="1"/>
  <c r="AF77" i="1" s="1"/>
  <c r="AA37" i="1"/>
  <c r="AD37" i="1"/>
  <c r="AF37" i="1" s="1"/>
  <c r="AA84" i="1"/>
  <c r="AD84" i="1"/>
  <c r="AF84" i="1" s="1"/>
  <c r="AA25" i="1"/>
  <c r="AD25" i="1"/>
  <c r="AF25" i="1" s="1"/>
  <c r="AA19" i="1"/>
  <c r="AD19" i="1"/>
  <c r="AF19" i="1" s="1"/>
  <c r="AA43" i="1"/>
  <c r="AD43" i="1"/>
  <c r="AF43" i="1" s="1"/>
  <c r="AA151" i="1"/>
  <c r="AD151" i="1"/>
  <c r="AF151" i="1" s="1"/>
  <c r="AA35" i="1"/>
  <c r="AD35" i="1"/>
  <c r="AF35" i="1" s="1"/>
  <c r="AA149" i="1"/>
  <c r="AD149" i="1"/>
  <c r="AF149" i="1" s="1"/>
  <c r="AA30" i="1"/>
  <c r="AD30" i="1"/>
  <c r="AF30" i="1" s="1"/>
  <c r="AA116" i="1"/>
  <c r="AD116" i="1"/>
  <c r="AF116" i="1" s="1"/>
  <c r="AA11" i="1"/>
  <c r="AD11" i="1"/>
  <c r="AF11" i="1" s="1"/>
  <c r="AA138" i="1"/>
  <c r="AD138" i="1"/>
  <c r="AF138" i="1" s="1"/>
  <c r="AA17" i="1"/>
  <c r="AD17" i="1"/>
  <c r="AF17" i="1" s="1"/>
  <c r="AA3" i="1"/>
  <c r="AD3" i="1"/>
  <c r="AA130" i="1"/>
  <c r="AD130" i="1"/>
  <c r="AF130" i="1" s="1"/>
  <c r="AA33" i="1"/>
  <c r="AD33" i="1"/>
  <c r="AF33" i="1" s="1"/>
  <c r="AA27" i="1"/>
  <c r="AD27" i="1"/>
  <c r="AF27" i="1" s="1"/>
  <c r="AA131" i="1"/>
  <c r="AD131" i="1"/>
  <c r="AF131" i="1" s="1"/>
  <c r="AA126" i="1"/>
  <c r="AD126" i="1"/>
  <c r="AF126" i="1" s="1"/>
  <c r="AA95" i="1"/>
  <c r="AD95" i="1"/>
  <c r="AF95" i="1" s="1"/>
  <c r="AA26" i="1"/>
  <c r="AD26" i="1"/>
  <c r="AF26" i="1" s="1"/>
  <c r="AA13" i="1"/>
  <c r="AD13" i="1"/>
  <c r="AF13" i="1" s="1"/>
  <c r="AA5" i="1"/>
  <c r="AD5" i="1"/>
  <c r="AF5" i="1" s="1"/>
  <c r="AA60" i="1"/>
  <c r="AD60" i="1"/>
  <c r="AF60" i="1" s="1"/>
  <c r="AA73" i="1"/>
  <c r="AD73" i="1"/>
  <c r="AF73" i="1" s="1"/>
  <c r="AA41" i="1"/>
  <c r="AD41" i="1"/>
  <c r="AF41" i="1" s="1"/>
  <c r="AA81" i="1"/>
  <c r="AD81" i="1"/>
  <c r="AF81" i="1" s="1"/>
  <c r="AA145" i="1"/>
  <c r="AD145" i="1"/>
  <c r="AF145" i="1" s="1"/>
  <c r="AA18" i="1"/>
  <c r="AD18" i="1"/>
  <c r="AF18" i="1" s="1"/>
  <c r="AA55" i="1"/>
  <c r="AD55" i="1"/>
  <c r="AF55" i="1" s="1"/>
  <c r="AA78" i="1"/>
  <c r="AD78" i="1"/>
  <c r="AF78" i="1" s="1"/>
  <c r="AA102" i="1"/>
  <c r="AD102" i="1"/>
  <c r="AF102" i="1" s="1"/>
  <c r="AA87" i="1"/>
  <c r="AD87" i="1"/>
  <c r="AF87" i="1" s="1"/>
  <c r="AA105" i="1"/>
  <c r="AD105" i="1"/>
  <c r="AF105" i="1" s="1"/>
  <c r="AA66" i="1"/>
  <c r="AD66" i="1"/>
  <c r="AF66" i="1" s="1"/>
  <c r="AA86" i="1"/>
  <c r="AD86" i="1"/>
  <c r="AF86" i="1" s="1"/>
  <c r="AA96" i="1"/>
  <c r="AD96" i="1"/>
  <c r="AF96" i="1" s="1"/>
  <c r="AA92" i="1"/>
  <c r="AD92" i="1"/>
  <c r="AF92" i="1" s="1"/>
  <c r="AA98" i="1"/>
  <c r="AD98" i="1"/>
  <c r="AF98" i="1" s="1"/>
  <c r="AA24" i="1"/>
  <c r="AD24" i="1"/>
  <c r="AF24" i="1" s="1"/>
  <c r="AA57" i="1"/>
  <c r="AD57" i="1"/>
  <c r="AF57" i="1" s="1"/>
  <c r="AA140" i="1"/>
  <c r="AD140" i="1"/>
  <c r="AF140" i="1" s="1"/>
  <c r="AA50" i="1"/>
  <c r="AD50" i="1"/>
  <c r="AF50" i="1" s="1"/>
  <c r="AA34" i="1"/>
  <c r="AD34" i="1"/>
  <c r="AF34" i="1" s="1"/>
  <c r="AA122" i="1"/>
  <c r="AD122" i="1"/>
  <c r="AF122" i="1" s="1"/>
  <c r="AA112" i="1"/>
  <c r="AD112" i="1"/>
  <c r="AF112" i="1" s="1"/>
  <c r="AA125" i="1"/>
  <c r="AD125" i="1"/>
  <c r="AF125" i="1" s="1"/>
  <c r="AA146" i="1"/>
  <c r="AD146" i="1"/>
  <c r="AF146" i="1" s="1"/>
  <c r="AA67" i="1"/>
  <c r="AD67" i="1"/>
  <c r="AF67" i="1" s="1"/>
  <c r="AA154" i="1"/>
  <c r="AD154" i="1"/>
  <c r="AF154" i="1" s="1"/>
  <c r="AA119" i="1"/>
  <c r="AD119" i="1"/>
  <c r="AF119" i="1" s="1"/>
  <c r="AA104" i="1"/>
  <c r="AD104" i="1"/>
  <c r="AF104" i="1" s="1"/>
  <c r="AA52" i="1"/>
  <c r="AD52" i="1"/>
  <c r="AF52" i="1" s="1"/>
  <c r="AA128" i="1"/>
  <c r="AD128" i="1"/>
  <c r="AF128" i="1" s="1"/>
  <c r="AA32" i="1"/>
  <c r="AD32" i="1"/>
  <c r="AF32" i="1" s="1"/>
  <c r="AA111" i="1"/>
  <c r="AD111" i="1"/>
  <c r="AF111" i="1" s="1"/>
  <c r="AA142" i="1"/>
  <c r="AD142" i="1"/>
  <c r="AF142" i="1" s="1"/>
  <c r="AA135" i="1"/>
  <c r="AD135" i="1"/>
  <c r="AF135" i="1" s="1"/>
  <c r="AA94" i="1"/>
  <c r="AD94" i="1"/>
  <c r="AF94" i="1" s="1"/>
  <c r="AA97" i="1"/>
  <c r="AD97" i="1"/>
  <c r="AF97" i="1" s="1"/>
  <c r="AA20" i="1"/>
  <c r="AD20" i="1"/>
  <c r="AF20" i="1" s="1"/>
  <c r="AA59" i="1"/>
  <c r="AD59" i="1"/>
  <c r="AF59" i="1" s="1"/>
  <c r="AA58" i="1"/>
  <c r="AD58" i="1"/>
  <c r="AF58" i="1" s="1"/>
  <c r="AA75" i="1"/>
  <c r="AD75" i="1"/>
  <c r="AF75" i="1" s="1"/>
  <c r="AA152" i="1"/>
  <c r="AD152" i="1"/>
  <c r="AF152" i="1" s="1"/>
  <c r="AA48" i="1"/>
  <c r="AD48" i="1"/>
  <c r="AF48" i="1" s="1"/>
  <c r="AA10" i="1"/>
  <c r="AD10" i="1"/>
  <c r="AF10" i="1" s="1"/>
  <c r="AA144" i="1"/>
  <c r="AD144" i="1"/>
  <c r="AF144" i="1" s="1"/>
  <c r="AA31" i="1"/>
  <c r="AD31" i="1"/>
  <c r="AF31" i="1" s="1"/>
  <c r="AA109" i="1"/>
  <c r="AD109" i="1"/>
  <c r="AF109" i="1" s="1"/>
  <c r="AA40" i="1"/>
  <c r="AD40" i="1"/>
  <c r="AF40" i="1" s="1"/>
  <c r="AA47" i="1"/>
  <c r="AD47" i="1"/>
  <c r="AF47" i="1" s="1"/>
  <c r="AA117" i="1"/>
  <c r="AD117" i="1"/>
  <c r="AF117" i="1" s="1"/>
  <c r="AA49" i="1"/>
  <c r="AD49" i="1"/>
  <c r="AF49" i="1" s="1"/>
  <c r="AA108" i="1"/>
  <c r="AD108" i="1"/>
  <c r="AF108" i="1" s="1"/>
  <c r="AA143" i="1"/>
  <c r="AD143" i="1"/>
  <c r="AF143" i="1" s="1"/>
  <c r="AA89" i="1"/>
  <c r="AD89" i="1"/>
  <c r="AF89" i="1" s="1"/>
  <c r="AA9" i="1"/>
  <c r="AD9" i="1"/>
  <c r="AF9" i="1" s="1"/>
  <c r="AA100" i="1"/>
  <c r="AD100" i="1"/>
  <c r="AF100" i="1" s="1"/>
  <c r="AA80" i="1"/>
  <c r="AD80" i="1"/>
  <c r="AF80" i="1" s="1"/>
  <c r="AA118" i="1"/>
  <c r="AD118" i="1"/>
  <c r="AF118" i="1" s="1"/>
  <c r="AA110" i="1"/>
  <c r="AD110" i="1"/>
  <c r="AF110" i="1" s="1"/>
  <c r="AA72" i="1"/>
  <c r="AD72" i="1"/>
  <c r="AF72" i="1" s="1"/>
  <c r="AA46" i="1"/>
  <c r="AD46" i="1"/>
  <c r="AF46" i="1" s="1"/>
  <c r="AA6" i="1"/>
  <c r="AD6" i="1"/>
  <c r="AF6" i="1" s="1"/>
  <c r="AA65" i="1"/>
  <c r="AD65" i="1"/>
  <c r="AF65" i="1" s="1"/>
  <c r="AA64" i="1"/>
  <c r="AD64" i="1"/>
  <c r="AF64" i="1" s="1"/>
  <c r="AA12" i="1"/>
  <c r="AD12" i="1"/>
  <c r="AF12" i="1" s="1"/>
  <c r="AA70" i="1"/>
  <c r="AD70" i="1"/>
  <c r="AF70" i="1" s="1"/>
  <c r="AA15" i="1"/>
  <c r="AD15" i="1"/>
  <c r="AF15" i="1" s="1"/>
  <c r="AA62" i="1"/>
  <c r="AD62" i="1"/>
  <c r="AF62" i="1" s="1"/>
  <c r="AA113" i="1"/>
  <c r="AD113" i="1"/>
  <c r="AF113" i="1" s="1"/>
  <c r="AA7" i="1"/>
  <c r="AD7" i="1"/>
  <c r="AF7" i="1" s="1"/>
  <c r="AA85" i="1"/>
  <c r="AD85" i="1"/>
  <c r="AF85" i="1" s="1"/>
  <c r="AA114" i="1"/>
  <c r="AD114" i="1"/>
  <c r="AF114" i="1" s="1"/>
  <c r="AA132" i="1"/>
  <c r="AD132" i="1"/>
  <c r="AF132" i="1" s="1"/>
  <c r="AA139" i="1"/>
  <c r="AD139" i="1"/>
  <c r="AF139" i="1" s="1"/>
  <c r="AA21" i="1"/>
  <c r="AD21" i="1"/>
  <c r="AF21" i="1" s="1"/>
  <c r="AA82" i="1"/>
  <c r="AD82" i="1"/>
  <c r="AF82" i="1" s="1"/>
  <c r="AA129" i="1"/>
  <c r="AD129" i="1"/>
  <c r="AF129" i="1" s="1"/>
  <c r="AA42" i="1"/>
  <c r="AD42" i="1"/>
  <c r="AF42" i="1" s="1"/>
  <c r="AA120" i="1"/>
  <c r="AD120" i="1"/>
  <c r="AF120" i="1" s="1"/>
  <c r="AA8" i="1"/>
  <c r="AD8" i="1"/>
  <c r="AF8" i="1" s="1"/>
  <c r="AA141" i="1"/>
  <c r="AD141" i="1"/>
  <c r="AF141" i="1" s="1"/>
  <c r="AA101" i="1"/>
  <c r="AD101" i="1"/>
  <c r="AF101" i="1" s="1"/>
  <c r="AA39" i="1"/>
  <c r="AD39" i="1"/>
  <c r="AF39" i="1" s="1"/>
  <c r="AA133" i="1"/>
  <c r="AD133" i="1"/>
  <c r="AF133" i="1" s="1"/>
  <c r="AA29" i="1"/>
  <c r="AD29" i="1"/>
  <c r="AF29" i="1" s="1"/>
  <c r="AA74" i="1"/>
  <c r="AD74" i="1"/>
  <c r="AF74" i="1" s="1"/>
  <c r="AA53" i="1"/>
  <c r="AD53" i="1"/>
  <c r="AF53" i="1" s="1"/>
  <c r="AA137" i="1"/>
  <c r="AD137" i="1"/>
  <c r="AF137" i="1" s="1"/>
  <c r="AA51" i="1"/>
  <c r="AD51" i="1"/>
  <c r="AF51" i="1" s="1"/>
  <c r="AA106" i="1"/>
  <c r="AD106" i="1"/>
  <c r="AF106" i="1" s="1"/>
  <c r="AA68" i="1"/>
  <c r="AD68" i="1"/>
  <c r="AF68" i="1" s="1"/>
  <c r="AA127" i="1"/>
  <c r="AD127" i="1"/>
  <c r="AF127" i="1" s="1"/>
  <c r="AA88" i="1"/>
  <c r="AD88" i="1"/>
  <c r="AF88" i="1" s="1"/>
  <c r="AA103" i="1"/>
  <c r="AD103" i="1"/>
  <c r="AF103" i="1" s="1"/>
  <c r="AA93" i="1"/>
  <c r="AD93" i="1"/>
  <c r="AF93" i="1" s="1"/>
  <c r="AA69" i="1"/>
  <c r="AD69" i="1"/>
  <c r="AF69" i="1" s="1"/>
  <c r="AA124" i="1"/>
  <c r="AD124" i="1"/>
  <c r="AF124" i="1" s="1"/>
  <c r="AA115" i="1"/>
  <c r="AD115" i="1"/>
  <c r="AF115" i="1" s="1"/>
  <c r="AA61" i="1"/>
  <c r="AD61" i="1"/>
  <c r="AF61" i="1" s="1"/>
  <c r="AA147" i="1"/>
  <c r="AD147" i="1"/>
  <c r="AF147" i="1" s="1"/>
  <c r="AA28" i="1"/>
  <c r="AD28" i="1"/>
  <c r="AF28" i="1" s="1"/>
  <c r="AA107" i="1"/>
  <c r="AD107" i="1"/>
  <c r="AF107" i="1" s="1"/>
  <c r="AA23" i="1"/>
  <c r="AD23" i="1"/>
  <c r="AF23" i="1" s="1"/>
  <c r="AA134" i="1"/>
  <c r="AD134" i="1"/>
  <c r="AF134" i="1" s="1"/>
  <c r="AA22" i="1"/>
  <c r="AD22" i="1"/>
  <c r="AF22" i="1" s="1"/>
  <c r="AA44" i="1"/>
  <c r="AD44" i="1"/>
  <c r="AF44" i="1" s="1"/>
  <c r="AA4" i="1"/>
  <c r="AD4" i="1"/>
  <c r="AF4" i="1" s="1"/>
  <c r="AA45" i="1"/>
  <c r="AD45" i="1"/>
  <c r="AF45" i="1" s="1"/>
  <c r="AA36" i="1"/>
  <c r="AD36" i="1"/>
  <c r="AF36" i="1" s="1"/>
  <c r="AA91" i="1"/>
  <c r="AD91" i="1"/>
  <c r="AF91" i="1" s="1"/>
  <c r="AA71" i="1"/>
  <c r="AD71" i="1"/>
  <c r="AF71" i="1" s="1"/>
  <c r="AA79" i="1"/>
  <c r="AD79" i="1"/>
  <c r="AF79" i="1" s="1"/>
  <c r="AA157" i="1"/>
  <c r="AD157" i="1"/>
  <c r="AF157" i="1" s="1"/>
  <c r="AA56" i="1"/>
  <c r="AD56" i="1"/>
  <c r="AF56" i="1" s="1"/>
  <c r="AA155" i="1"/>
  <c r="AD155" i="1"/>
  <c r="AF155" i="1" s="1"/>
  <c r="AA16" i="1"/>
  <c r="AD16" i="1"/>
  <c r="AF16" i="1" s="1"/>
  <c r="AA54" i="1"/>
  <c r="AD54" i="1"/>
  <c r="AF54" i="1" s="1"/>
  <c r="AA136" i="1"/>
  <c r="AD136" i="1"/>
  <c r="AF136" i="1" s="1"/>
  <c r="AA156" i="1"/>
  <c r="AD156" i="1"/>
  <c r="AF156" i="1" s="1"/>
  <c r="AA83" i="1"/>
  <c r="AD83" i="1"/>
  <c r="AF83" i="1" s="1"/>
  <c r="AA153" i="1"/>
  <c r="AD153" i="1"/>
  <c r="AF153" i="1" s="1"/>
  <c r="AA148" i="1"/>
  <c r="AD148" i="1"/>
  <c r="AF148" i="1" s="1"/>
  <c r="AA90" i="1"/>
  <c r="AD90" i="1"/>
  <c r="AF90" i="1" s="1"/>
  <c r="AA121" i="1"/>
  <c r="AD121" i="1"/>
  <c r="AF121" i="1" s="1"/>
  <c r="AA76" i="1"/>
  <c r="AD76" i="1"/>
  <c r="AF76" i="1" s="1"/>
  <c r="AA14" i="1"/>
  <c r="AD14" i="1"/>
  <c r="AF14" i="1" s="1"/>
  <c r="AA123" i="1"/>
  <c r="AD123" i="1"/>
  <c r="AF123" i="1" s="1"/>
  <c r="AA99" i="1"/>
  <c r="AD99" i="1"/>
  <c r="AF99" i="1" s="1"/>
  <c r="AA38" i="1"/>
  <c r="AD38" i="1"/>
  <c r="AF38" i="1" s="1"/>
  <c r="I48" i="1"/>
  <c r="I47" i="1"/>
  <c r="I15" i="1"/>
  <c r="P162" i="1"/>
  <c r="I74" i="1"/>
  <c r="I29" i="1"/>
  <c r="I41" i="1"/>
  <c r="I86" i="1"/>
  <c r="I40" i="1"/>
  <c r="I64" i="1"/>
  <c r="I65" i="1"/>
  <c r="P164" i="1"/>
  <c r="C16" i="5" s="1"/>
  <c r="E160" i="1"/>
  <c r="E161" i="1" s="1"/>
  <c r="I81" i="1"/>
  <c r="I32" i="1"/>
  <c r="I56" i="1"/>
  <c r="I50" i="1"/>
  <c r="I87" i="1"/>
  <c r="I12" i="1"/>
  <c r="I37" i="1"/>
  <c r="I53" i="1"/>
  <c r="I5" i="1"/>
  <c r="F103" i="1"/>
  <c r="I103" i="1" s="1"/>
  <c r="F11" i="3"/>
  <c r="Z50" i="1"/>
  <c r="F153" i="1"/>
  <c r="I153" i="1" s="1"/>
  <c r="H62" i="1"/>
  <c r="H4" i="1"/>
  <c r="H32" i="1"/>
  <c r="I6" i="1"/>
  <c r="I68" i="1"/>
  <c r="I54" i="1"/>
  <c r="I20" i="1"/>
  <c r="I84" i="1"/>
  <c r="H117" i="1"/>
  <c r="M72" i="1"/>
  <c r="H48" i="1"/>
  <c r="I72" i="1"/>
  <c r="H72" i="1"/>
  <c r="H43" i="1"/>
  <c r="H24" i="1"/>
  <c r="I34" i="1"/>
  <c r="L8" i="3"/>
  <c r="H56" i="1"/>
  <c r="H47" i="1"/>
  <c r="H65" i="1"/>
  <c r="Z31" i="1"/>
  <c r="I66" i="1"/>
  <c r="H87" i="1"/>
  <c r="H52" i="1"/>
  <c r="H12" i="1"/>
  <c r="I39" i="1"/>
  <c r="H74" i="1"/>
  <c r="P160" i="1"/>
  <c r="P161" i="1" s="1"/>
  <c r="H64" i="1"/>
  <c r="H5" i="1"/>
  <c r="H86" i="1"/>
  <c r="I143" i="1"/>
  <c r="I63" i="1"/>
  <c r="I115" i="1"/>
  <c r="H82" i="1"/>
  <c r="I22" i="1"/>
  <c r="F114" i="1"/>
  <c r="H114" i="1" s="1"/>
  <c r="F33" i="1"/>
  <c r="F35" i="1"/>
  <c r="H41" i="1"/>
  <c r="F100" i="1"/>
  <c r="F80" i="1"/>
  <c r="H53" i="1"/>
  <c r="I75" i="1"/>
  <c r="F16" i="1"/>
  <c r="I16" i="1" s="1"/>
  <c r="F25" i="1"/>
  <c r="I25" i="1" s="1"/>
  <c r="H92" i="1"/>
  <c r="F60" i="1"/>
  <c r="F145" i="1"/>
  <c r="F61" i="1"/>
  <c r="I61" i="1" s="1"/>
  <c r="F18" i="1"/>
  <c r="F121" i="1"/>
  <c r="I121" i="1" s="1"/>
  <c r="F96" i="1"/>
  <c r="H96" i="1" s="1"/>
  <c r="F129" i="1"/>
  <c r="I129" i="1" s="1"/>
  <c r="F141" i="1"/>
  <c r="I141" i="1" s="1"/>
  <c r="H15" i="1"/>
  <c r="H23" i="1"/>
  <c r="H7" i="1"/>
  <c r="H40" i="1"/>
  <c r="H81" i="1"/>
  <c r="H50" i="1"/>
  <c r="H17" i="1"/>
  <c r="I79" i="1"/>
  <c r="H13" i="1"/>
  <c r="I10" i="1"/>
  <c r="I30" i="1"/>
  <c r="I45" i="1"/>
  <c r="H14" i="1"/>
  <c r="H78"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Z36" i="1"/>
  <c r="U6" i="1"/>
  <c r="U22" i="1"/>
  <c r="U10" i="1"/>
  <c r="U12" i="1"/>
  <c r="U20" i="1"/>
  <c r="U13" i="1"/>
  <c r="U7" i="1"/>
  <c r="U21" i="1"/>
  <c r="U23" i="1"/>
  <c r="U9" i="1"/>
  <c r="U14" i="1"/>
  <c r="U16" i="1"/>
  <c r="U3" i="1"/>
  <c r="Z3" i="1" s="1"/>
  <c r="U15" i="1"/>
  <c r="U24" i="1"/>
  <c r="U4" i="1"/>
  <c r="U5" i="1"/>
  <c r="U18" i="1"/>
  <c r="U26" i="1"/>
  <c r="U17" i="1"/>
  <c r="U19" i="1"/>
  <c r="U25" i="1"/>
  <c r="U8" i="1"/>
  <c r="M8" i="3"/>
  <c r="J10" i="3"/>
  <c r="J9" i="3"/>
  <c r="J36" i="3"/>
  <c r="F10" i="3"/>
  <c r="M117" i="1" s="1"/>
  <c r="H130" i="1" l="1"/>
  <c r="I131" i="1"/>
  <c r="H156" i="1"/>
  <c r="I135" i="1"/>
  <c r="H101" i="1"/>
  <c r="I91" i="1"/>
  <c r="H133" i="1"/>
  <c r="H134" i="1"/>
  <c r="I128" i="1"/>
  <c r="I107" i="1"/>
  <c r="I126" i="1"/>
  <c r="H112" i="1"/>
  <c r="H110" i="1"/>
  <c r="I99" i="1"/>
  <c r="I108" i="1"/>
  <c r="I94" i="1"/>
  <c r="I98" i="1"/>
  <c r="M93" i="1"/>
  <c r="H104" i="1"/>
  <c r="H146" i="1"/>
  <c r="I150" i="1"/>
  <c r="I144" i="1"/>
  <c r="H147" i="1"/>
  <c r="H138" i="1"/>
  <c r="I155" i="1"/>
  <c r="I139" i="1"/>
  <c r="H157" i="1"/>
  <c r="I152" i="1"/>
  <c r="I148" i="1"/>
  <c r="H142" i="1"/>
  <c r="R36" i="1"/>
  <c r="R54" i="1"/>
  <c r="R73" i="1"/>
  <c r="AF3" i="1"/>
  <c r="AD162" i="1"/>
  <c r="AD160" i="1"/>
  <c r="AD161" i="1" s="1"/>
  <c r="U164" i="1"/>
  <c r="U162" i="1"/>
  <c r="D12" i="5" s="1"/>
  <c r="L164" i="1"/>
  <c r="L165" i="1" s="1"/>
  <c r="H103" i="1"/>
  <c r="I10" i="3"/>
  <c r="R117" i="1" s="1"/>
  <c r="N36" i="1"/>
  <c r="C12" i="5"/>
  <c r="Z5" i="1"/>
  <c r="Z22" i="1"/>
  <c r="AE22" i="1" s="1"/>
  <c r="N72" i="1"/>
  <c r="Z20" i="1"/>
  <c r="AE20" i="1" s="1"/>
  <c r="N7" i="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N73" i="1"/>
  <c r="I96" i="1"/>
  <c r="R72" i="1"/>
  <c r="I11" i="3"/>
  <c r="O8" i="3"/>
  <c r="H129" i="1"/>
  <c r="U160" i="1"/>
  <c r="U161" i="1" s="1"/>
  <c r="L160" i="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29" i="1"/>
  <c r="M34" i="1"/>
  <c r="M145" i="1"/>
  <c r="M39" i="1"/>
  <c r="M65" i="1"/>
  <c r="N54"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 i="1"/>
  <c r="M20" i="1"/>
  <c r="F160" i="1"/>
  <c r="F161" i="1" s="1"/>
  <c r="M9" i="1"/>
  <c r="M19" i="1"/>
  <c r="M8" i="1"/>
  <c r="M26" i="1"/>
  <c r="M21" i="1"/>
  <c r="R24" i="1"/>
  <c r="R66" i="1"/>
  <c r="R98" i="1"/>
  <c r="S98" i="1" s="1"/>
  <c r="R132" i="1"/>
  <c r="S132" i="1" s="1"/>
  <c r="R87" i="1"/>
  <c r="S87" i="1" s="1"/>
  <c r="R59" i="1"/>
  <c r="R53" i="1"/>
  <c r="R75" i="1"/>
  <c r="S75" i="1" s="1"/>
  <c r="R85" i="1"/>
  <c r="R146" i="1"/>
  <c r="S146" i="1" s="1"/>
  <c r="R64" i="1"/>
  <c r="R134" i="1"/>
  <c r="R86" i="1"/>
  <c r="R113" i="1"/>
  <c r="R38" i="1"/>
  <c r="R88" i="1"/>
  <c r="S88" i="1" s="1"/>
  <c r="R148" i="1"/>
  <c r="S148" i="1" s="1"/>
  <c r="R44" i="1"/>
  <c r="R32" i="1"/>
  <c r="S32" i="1" s="1"/>
  <c r="R140" i="1"/>
  <c r="R105" i="1"/>
  <c r="S105" i="1" s="1"/>
  <c r="R42" i="1"/>
  <c r="R83" i="1"/>
  <c r="R126" i="1"/>
  <c r="S126" i="1" s="1"/>
  <c r="R55" i="1"/>
  <c r="R76" i="1"/>
  <c r="R131" i="1"/>
  <c r="R118" i="1"/>
  <c r="R133" i="1"/>
  <c r="S133" i="1" s="1"/>
  <c r="R35" i="1"/>
  <c r="S35" i="1" s="1"/>
  <c r="R96" i="1"/>
  <c r="S96" i="1" s="1"/>
  <c r="R69" i="1"/>
  <c r="S69" i="1" s="1"/>
  <c r="R95" i="1"/>
  <c r="S95" i="1" s="1"/>
  <c r="R152" i="1"/>
  <c r="R114" i="1"/>
  <c r="R157" i="1"/>
  <c r="R127" i="1"/>
  <c r="S127" i="1" s="1"/>
  <c r="R142" i="1"/>
  <c r="R68" i="1"/>
  <c r="S68" i="1" s="1"/>
  <c r="R97" i="1"/>
  <c r="R99" i="1"/>
  <c r="R149" i="1"/>
  <c r="R57" i="1"/>
  <c r="R43" i="1"/>
  <c r="R139" i="1"/>
  <c r="R39" i="1"/>
  <c r="R153" i="1"/>
  <c r="R79" i="1"/>
  <c r="R116" i="1"/>
  <c r="R110" i="1"/>
  <c r="R156" i="1"/>
  <c r="R141" i="1"/>
  <c r="S141" i="1" s="1"/>
  <c r="R128" i="1"/>
  <c r="R46" i="1"/>
  <c r="R52" i="1"/>
  <c r="S52" i="1" s="1"/>
  <c r="R123" i="1"/>
  <c r="R151" i="1"/>
  <c r="R91" i="1"/>
  <c r="R47" i="1"/>
  <c r="R145" i="1"/>
  <c r="R104" i="1"/>
  <c r="R144" i="1"/>
  <c r="R56" i="1"/>
  <c r="R120" i="1"/>
  <c r="S120" i="1" s="1"/>
  <c r="R25" i="1"/>
  <c r="R15" i="1"/>
  <c r="S15" i="1" s="1"/>
  <c r="R13" i="1"/>
  <c r="S13" i="1" s="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3"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10" i="3"/>
  <c r="M36" i="3"/>
  <c r="H3" i="1"/>
  <c r="R93" i="1" l="1"/>
  <c r="S93" i="1" s="1"/>
  <c r="W29" i="1"/>
  <c r="W145" i="1"/>
  <c r="W61" i="1"/>
  <c r="W62" i="1"/>
  <c r="W31" i="1"/>
  <c r="W5" i="1"/>
  <c r="AE5" i="1"/>
  <c r="S153" i="1"/>
  <c r="S113" i="1"/>
  <c r="S140" i="1"/>
  <c r="S131" i="1"/>
  <c r="S25" i="1"/>
  <c r="S116" i="1"/>
  <c r="S55" i="1"/>
  <c r="S24" i="1"/>
  <c r="S39" i="1"/>
  <c r="S142" i="1"/>
  <c r="S59" i="1"/>
  <c r="S54" i="1"/>
  <c r="Z164" i="1"/>
  <c r="E16" i="5" s="1"/>
  <c r="S38" i="1"/>
  <c r="S53" i="1"/>
  <c r="S73" i="1"/>
  <c r="S42" i="1"/>
  <c r="S56" i="1"/>
  <c r="S149" i="1"/>
  <c r="S144" i="1"/>
  <c r="S139" i="1"/>
  <c r="S128" i="1"/>
  <c r="Q162" i="1"/>
  <c r="Q163" i="1" s="1"/>
  <c r="S46" i="1"/>
  <c r="S44" i="1"/>
  <c r="S43" i="1"/>
  <c r="S157" i="1"/>
  <c r="S47" i="1"/>
  <c r="S114" i="1"/>
  <c r="S91" i="1"/>
  <c r="S76" i="1"/>
  <c r="S66" i="1"/>
  <c r="S85" i="1"/>
  <c r="S97" i="1"/>
  <c r="S104" i="1"/>
  <c r="S145" i="1"/>
  <c r="S57" i="1"/>
  <c r="S64" i="1"/>
  <c r="S152" i="1"/>
  <c r="S151" i="1"/>
  <c r="S79" i="1"/>
  <c r="AE7" i="1"/>
  <c r="Z162" i="1"/>
  <c r="E12" i="5" s="1"/>
  <c r="M164" i="1"/>
  <c r="M162" i="1"/>
  <c r="S86" i="1"/>
  <c r="S156" i="1"/>
  <c r="S118" i="1"/>
  <c r="S134" i="1"/>
  <c r="S123" i="1"/>
  <c r="S99" i="1"/>
  <c r="S72" i="1"/>
  <c r="S83" i="1"/>
  <c r="D16" i="5"/>
  <c r="Q164" i="1"/>
  <c r="Q165" i="1" s="1"/>
  <c r="L161" i="1"/>
  <c r="B5" i="5" s="1"/>
  <c r="AE8" i="1"/>
  <c r="S110" i="1"/>
  <c r="N141" i="1"/>
  <c r="N136" i="1"/>
  <c r="N39" i="1"/>
  <c r="AE9" i="1"/>
  <c r="N16" i="1"/>
  <c r="N22" i="1"/>
  <c r="N127" i="1"/>
  <c r="N124" i="1"/>
  <c r="N32" i="1"/>
  <c r="N97" i="1"/>
  <c r="N102" i="1"/>
  <c r="N27" i="1"/>
  <c r="N43" i="1"/>
  <c r="N76" i="1"/>
  <c r="N105" i="1"/>
  <c r="N60" i="1"/>
  <c r="N150" i="1"/>
  <c r="N81" i="1"/>
  <c r="N89" i="1"/>
  <c r="N145" i="1"/>
  <c r="N116" i="1"/>
  <c r="N96" i="1"/>
  <c r="N122" i="1"/>
  <c r="N20" i="1"/>
  <c r="N114" i="1"/>
  <c r="N149" i="1"/>
  <c r="N128" i="1"/>
  <c r="N21" i="1"/>
  <c r="N157" i="1"/>
  <c r="N12" i="1"/>
  <c r="N131" i="1"/>
  <c r="N144" i="1"/>
  <c r="N101" i="1"/>
  <c r="N138" i="1"/>
  <c r="N95" i="1"/>
  <c r="N115" i="1"/>
  <c r="N83" i="1"/>
  <c r="N94" i="1"/>
  <c r="N139" i="1"/>
  <c r="N156" i="1"/>
  <c r="N110" i="1"/>
  <c r="N31" i="1"/>
  <c r="N34" i="1"/>
  <c r="N153" i="1"/>
  <c r="N108" i="1"/>
  <c r="N133" i="1"/>
  <c r="N77" i="1"/>
  <c r="N66" i="1"/>
  <c r="N74" i="1"/>
  <c r="N140" i="1"/>
  <c r="N26" i="1"/>
  <c r="N25" i="1"/>
  <c r="N13" i="1"/>
  <c r="N151" i="1"/>
  <c r="N148" i="1"/>
  <c r="N56" i="1"/>
  <c r="N121" i="1"/>
  <c r="N126" i="1"/>
  <c r="N99" i="1"/>
  <c r="N152" i="1"/>
  <c r="N59" i="1"/>
  <c r="N69" i="1"/>
  <c r="N82" i="1"/>
  <c r="N146" i="1"/>
  <c r="N68" i="1"/>
  <c r="N84" i="1"/>
  <c r="N129" i="1"/>
  <c r="N132" i="1"/>
  <c r="N134" i="1"/>
  <c r="N85" i="1"/>
  <c r="N107" i="1"/>
  <c r="N88" i="1"/>
  <c r="N104" i="1"/>
  <c r="N37" i="1"/>
  <c r="N8" i="1"/>
  <c r="N18" i="1"/>
  <c r="N14" i="1"/>
  <c r="N155" i="1"/>
  <c r="N28" i="1"/>
  <c r="N93" i="1"/>
  <c r="N86" i="1"/>
  <c r="N38" i="1"/>
  <c r="N130" i="1"/>
  <c r="N92" i="1"/>
  <c r="N87" i="1"/>
  <c r="N41" i="1"/>
  <c r="N44" i="1"/>
  <c r="N109" i="1"/>
  <c r="N119" i="1"/>
  <c r="N70" i="1"/>
  <c r="N3" i="1"/>
  <c r="N143" i="1"/>
  <c r="N135" i="1"/>
  <c r="N6" i="1"/>
  <c r="N63" i="1"/>
  <c r="N19" i="1"/>
  <c r="N15" i="1"/>
  <c r="N24" i="1"/>
  <c r="N111" i="1"/>
  <c r="N48" i="1"/>
  <c r="N113" i="1"/>
  <c r="N118" i="1"/>
  <c r="N49" i="1"/>
  <c r="N71" i="1"/>
  <c r="N47" i="1"/>
  <c r="N46" i="1"/>
  <c r="N29" i="1"/>
  <c r="N33" i="1"/>
  <c r="N58" i="1"/>
  <c r="N79" i="1"/>
  <c r="N112" i="1"/>
  <c r="N62" i="1"/>
  <c r="N23" i="1"/>
  <c r="N30" i="1"/>
  <c r="N120" i="1"/>
  <c r="N45" i="1"/>
  <c r="N9" i="1"/>
  <c r="N10" i="1"/>
  <c r="N17" i="1"/>
  <c r="N67" i="1"/>
  <c r="N52" i="1"/>
  <c r="N154" i="1"/>
  <c r="N91" i="1"/>
  <c r="N123" i="1"/>
  <c r="N51" i="1"/>
  <c r="N125" i="1"/>
  <c r="N5" i="1"/>
  <c r="N35" i="1"/>
  <c r="N100" i="1"/>
  <c r="N78" i="1"/>
  <c r="N75" i="1"/>
  <c r="N53" i="1"/>
  <c r="N61" i="1"/>
  <c r="N4" i="1"/>
  <c r="N103" i="1"/>
  <c r="N11" i="1"/>
  <c r="N137" i="1"/>
  <c r="N142" i="1"/>
  <c r="N50" i="1"/>
  <c r="N55" i="1"/>
  <c r="N147" i="1"/>
  <c r="N57" i="1"/>
  <c r="N90" i="1"/>
  <c r="N42" i="1"/>
  <c r="N80" i="1"/>
  <c r="N98" i="1"/>
  <c r="N65" i="1"/>
  <c r="N64" i="1"/>
  <c r="N40" i="1"/>
  <c r="N106" i="1"/>
  <c r="W50" i="1"/>
  <c r="L11" i="3"/>
  <c r="R8" i="3"/>
  <c r="Q160" i="1"/>
  <c r="Z160" i="1"/>
  <c r="Z161" i="1" s="1"/>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36" i="1"/>
  <c r="R147" i="1"/>
  <c r="S147" i="1" s="1"/>
  <c r="R12" i="1"/>
  <c r="S12" i="1" s="1"/>
  <c r="R106" i="1"/>
  <c r="S106" i="1" s="1"/>
  <c r="R71" i="1"/>
  <c r="S71" i="1" s="1"/>
  <c r="R49" i="1"/>
  <c r="S49" i="1" s="1"/>
  <c r="R3" i="1"/>
  <c r="S3" i="1" s="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X107" i="1" s="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10" i="3"/>
  <c r="P9" i="3"/>
  <c r="O9" i="3"/>
  <c r="S8" i="3"/>
  <c r="P36" i="3"/>
  <c r="AB5" i="1" l="1"/>
  <c r="AB29" i="1"/>
  <c r="AB62" i="1"/>
  <c r="AB31" i="1"/>
  <c r="AE164" i="1"/>
  <c r="X50" i="1"/>
  <c r="V162" i="1"/>
  <c r="V163" i="1" s="1"/>
  <c r="V164" i="1"/>
  <c r="V165" i="1" s="1"/>
  <c r="AE162" i="1"/>
  <c r="F12" i="5" s="1"/>
  <c r="R164" i="1"/>
  <c r="R162" i="1"/>
  <c r="X16" i="1"/>
  <c r="S36" i="3"/>
  <c r="M161" i="1"/>
  <c r="B6" i="5" s="1"/>
  <c r="B7" i="5" s="1"/>
  <c r="B26" i="5"/>
  <c r="B28" i="5" s="1"/>
  <c r="B11" i="5"/>
  <c r="B13" i="5" s="1"/>
  <c r="M163" i="1"/>
  <c r="B15" i="5"/>
  <c r="B17" i="5" s="1"/>
  <c r="M165" i="1"/>
  <c r="Q161" i="1"/>
  <c r="C5" i="5" s="1"/>
  <c r="C25" i="5"/>
  <c r="S122" i="1"/>
  <c r="N160" i="1"/>
  <c r="S7" i="1"/>
  <c r="O11" i="3"/>
  <c r="AB50" i="1"/>
  <c r="V160" i="1"/>
  <c r="AE160" i="1"/>
  <c r="AE161" i="1" s="1"/>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X3" i="1" s="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36" i="1"/>
  <c r="X136" i="1" s="1"/>
  <c r="W87" i="1"/>
  <c r="W21" i="1"/>
  <c r="X21" i="1" s="1"/>
  <c r="W97" i="1"/>
  <c r="X62" i="1"/>
  <c r="W142" i="1"/>
  <c r="W155" i="1"/>
  <c r="X155" i="1" s="1"/>
  <c r="W78" i="1"/>
  <c r="X78" i="1" s="1"/>
  <c r="W47" i="1"/>
  <c r="W149" i="1"/>
  <c r="W84" i="1"/>
  <c r="X84" i="1" s="1"/>
  <c r="W156" i="1"/>
  <c r="W102" i="1"/>
  <c r="W54" i="1"/>
  <c r="W134" i="1"/>
  <c r="R160" i="1"/>
  <c r="W75" i="1"/>
  <c r="W37" i="1"/>
  <c r="X37" i="1" s="1"/>
  <c r="W117" i="1"/>
  <c r="W58" i="1"/>
  <c r="W13" i="1"/>
  <c r="AI58" i="1"/>
  <c r="R9" i="3"/>
  <c r="S10" i="3"/>
  <c r="O10" i="3"/>
  <c r="AB13" i="1" s="1"/>
  <c r="S9" i="3"/>
  <c r="R10" i="3" s="1"/>
  <c r="AB145" i="1" l="1"/>
  <c r="AB144" i="1"/>
  <c r="AC144" i="1" s="1"/>
  <c r="AG145" i="1"/>
  <c r="AG62" i="1"/>
  <c r="AG31" i="1"/>
  <c r="AG29" i="1"/>
  <c r="AG5" i="1"/>
  <c r="AJ5" i="1" s="1"/>
  <c r="AI84" i="1"/>
  <c r="AI37" i="1"/>
  <c r="AI13" i="1"/>
  <c r="AI155" i="1"/>
  <c r="AI75" i="1"/>
  <c r="AI72" i="1"/>
  <c r="AI79" i="1"/>
  <c r="AA162" i="1"/>
  <c r="AA163" i="1" s="1"/>
  <c r="B22" i="5"/>
  <c r="AI107" i="1"/>
  <c r="AI156" i="1"/>
  <c r="AI92" i="1"/>
  <c r="AC50" i="1"/>
  <c r="AA164" i="1"/>
  <c r="AA165" i="1" s="1"/>
  <c r="AI112" i="1"/>
  <c r="AI78" i="1"/>
  <c r="AI117" i="1"/>
  <c r="AI108" i="1"/>
  <c r="AI23" i="1"/>
  <c r="AC13" i="1"/>
  <c r="S160" i="1"/>
  <c r="W162" i="1"/>
  <c r="W164" i="1"/>
  <c r="AI134" i="1"/>
  <c r="AI54" i="1"/>
  <c r="AI4" i="1"/>
  <c r="AI70" i="1"/>
  <c r="AI34" i="1"/>
  <c r="AI9" i="1"/>
  <c r="AI142" i="1"/>
  <c r="AI50" i="1"/>
  <c r="AI143" i="1"/>
  <c r="AI130" i="1"/>
  <c r="AI128" i="1"/>
  <c r="AI39" i="1"/>
  <c r="AI149" i="1"/>
  <c r="AI17" i="1"/>
  <c r="AI3" i="1"/>
  <c r="AI97" i="1"/>
  <c r="AI66" i="1"/>
  <c r="AI115" i="1"/>
  <c r="AI104" i="1"/>
  <c r="AI73" i="1"/>
  <c r="AI59" i="1"/>
  <c r="AI144" i="1"/>
  <c r="AI95" i="1"/>
  <c r="AI99" i="1"/>
  <c r="AI57" i="1"/>
  <c r="AI42" i="1"/>
  <c r="AI38" i="1"/>
  <c r="AI25" i="1"/>
  <c r="AI85" i="1"/>
  <c r="AI102" i="1"/>
  <c r="AI11" i="1"/>
  <c r="AI6" i="1"/>
  <c r="AI116" i="1"/>
  <c r="AI135" i="1"/>
  <c r="AI10" i="1"/>
  <c r="AI45" i="1"/>
  <c r="AI80" i="1"/>
  <c r="AI28" i="1"/>
  <c r="AI148" i="1"/>
  <c r="AI91" i="1"/>
  <c r="AI52" i="1"/>
  <c r="AI140" i="1"/>
  <c r="AI125" i="1"/>
  <c r="AI77" i="1"/>
  <c r="AI19" i="1"/>
  <c r="AI86" i="1"/>
  <c r="AI141" i="1"/>
  <c r="AI32" i="1"/>
  <c r="AI47" i="1"/>
  <c r="AI27" i="1"/>
  <c r="AI120" i="1"/>
  <c r="AI139" i="1"/>
  <c r="AI136" i="1"/>
  <c r="AI43" i="1"/>
  <c r="AI145" i="1"/>
  <c r="AI51" i="1"/>
  <c r="AI18" i="1"/>
  <c r="AI138" i="1"/>
  <c r="AI111" i="1"/>
  <c r="AI129" i="1"/>
  <c r="AI24" i="1"/>
  <c r="AI56" i="1"/>
  <c r="AI98" i="1"/>
  <c r="AI123" i="1"/>
  <c r="AI105" i="1"/>
  <c r="AI113" i="1"/>
  <c r="AI22" i="1"/>
  <c r="AI106" i="1"/>
  <c r="AI103" i="1"/>
  <c r="AI26" i="1"/>
  <c r="AI44" i="1"/>
  <c r="AI14" i="1"/>
  <c r="AI62" i="1"/>
  <c r="AI21" i="1"/>
  <c r="AI63" i="1"/>
  <c r="AI53" i="1"/>
  <c r="AI118" i="1"/>
  <c r="AI146" i="1"/>
  <c r="AI64" i="1"/>
  <c r="AI12" i="1"/>
  <c r="AI147" i="1"/>
  <c r="AI60" i="1"/>
  <c r="AI132" i="1"/>
  <c r="AI15" i="1"/>
  <c r="AI94" i="1"/>
  <c r="AI87" i="1"/>
  <c r="AI68" i="1"/>
  <c r="AI100" i="1"/>
  <c r="AI131" i="1"/>
  <c r="AI69" i="1"/>
  <c r="AI41" i="1"/>
  <c r="AI74" i="1"/>
  <c r="AI35" i="1"/>
  <c r="AI29" i="1"/>
  <c r="AI67" i="1"/>
  <c r="AI65" i="1"/>
  <c r="AI48" i="1"/>
  <c r="AI157" i="1"/>
  <c r="AI40" i="1"/>
  <c r="AI121" i="1"/>
  <c r="AI96" i="1"/>
  <c r="AI90" i="1"/>
  <c r="AI76" i="1"/>
  <c r="AI127" i="1"/>
  <c r="AI5" i="1"/>
  <c r="AI83" i="1"/>
  <c r="AI81" i="1"/>
  <c r="AI114" i="1"/>
  <c r="AI30" i="1"/>
  <c r="AI153" i="1"/>
  <c r="AI71" i="1"/>
  <c r="AI109" i="1"/>
  <c r="AI16" i="1"/>
  <c r="AI101" i="1"/>
  <c r="AI93" i="1"/>
  <c r="AI46" i="1"/>
  <c r="AI33" i="1"/>
  <c r="AI36" i="1"/>
  <c r="AI61" i="1"/>
  <c r="AI126" i="1"/>
  <c r="AI150" i="1"/>
  <c r="AI31" i="1"/>
  <c r="AI152" i="1"/>
  <c r="AI137" i="1"/>
  <c r="AI154" i="1"/>
  <c r="AI119" i="1"/>
  <c r="AI89" i="1"/>
  <c r="AI49" i="1"/>
  <c r="AI8" i="1"/>
  <c r="AI151" i="1"/>
  <c r="AI82" i="1"/>
  <c r="AI88" i="1"/>
  <c r="AI133" i="1"/>
  <c r="AI20" i="1"/>
  <c r="AI55" i="1"/>
  <c r="AI124" i="1"/>
  <c r="R161" i="1"/>
  <c r="C6" i="5" s="1"/>
  <c r="C7" i="5" s="1"/>
  <c r="C26" i="5"/>
  <c r="AC31" i="1"/>
  <c r="R165" i="1"/>
  <c r="C15" i="5"/>
  <c r="C17" i="5" s="1"/>
  <c r="F16" i="5"/>
  <c r="V161" i="1"/>
  <c r="D5" i="5" s="1"/>
  <c r="D25" i="5"/>
  <c r="C11" i="5"/>
  <c r="C13" i="5" s="1"/>
  <c r="R163" i="1"/>
  <c r="AI110" i="1"/>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50" i="1"/>
  <c r="AA16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C3" i="1" s="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C157" i="1" s="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H9" i="1" s="1"/>
  <c r="AG26" i="1"/>
  <c r="AG141" i="1"/>
  <c r="AG69" i="1"/>
  <c r="AG80" i="1"/>
  <c r="AG144" i="1"/>
  <c r="AG95" i="1"/>
  <c r="AG41" i="1"/>
  <c r="AG7" i="1"/>
  <c r="AG21" i="1"/>
  <c r="AH21" i="1" s="1"/>
  <c r="AG39" i="1"/>
  <c r="AH39" i="1" s="1"/>
  <c r="AG89" i="1"/>
  <c r="AG77" i="1"/>
  <c r="AG149" i="1"/>
  <c r="AG17" i="1"/>
  <c r="AG12" i="1"/>
  <c r="AG46" i="1"/>
  <c r="AG14" i="1"/>
  <c r="AG68" i="1"/>
  <c r="AG48" i="1"/>
  <c r="AG65" i="1"/>
  <c r="AG140" i="1"/>
  <c r="AG157" i="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H63" i="1" s="1"/>
  <c r="AG138" i="1"/>
  <c r="AG118" i="1"/>
  <c r="AG49" i="1"/>
  <c r="AG24" i="1"/>
  <c r="AG3" i="1"/>
  <c r="AG133" i="1"/>
  <c r="AG33" i="1"/>
  <c r="AH33" i="1" s="1"/>
  <c r="AG147" i="1"/>
  <c r="AG66" i="1"/>
  <c r="AG20" i="1"/>
  <c r="AG59" i="1"/>
  <c r="AG146" i="1"/>
  <c r="AG38" i="1"/>
  <c r="AG30" i="1"/>
  <c r="AG11" i="1"/>
  <c r="AG109" i="1"/>
  <c r="AG139" i="1"/>
  <c r="AG128" i="1"/>
  <c r="AG56" i="1"/>
  <c r="AG104" i="1"/>
  <c r="AG155" i="1"/>
  <c r="AB120" i="1"/>
  <c r="AJ120" i="1" s="1"/>
  <c r="AG37" i="1"/>
  <c r="AH37" i="1" s="1"/>
  <c r="AG70" i="1"/>
  <c r="AG4" i="1"/>
  <c r="AB81" i="1"/>
  <c r="AB91" i="1"/>
  <c r="AB102" i="1"/>
  <c r="AB35" i="1"/>
  <c r="AB73" i="1"/>
  <c r="AB98" i="1"/>
  <c r="AB75" i="1"/>
  <c r="AC75" i="1" s="1"/>
  <c r="AG92" i="1"/>
  <c r="AG156" i="1"/>
  <c r="AH156" i="1" s="1"/>
  <c r="AG23" i="1"/>
  <c r="AH23" i="1" s="1"/>
  <c r="AG84" i="1"/>
  <c r="AB37" i="1"/>
  <c r="AC37" i="1" s="1"/>
  <c r="AB136" i="1"/>
  <c r="AB51" i="1"/>
  <c r="W160" i="1"/>
  <c r="AG107" i="1"/>
  <c r="AG34" i="1"/>
  <c r="AH34" i="1" s="1"/>
  <c r="AG134" i="1"/>
  <c r="AH134" i="1" s="1"/>
  <c r="AG117" i="1"/>
  <c r="AH117" i="1" s="1"/>
  <c r="AG112" i="1"/>
  <c r="AB43" i="1"/>
  <c r="AB10" i="1"/>
  <c r="AC10" i="1" s="1"/>
  <c r="AB125" i="1"/>
  <c r="AC125" i="1" s="1"/>
  <c r="AB117" i="1"/>
  <c r="AC117" i="1" s="1"/>
  <c r="AH36" i="1" l="1"/>
  <c r="AH153" i="1"/>
  <c r="AH30" i="1"/>
  <c r="AH121" i="1"/>
  <c r="AH137" i="1"/>
  <c r="AH46" i="1"/>
  <c r="AH129" i="1"/>
  <c r="AH149" i="1"/>
  <c r="AH140" i="1"/>
  <c r="AH120" i="1"/>
  <c r="AF164" i="1"/>
  <c r="AF165" i="1" s="1"/>
  <c r="AH83" i="1"/>
  <c r="AH77" i="1"/>
  <c r="AH69" i="1"/>
  <c r="AH38" i="1"/>
  <c r="AH50" i="1"/>
  <c r="AH61" i="1"/>
  <c r="AH71" i="1"/>
  <c r="AH67" i="1"/>
  <c r="AI7" i="1"/>
  <c r="AF162" i="1"/>
  <c r="AF163" i="1" s="1"/>
  <c r="AJ31" i="1"/>
  <c r="C22" i="5"/>
  <c r="AB164" i="1"/>
  <c r="AB162" i="1"/>
  <c r="AH143" i="1"/>
  <c r="AH6" i="1"/>
  <c r="AH123" i="1"/>
  <c r="AH12" i="1"/>
  <c r="AH105" i="1"/>
  <c r="AH52" i="1"/>
  <c r="AH16" i="1"/>
  <c r="AH131" i="1"/>
  <c r="AJ116" i="1"/>
  <c r="AK116" i="1" s="1"/>
  <c r="AF160" i="1"/>
  <c r="AF161" i="1" s="1"/>
  <c r="F5" i="5" s="1"/>
  <c r="AH109" i="1"/>
  <c r="AH65" i="1"/>
  <c r="AJ80" i="1"/>
  <c r="AK80" i="1" s="1"/>
  <c r="AA161" i="1"/>
  <c r="E5" i="5" s="1"/>
  <c r="E25" i="5"/>
  <c r="D15" i="5"/>
  <c r="D17" i="5" s="1"/>
  <c r="W165" i="1"/>
  <c r="W161" i="1"/>
  <c r="D6" i="5" s="1"/>
  <c r="D7" i="5" s="1"/>
  <c r="D26" i="5"/>
  <c r="D11" i="5"/>
  <c r="D13" i="5" s="1"/>
  <c r="W163" i="1"/>
  <c r="AI122" i="1"/>
  <c r="AC122" i="1"/>
  <c r="AC110" i="1"/>
  <c r="AJ145" i="1"/>
  <c r="AJ32" i="1"/>
  <c r="AK32" i="1" s="1"/>
  <c r="AJ141" i="1"/>
  <c r="AK141" i="1" s="1"/>
  <c r="AJ157" i="1"/>
  <c r="AK157" i="1" s="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K3" i="1" s="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K112" i="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B160" i="1"/>
  <c r="AC124" i="1"/>
  <c r="AH20" i="1"/>
  <c r="AH5" i="1"/>
  <c r="AK5" i="1"/>
  <c r="AH55" i="1"/>
  <c r="AH57" i="1"/>
  <c r="AH19" i="1"/>
  <c r="AH48" i="1"/>
  <c r="AH80" i="1"/>
  <c r="AC16" i="1"/>
  <c r="AG13" i="1"/>
  <c r="AJ13" i="1" s="1"/>
  <c r="AC98" i="1"/>
  <c r="AC91" i="1"/>
  <c r="AH148" i="1"/>
  <c r="AH28" i="1"/>
  <c r="AH111" i="1"/>
  <c r="AH68" i="1"/>
  <c r="AH89" i="1"/>
  <c r="AH86" i="1"/>
  <c r="AC69" i="1"/>
  <c r="AI160" i="1" l="1"/>
  <c r="AK7" i="1"/>
  <c r="F25" i="5"/>
  <c r="D22" i="5"/>
  <c r="AG162" i="1"/>
  <c r="AG164" i="1"/>
  <c r="AK122" i="1"/>
  <c r="E15" i="5"/>
  <c r="E17" i="5" s="1"/>
  <c r="AB165" i="1"/>
  <c r="AB163" i="1"/>
  <c r="E11" i="5"/>
  <c r="E13" i="5" s="1"/>
  <c r="AB161" i="1"/>
  <c r="E6" i="5" s="1"/>
  <c r="E7" i="5" s="1"/>
  <c r="E26" i="5"/>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G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E22" i="5" l="1"/>
  <c r="AG161" i="1"/>
  <c r="F6" i="5" s="1"/>
  <c r="F7" i="5" s="1"/>
  <c r="F26" i="5"/>
  <c r="F15" i="5"/>
  <c r="F17" i="5" s="1"/>
  <c r="AG165" i="1"/>
  <c r="AG163" i="1"/>
  <c r="F11" i="5"/>
  <c r="F13" i="5" s="1"/>
  <c r="AH160" i="1"/>
  <c r="AJ160" i="1"/>
  <c r="AK160" i="1"/>
  <c r="F22" i="5" l="1"/>
</calcChain>
</file>

<file path=xl/sharedStrings.xml><?xml version="1.0" encoding="utf-8"?>
<sst xmlns="http://schemas.openxmlformats.org/spreadsheetml/2006/main" count="299" uniqueCount="247">
  <si>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</si>
  <si>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</si>
  <si>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</si>
  <si>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</si>
  <si>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</si>
  <si>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</si>
  <si>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</si>
  <si>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</si>
  <si>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</si>
  <si>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</si>
  <si>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</si>
  <si>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</si>
  <si>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</si>
  <si>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</si>
  <si>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</si>
  <si>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</si>
  <si>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</si>
  <si>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</si>
  <si>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</si>
  <si>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</si>
  <si>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</si>
  <si>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</si>
  <si>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</si>
  <si>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</si>
  <si>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</si>
  <si>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</si>
  <si>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</si>
  <si>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</si>
  <si>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</si>
  <si>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</si>
  <si>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</si>
  <si>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</si>
  <si>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</si>
  <si>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</si>
  <si>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</si>
  <si>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</si>
  <si>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</si>
  <si>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</si>
  <si>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</si>
  <si>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</si>
  <si>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</si>
  <si>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</si>
  <si>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</si>
  <si>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</si>
  <si>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</si>
  <si>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</si>
  <si>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</si>
  <si>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</si>
  <si>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</si>
  <si>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</si>
  <si>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</si>
  <si>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</si>
  <si>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</si>
  <si>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</si>
  <si>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</si>
  <si>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</si>
  <si>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</si>
  <si>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</si>
  <si>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Averages - 15 Smallest</t>
  </si>
  <si>
    <t>Dues % Smallest</t>
  </si>
  <si>
    <t>Averages - 15 Largest</t>
  </si>
  <si>
    <t>Dues %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</si>
  <si>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</si>
  <si>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</si>
  <si>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</si>
  <si>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</si>
  <si>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</si>
  <si>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</si>
  <si>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</si>
  <si>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</si>
  <si>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</si>
  <si>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</si>
  <si>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</si>
  <si>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</si>
  <si>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</si>
  <si>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</si>
  <si>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</si>
  <si>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</si>
  <si>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</si>
  <si>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</si>
  <si>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</si>
  <si>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</si>
  <si>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</si>
  <si>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</si>
  <si>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</si>
  <si>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</si>
  <si>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</si>
  <si>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</si>
  <si>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</si>
  <si>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</si>
  <si>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</si>
  <si>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</si>
  <si>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</si>
  <si>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</si>
  <si>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</si>
  <si>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</si>
  <si>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</si>
  <si>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</si>
  <si>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</si>
  <si>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</si>
  <si>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</si>
  <si>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</si>
  <si>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</si>
  <si>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</si>
  <si>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</si>
  <si>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</si>
  <si>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</si>
  <si>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</si>
  <si>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</si>
  <si>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</si>
  <si>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</si>
  <si>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</si>
  <si>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</si>
  <si>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</si>
  <si>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</si>
  <si>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</si>
  <si>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</si>
  <si>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</si>
  <si>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</si>
  <si>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</si>
  <si>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</si>
  <si>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</si>
  <si>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</si>
  <si>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</si>
  <si>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</si>
  <si>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</si>
  <si>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</si>
  <si>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</si>
  <si>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</si>
  <si>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</si>
  <si>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</si>
  <si>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</si>
  <si>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</si>
  <si>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</si>
  <si>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</si>
  <si>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</si>
  <si>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</si>
  <si>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</si>
  <si>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</si>
  <si>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</si>
  <si>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</si>
  <si>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</si>
  <si>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</si>
  <si>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</si>
  <si>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</si>
  <si>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</si>
  <si>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</si>
  <si>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</si>
  <si>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</si>
  <si>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</si>
  <si>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</si>
  <si>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</si>
  <si>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</si>
  <si>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</si>
  <si>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</si>
  <si>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</si>
  <si>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</si>
  <si>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</si>
  <si>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</si>
  <si>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</si>
  <si>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</si>
  <si>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</si>
  <si>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</si>
  <si>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</si>
  <si>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</si>
  <si>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</si>
  <si>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</si>
  <si>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</si>
  <si>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</si>
  <si>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</si>
  <si>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</si>
  <si>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</si>
  <si>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</si>
  <si>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</si>
  <si>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</si>
  <si>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</si>
  <si>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</si>
  <si>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</si>
  <si>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</si>
  <si>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</si>
  <si>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</si>
  <si>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</si>
  <si>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</si>
  <si>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</si>
  <si>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</si>
  <si>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</si>
  <si>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</si>
  <si>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</si>
  <si>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</si>
  <si>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</si>
  <si>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</si>
  <si>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</si>
  <si>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</si>
  <si>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</si>
  <si>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</si>
  <si>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</si>
  <si>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</si>
  <si>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</si>
  <si>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</si>
  <si>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</si>
  <si>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</si>
  <si>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</si>
  <si>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</si>
  <si>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</si>
  <si>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</si>
  <si>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</si>
  <si>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</si>
  <si>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</si>
  <si>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</si>
  <si>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</si>
  <si>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</si>
  <si>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</si>
  <si>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</si>
  <si>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</si>
  <si>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</si>
  <si>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</si>
  <si>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</si>
  <si>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</si>
  <si>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</si>
  <si>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</si>
  <si>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</si>
  <si>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</si>
  <si>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</si>
  <si>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</si>
  <si>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</si>
  <si>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</si>
  <si>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</si>
  <si>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</si>
  <si>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</si>
  <si>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</si>
  <si>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</si>
  <si>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</si>
  <si>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</si>
  <si>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</si>
  <si>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</si>
  <si>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t>
  </si>
  <si>
    <t>Current Structure</t>
  </si>
  <si>
    <t>Proposed Structure</t>
  </si>
  <si>
    <t>Proposed Change in Average Dues Paid</t>
  </si>
  <si>
    <t>Your Proposal: Comparing Impact on Large and Small Orgs</t>
  </si>
  <si>
    <t>Average Dues - 15 Lowest Revenue Goodwills</t>
  </si>
  <si>
    <t>Average Earned Reveniue - 15 Lowest</t>
  </si>
  <si>
    <t>Dues Percentage (to total "duesable" revenue)</t>
  </si>
  <si>
    <t>Average Dues - 15 Highest Revenue Goodwill</t>
  </si>
  <si>
    <t>Average Earned Revenue - 15 Highest</t>
  </si>
  <si>
    <t>Equity Ratio (Dues Percentage for Highest Earned Revenue Goodwills to Lowest Earned Revenue Goodwills - with Earned Revenue defined by proposer)</t>
  </si>
  <si>
    <t>Total GII Dues Revenue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</si>
</sst>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s>
  <fonts count="3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9"/>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s>
  <borders count="2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04">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1" fillId="0" borderId="0" xfId="0" applyFont="1" applyAlignment="1">
      <alignment horizontal="center"/>
    </xf>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7" borderId="4" xfId="0" applyNumberFormat="1" applyFont="1" applyFill="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0" fontId="10" fillId="7" borderId="4" xfId="0" applyFont="1" applyFill="1" applyBorder="1" applyAlignment="1">
      <alignment horizontal="center"/>
    </xf>
    <xf numFmtId="10" fontId="22" fillId="0" borderId="0" xfId="0" applyNumberFormat="1" applyFont="1" applyAlignment="1">
      <alignment vertical="top" wrapText="1"/>
    </xf>
    <xf numFmtId="164" fontId="23" fillId="3" borderId="0" xfId="0" applyNumberFormat="1" applyFont="1" applyFill="1" applyAlignment="1">
      <alignment horizontal="right" vertical="top"/>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0" xfId="3" applyNumberFormat="1" applyFont="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0" borderId="0" xfId="0" applyFont="1"/>
    <xf numFmtId="164" fontId="2" fillId="0" borderId="0" xfId="0" applyNumberFormat="1" applyFont="1"/>
    <xf numFmtId="164" fontId="2" fillId="0" borderId="0" xfId="0" applyNumberFormat="1" applyFont="1" applyProtection="1">
      <protection locked="0"/>
    </xf>
    <xf numFmtId="0" fontId="29" fillId="0" borderId="0" xfId="0" applyFont="1"/>
    <xf numFmtId="1" fontId="29" fillId="0" borderId="0" xfId="0" applyNumberFormat="1" applyFont="1" applyProtection="1">
      <protection locked="0"/>
    </xf>
    <xf numFmtId="1" fontId="29" fillId="0" borderId="0" xfId="0" applyNumberFormat="1" applyFont="1"/>
    <xf numFmtId="0" fontId="19" fillId="0" borderId="0" xfId="0" applyFont="1"/>
    <xf numFmtId="10" fontId="2" fillId="0" borderId="0" xfId="0" applyNumberFormat="1" applyFont="1"/>
    <xf numFmtId="166" fontId="2" fillId="0" borderId="0" xfId="0" applyNumberFormat="1" applyFont="1"/>
    <xf numFmtId="0" fontId="2" fillId="8" borderId="4" xfId="0" applyFont="1" applyFill="1" applyBorder="1" applyAlignment="1">
      <alignment horizontal="right" vertical="top"/>
    </xf>
    <xf numFmtId="164" fontId="20" fillId="0" borderId="0" xfId="0" applyNumberFormat="1" applyFont="1"/>
    <xf numFmtId="0" fontId="30" fillId="0" borderId="0" xfId="3" applyFont="1" applyAlignment="1">
      <alignment wrapText="1"/>
    </xf>
    <xf numFmtId="0" fontId="2" fillId="0" borderId="0" xfId="0" applyFont="1" applyAlignment="1">
      <alignment wrapText="1"/>
    </xf>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0" fontId="29" fillId="0" borderId="0" xfId="0" applyFont="1" applyAlignment="1">
      <alignment wrapText="1"/>
    </xf>
    <xf numFmtId="0" fontId="11"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25" fillId="0" borderId="0" xfId="0" applyFont="1" applyAlignment="1">
      <alignment horizontal="center"/>
    </xf>
    <xf numFmtId="0" fontId="21" fillId="0" borderId="0" xfId="0" applyFont="1" applyAlignment="1">
      <alignment horizontal="center" vertical="center"/>
    </xf>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9" fillId="0" borderId="0" xfId="0" applyFont="1" applyAlignment="1">
      <alignment wrapText="1"/>
    </xf>
    <xf numFmtId="0" fontId="0" fillId="0" borderId="0" xfId="0" applyAlignment="1">
      <alignment wrapText="1"/>
    </xf>
    <xf numFmtId="0" fontId="22" fillId="0" borderId="0" xfId="0" applyFont="1" applyAlignment="1"/>
    <xf numFmtId="0" fontId="26" fillId="8" borderId="0" xfId="0" applyFont="1" applyFill="1" applyAlignment="1"/>
    <xf numFmtId="0" fontId="2" fillId="0" borderId="0" xfId="0" applyFont="1" applyAlignment="1"/>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6"/>
  <sheetViews>
    <sheetView showGridLines="0" tabSelected="1" topLeftCell="A17" zoomScale="80" zoomScaleNormal="80" workbookViewId="0">
      <selection activeCell="A27" sqref="A27:XFD29"/>
    </sheetView>
  </sheetViews>
  <sheetFormatPr defaultRowHeight="12.95"/>
  <cols>
    <col min="1" max="1" width="76.83203125" customWidth="1"/>
    <col min="2" max="2" width="8.1640625" customWidth="1"/>
    <col min="3" max="3" width="20.83203125" customWidth="1"/>
    <col min="4" max="4" width="20.6640625" customWidth="1"/>
    <col min="5" max="5" width="11.1640625" customWidth="1"/>
    <col min="6" max="7" width="20.6640625" customWidth="1"/>
    <col min="8" max="8" width="13.33203125" bestFit="1" customWidth="1"/>
    <col min="9" max="10" width="20.6640625" customWidth="1"/>
    <col min="12" max="13" width="20.6640625" customWidth="1"/>
    <col min="15" max="16" width="20.6640625" customWidth="1"/>
    <col min="18" max="19" width="20.6640625" customWidth="1"/>
  </cols>
  <sheetData>
    <row r="1" spans="1:19" ht="23.45">
      <c r="A1" s="11" t="s">
        <v>0</v>
      </c>
      <c r="B1" s="11"/>
      <c r="I1" s="10" t="s">
        <v>1</v>
      </c>
    </row>
    <row r="2" spans="1:19" ht="15.6">
      <c r="A2" s="13"/>
      <c r="B2" s="13"/>
    </row>
    <row r="3" spans="1:19" ht="15.6">
      <c r="A3" s="12"/>
      <c r="B3" s="12"/>
    </row>
    <row r="4" spans="1:19" ht="15.6">
      <c r="A4" s="45" t="s">
        <v>2</v>
      </c>
      <c r="B4" s="45"/>
      <c r="C4" s="183" t="s">
        <v>3</v>
      </c>
      <c r="D4" s="183"/>
      <c r="E4" s="47"/>
      <c r="F4" s="177">
        <v>2024</v>
      </c>
      <c r="G4" s="177"/>
      <c r="H4" s="47"/>
      <c r="I4" s="184">
        <v>2025</v>
      </c>
      <c r="J4" s="184"/>
      <c r="K4" s="47"/>
      <c r="L4" s="176">
        <v>2026</v>
      </c>
      <c r="M4" s="178"/>
      <c r="N4" s="49"/>
      <c r="O4" s="176">
        <v>2027</v>
      </c>
      <c r="P4" s="201"/>
      <c r="Q4" s="47"/>
      <c r="R4" s="176">
        <v>2028</v>
      </c>
      <c r="S4" s="176"/>
    </row>
    <row r="5" spans="1:19" ht="12" customHeight="1">
      <c r="A5" s="45"/>
      <c r="B5" s="45"/>
      <c r="C5" s="177" t="s">
        <v>4</v>
      </c>
      <c r="D5" s="178"/>
      <c r="E5" s="201"/>
      <c r="F5" s="46"/>
      <c r="G5" s="46"/>
      <c r="H5" s="47"/>
      <c r="I5" s="48"/>
      <c r="J5" s="48"/>
      <c r="K5" s="47"/>
      <c r="L5" s="47"/>
      <c r="M5" s="47"/>
      <c r="N5" s="47"/>
      <c r="O5" s="47"/>
      <c r="P5" s="47"/>
      <c r="Q5" s="47"/>
      <c r="R5" s="47"/>
      <c r="S5" s="47"/>
    </row>
    <row r="6" spans="1:19" ht="59.45" customHeight="1">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c r="A7" s="13" t="s">
        <v>8</v>
      </c>
      <c r="B7" s="45"/>
      <c r="C7" s="12"/>
      <c r="D7" s="12"/>
      <c r="E7" s="47"/>
      <c r="F7" s="47"/>
      <c r="G7" s="47"/>
      <c r="H7" s="47"/>
      <c r="I7" s="47"/>
      <c r="J7" s="47"/>
      <c r="K7" s="47"/>
      <c r="L7" s="47"/>
      <c r="M7" s="47"/>
      <c r="N7" s="47"/>
      <c r="O7" s="47"/>
      <c r="P7" s="47"/>
      <c r="Q7" s="47"/>
      <c r="R7" s="47"/>
      <c r="S7" s="47"/>
    </row>
    <row r="8" spans="1:19" ht="15.6">
      <c r="A8" s="52" t="s">
        <v>9</v>
      </c>
      <c r="B8" s="53"/>
      <c r="C8" s="54">
        <v>0</v>
      </c>
      <c r="D8" s="79">
        <v>500000000</v>
      </c>
      <c r="E8" s="47"/>
      <c r="F8" s="55">
        <f>C8*(1+$C$45)</f>
        <v>0</v>
      </c>
      <c r="G8" s="55">
        <f>D8*(1+$C$45)</f>
        <v>515000000</v>
      </c>
      <c r="H8" s="56"/>
      <c r="I8" s="55">
        <f>F8*(1+$C$45)</f>
        <v>0</v>
      </c>
      <c r="J8" s="55">
        <f>G8*(1+$C$45)</f>
        <v>530450000</v>
      </c>
      <c r="K8" s="12"/>
      <c r="L8" s="55">
        <f>I8*(1+$C$45)</f>
        <v>0</v>
      </c>
      <c r="M8" s="55">
        <f>J8*(1+$C$45)</f>
        <v>546363500</v>
      </c>
      <c r="N8" s="57"/>
      <c r="O8" s="55">
        <f>L8*(1+$C$45)</f>
        <v>0</v>
      </c>
      <c r="P8" s="55">
        <f>M8*(1+$C$45)</f>
        <v>562754405</v>
      </c>
      <c r="Q8" s="47"/>
      <c r="R8" s="55">
        <f>O8*(1+$C$45)</f>
        <v>0</v>
      </c>
      <c r="S8" s="55">
        <f>P8*(1+$C$45)</f>
        <v>579637037.14999998</v>
      </c>
    </row>
    <row r="9" spans="1:19" ht="15.6">
      <c r="A9" s="52" t="s">
        <v>10</v>
      </c>
      <c r="B9" s="52"/>
      <c r="C9" s="55">
        <f>D8+1</f>
        <v>500000001</v>
      </c>
      <c r="D9" s="55">
        <f>D8*B17</f>
        <v>1000000000</v>
      </c>
      <c r="E9" s="47"/>
      <c r="F9" s="55">
        <f>G8+1</f>
        <v>515000001</v>
      </c>
      <c r="G9" s="55">
        <f>G8*$B$17</f>
        <v>1030000000</v>
      </c>
      <c r="H9" s="56"/>
      <c r="I9" s="55">
        <f>F9*(1+$C$45)</f>
        <v>530450001.03000003</v>
      </c>
      <c r="J9" s="55">
        <f>J$8*$B17</f>
        <v>1060900000</v>
      </c>
      <c r="K9" s="12"/>
      <c r="L9" s="55">
        <f>M8+1</f>
        <v>546363501</v>
      </c>
      <c r="M9" s="55">
        <f>M$8*$B17</f>
        <v>1092727000</v>
      </c>
      <c r="N9" s="57"/>
      <c r="O9" s="55">
        <f t="shared" ref="O9:O10" si="0">P8+1</f>
        <v>562754406</v>
      </c>
      <c r="P9" s="55">
        <f>P$8*$B17</f>
        <v>1125508810</v>
      </c>
      <c r="Q9" s="47"/>
      <c r="R9" s="55">
        <f>S8+1</f>
        <v>579637038.14999998</v>
      </c>
      <c r="S9" s="55">
        <f>P9*(1+$C$45)</f>
        <v>1159274074.3</v>
      </c>
    </row>
    <row r="10" spans="1:19" ht="15.6">
      <c r="A10" s="52" t="s">
        <v>11</v>
      </c>
      <c r="B10" s="52"/>
      <c r="C10" s="55">
        <f>D9+1</f>
        <v>1000000001</v>
      </c>
      <c r="D10" s="55">
        <f>D8*B18</f>
        <v>2000000000</v>
      </c>
      <c r="E10" s="47"/>
      <c r="F10" s="55">
        <f>C10*(1+$C$45)</f>
        <v>1030000001.03</v>
      </c>
      <c r="G10" s="55">
        <f>G8*$B$18</f>
        <v>2060000000</v>
      </c>
      <c r="H10" s="56"/>
      <c r="I10" s="55">
        <f>F10*(1+$C$45)</f>
        <v>1060900001.0609</v>
      </c>
      <c r="J10" s="55">
        <f>J$8*$B18</f>
        <v>2121800000</v>
      </c>
      <c r="K10" s="12"/>
      <c r="L10" s="55">
        <f>M9+1</f>
        <v>1092727001</v>
      </c>
      <c r="M10" s="55">
        <f>M$8*$B18</f>
        <v>2185454000</v>
      </c>
      <c r="N10" s="57"/>
      <c r="O10" s="55">
        <f t="shared" si="0"/>
        <v>1125508811</v>
      </c>
      <c r="P10" s="55">
        <f>P$8*$B18</f>
        <v>2251017620</v>
      </c>
      <c r="Q10" s="47"/>
      <c r="R10" s="55">
        <f t="shared" ref="R10" si="1">S9+1</f>
        <v>1159274075.3</v>
      </c>
      <c r="S10" s="55">
        <f>P10*(1+$C$45)</f>
        <v>2318548148.5999999</v>
      </c>
    </row>
    <row r="11" spans="1:19" ht="15.6" hidden="1">
      <c r="A11" s="52" t="s">
        <v>12</v>
      </c>
      <c r="B11" s="52"/>
      <c r="C11" s="55">
        <f>D10+1</f>
        <v>2000000001</v>
      </c>
      <c r="D11" s="55">
        <f>IF($B19&gt;B18,$D$8*$B19,500000000)</f>
        <v>500000000</v>
      </c>
      <c r="E11" s="47"/>
      <c r="F11" s="55">
        <f>G10+1</f>
        <v>2060000001</v>
      </c>
      <c r="G11" s="55">
        <f>IF($B19&gt;E18,$D$8*$B19,500000000)</f>
        <v>500000000</v>
      </c>
      <c r="H11" s="56"/>
      <c r="I11" s="55">
        <f>J10+1</f>
        <v>2121800001</v>
      </c>
      <c r="J11" s="55">
        <f>IF($B19&gt;H18,$D$8*$B19,500000000)</f>
        <v>500000000</v>
      </c>
      <c r="K11" s="12"/>
      <c r="L11" s="55">
        <f>M10+1</f>
        <v>2185454001</v>
      </c>
      <c r="M11" s="55">
        <f>IF($B19&gt;K18,$D$8*$B19,500000000)</f>
        <v>500000000</v>
      </c>
      <c r="N11" s="57"/>
      <c r="O11" s="55">
        <f>P10+1</f>
        <v>2251017621</v>
      </c>
      <c r="P11" s="55">
        <f>IF($B19&gt;N18,$D$8*$B19,500000000)</f>
        <v>500000000</v>
      </c>
      <c r="Q11" s="47"/>
      <c r="R11" s="55">
        <f>S10+1</f>
        <v>2318548149.5999999</v>
      </c>
      <c r="S11" s="55">
        <f>IF($B19&gt;Q18,$D$8*$B19,500000000)</f>
        <v>500000000</v>
      </c>
    </row>
    <row r="12" spans="1:19" ht="15.6" hidden="1">
      <c r="A12" s="52" t="s">
        <v>13</v>
      </c>
      <c r="B12" s="52"/>
      <c r="C12" s="55">
        <f>IF($B$20&gt;$B19,D11+1,500000000)</f>
        <v>500000000</v>
      </c>
      <c r="D12" s="55">
        <f t="shared" ref="D12:D13" si="2">IF($B20&gt;B19,$D$8*$B20,500000000)</f>
        <v>500000000</v>
      </c>
      <c r="E12" s="47"/>
      <c r="F12" s="55">
        <f>IF($B$20&gt;$B19,G11+1,500000000)</f>
        <v>500000000</v>
      </c>
      <c r="G12" s="55">
        <f t="shared" ref="G12:G13" si="3">IF($B20&gt;E19,$D$8*$B20,500000000)</f>
        <v>500000000</v>
      </c>
      <c r="H12" s="56"/>
      <c r="I12" s="55">
        <f>IF($B$20&gt;$B19,J11+1,500000000)</f>
        <v>500000000</v>
      </c>
      <c r="J12" s="55">
        <f t="shared" ref="J12:J13" si="4">IF($B20&gt;H19,$D$8*$B20,500000000)</f>
        <v>500000000</v>
      </c>
      <c r="K12" s="12"/>
      <c r="L12" s="55">
        <f>IF($B$20&gt;$B19,M11+1,500000000)</f>
        <v>500000000</v>
      </c>
      <c r="M12" s="55">
        <f t="shared" ref="M12:M13" si="5">IF($B20&gt;K19,$D$8*$B20,500000000)</f>
        <v>500000000</v>
      </c>
      <c r="N12" s="57"/>
      <c r="O12" s="55">
        <f>IF($B$20&gt;$B19,P11+1,500000000)</f>
        <v>500000000</v>
      </c>
      <c r="P12" s="55">
        <f t="shared" ref="P12:P13" si="6">IF($B20&gt;N19,$D$8*$B20,500000000)</f>
        <v>500000000</v>
      </c>
      <c r="Q12" s="47"/>
      <c r="R12" s="55">
        <f>IF($B$20&gt;$B19,S11+1,500000000)</f>
        <v>500000000</v>
      </c>
      <c r="S12" s="55">
        <f t="shared" ref="S12:S13" si="7">IF($B20&gt;Q19,$D$8*$B20,500000000)</f>
        <v>500000000</v>
      </c>
    </row>
    <row r="13" spans="1:19" ht="15.6" hidden="1">
      <c r="A13" s="52" t="s">
        <v>14</v>
      </c>
      <c r="B13" s="52"/>
      <c r="C13" s="55">
        <f>IF($B$20&gt;$B20,D12+1,500000000)</f>
        <v>500000000</v>
      </c>
      <c r="D13" s="55">
        <f t="shared" si="2"/>
        <v>500000000</v>
      </c>
      <c r="E13" s="47"/>
      <c r="F13" s="55">
        <f>IF($B$20&gt;$B20,G12+1,500000000)</f>
        <v>500000000</v>
      </c>
      <c r="G13" s="55">
        <f t="shared" si="3"/>
        <v>500000000</v>
      </c>
      <c r="H13" s="56"/>
      <c r="I13" s="55">
        <f>IF($B$20&gt;$B20,J12+1,500000000)</f>
        <v>500000000</v>
      </c>
      <c r="J13" s="55">
        <f t="shared" si="4"/>
        <v>500000000</v>
      </c>
      <c r="K13" s="12"/>
      <c r="L13" s="55">
        <f>IF($B$20&gt;$B20,M12+1,500000000)</f>
        <v>500000000</v>
      </c>
      <c r="M13" s="55">
        <f t="shared" si="5"/>
        <v>500000000</v>
      </c>
      <c r="N13" s="57"/>
      <c r="O13" s="55">
        <f>IF($B$20&gt;$B20,P12+1,500000000)</f>
        <v>500000000</v>
      </c>
      <c r="P13" s="55">
        <f t="shared" si="6"/>
        <v>500000000</v>
      </c>
      <c r="Q13" s="47"/>
      <c r="R13" s="55">
        <f>IF($B$20&gt;$B20,S12+1,500000000)</f>
        <v>500000000</v>
      </c>
      <c r="S13" s="55">
        <f t="shared" si="7"/>
        <v>500000000</v>
      </c>
    </row>
    <row r="14" spans="1:19" ht="15.6">
      <c r="A14" s="45"/>
      <c r="B14" s="45"/>
      <c r="C14" s="58"/>
      <c r="D14" s="58"/>
      <c r="E14" s="47"/>
      <c r="F14" s="57"/>
      <c r="G14" s="57"/>
      <c r="H14" s="56"/>
      <c r="I14" s="59"/>
      <c r="J14" s="59"/>
      <c r="K14" s="12"/>
      <c r="L14" s="57"/>
      <c r="M14" s="57"/>
      <c r="N14" s="57"/>
      <c r="O14" s="57"/>
      <c r="P14" s="57"/>
      <c r="Q14" s="47"/>
      <c r="R14" s="57"/>
      <c r="S14" s="57"/>
    </row>
    <row r="15" spans="1:19" ht="15.6">
      <c r="A15" s="51" t="s">
        <v>15</v>
      </c>
      <c r="B15" s="45"/>
      <c r="C15" s="58"/>
      <c r="D15" s="58"/>
      <c r="E15" s="47"/>
      <c r="F15" s="57"/>
      <c r="G15" s="57"/>
      <c r="H15" s="56"/>
      <c r="I15" s="59"/>
      <c r="J15" s="59"/>
      <c r="K15" s="12"/>
      <c r="L15" s="57"/>
      <c r="M15" s="57"/>
      <c r="N15" s="57"/>
      <c r="O15" s="57"/>
      <c r="P15" s="57"/>
      <c r="Q15" s="47"/>
      <c r="R15" s="47"/>
      <c r="S15" s="47"/>
    </row>
    <row r="16" spans="1:19" ht="113.1" customHeight="1">
      <c r="A16" s="13" t="s">
        <v>16</v>
      </c>
      <c r="B16" s="45"/>
      <c r="C16" s="60"/>
      <c r="D16" s="47"/>
      <c r="E16" s="47"/>
      <c r="F16" s="47"/>
      <c r="G16" s="47"/>
      <c r="H16" s="47"/>
      <c r="I16" s="47"/>
      <c r="J16" s="47"/>
      <c r="K16" s="47"/>
      <c r="L16" s="47"/>
      <c r="M16" s="47"/>
      <c r="N16" s="47"/>
      <c r="O16" s="47"/>
      <c r="P16" s="47"/>
      <c r="Q16" s="47"/>
      <c r="R16" s="47"/>
      <c r="S16" s="47"/>
    </row>
    <row r="17" spans="1:19" ht="30.95">
      <c r="A17" s="61" t="s">
        <v>17</v>
      </c>
      <c r="B17" s="66">
        <v>2</v>
      </c>
      <c r="C17" s="60"/>
      <c r="D17" s="56"/>
      <c r="E17" s="47"/>
      <c r="F17" s="47"/>
      <c r="G17" s="47"/>
      <c r="H17" s="47"/>
      <c r="I17" s="47"/>
      <c r="J17" s="47"/>
      <c r="K17" s="47"/>
      <c r="L17" s="47"/>
      <c r="M17" s="47"/>
      <c r="N17" s="47"/>
      <c r="O17" s="47"/>
      <c r="P17" s="47"/>
      <c r="Q17" s="47"/>
      <c r="R17" s="47"/>
      <c r="S17" s="47"/>
    </row>
    <row r="18" spans="1:19" ht="30.95">
      <c r="A18" s="61" t="s">
        <v>18</v>
      </c>
      <c r="B18" s="62">
        <v>4</v>
      </c>
      <c r="C18" s="63"/>
      <c r="D18" s="64"/>
      <c r="E18" s="47"/>
      <c r="F18" s="47"/>
      <c r="G18" s="47"/>
      <c r="H18" s="47"/>
      <c r="I18" s="47"/>
      <c r="J18" s="47"/>
      <c r="K18" s="47"/>
      <c r="L18" s="47"/>
      <c r="M18" s="47"/>
      <c r="N18" s="47"/>
      <c r="O18" s="47"/>
      <c r="P18" s="47"/>
      <c r="Q18" s="47"/>
      <c r="R18" s="47"/>
      <c r="S18" s="47"/>
    </row>
    <row r="19" spans="1:19" ht="48.95" hidden="1" customHeight="1">
      <c r="A19" s="61" t="s">
        <v>19</v>
      </c>
      <c r="B19" s="65">
        <v>0</v>
      </c>
      <c r="C19" s="47"/>
      <c r="D19" s="56"/>
      <c r="E19" s="47"/>
      <c r="F19" s="47"/>
      <c r="G19" s="56"/>
      <c r="H19" s="47"/>
      <c r="I19" s="47"/>
      <c r="J19" s="47"/>
      <c r="K19" s="47"/>
      <c r="L19" s="47"/>
      <c r="M19" s="47"/>
      <c r="N19" s="47"/>
      <c r="O19" s="47"/>
      <c r="P19" s="47"/>
      <c r="Q19" s="47"/>
      <c r="R19" s="47"/>
      <c r="S19" s="47"/>
    </row>
    <row r="20" spans="1:19" ht="48.95" hidden="1" customHeight="1">
      <c r="A20" s="61" t="s">
        <v>20</v>
      </c>
      <c r="B20" s="66">
        <v>0</v>
      </c>
      <c r="C20" s="63"/>
      <c r="D20" s="67"/>
      <c r="E20" s="47"/>
      <c r="F20" s="47"/>
      <c r="G20" s="47"/>
      <c r="H20" s="47"/>
      <c r="I20" s="47"/>
      <c r="J20" s="47"/>
      <c r="K20" s="47"/>
      <c r="L20" s="47"/>
      <c r="M20" s="47"/>
      <c r="N20" s="47"/>
      <c r="O20" s="47"/>
      <c r="P20" s="47"/>
      <c r="Q20" s="47"/>
      <c r="R20" s="47"/>
      <c r="S20" s="47"/>
    </row>
    <row r="21" spans="1:19" ht="48.95" hidden="1" customHeight="1">
      <c r="A21" s="68" t="s">
        <v>21</v>
      </c>
      <c r="B21" s="66">
        <v>0</v>
      </c>
      <c r="C21" s="60"/>
      <c r="D21" s="47"/>
      <c r="E21" s="47"/>
      <c r="F21" s="47"/>
      <c r="G21" s="47"/>
      <c r="H21" s="47"/>
      <c r="I21" s="47"/>
      <c r="J21" s="47"/>
      <c r="K21" s="47"/>
      <c r="L21" s="47"/>
      <c r="M21" s="47"/>
      <c r="N21" s="47"/>
      <c r="O21" s="47"/>
      <c r="P21" s="47"/>
      <c r="Q21" s="47"/>
      <c r="R21" s="47"/>
      <c r="S21" s="47"/>
    </row>
    <row r="22" spans="1:19" ht="15.6">
      <c r="A22" s="45"/>
      <c r="B22" s="45"/>
      <c r="C22" s="58"/>
      <c r="D22" s="58"/>
      <c r="E22" s="47"/>
      <c r="F22" s="57"/>
      <c r="G22" s="57"/>
      <c r="H22" s="56"/>
      <c r="I22" s="60"/>
      <c r="J22" s="47"/>
      <c r="K22" s="47"/>
      <c r="L22" s="47"/>
      <c r="M22" s="47"/>
      <c r="N22" s="47"/>
      <c r="O22" s="47"/>
      <c r="P22" s="47"/>
      <c r="Q22" s="47"/>
      <c r="R22" s="47"/>
      <c r="S22" s="47"/>
    </row>
    <row r="23" spans="1:19" ht="65.099999999999994" customHeight="1">
      <c r="A23" s="51" t="s">
        <v>22</v>
      </c>
      <c r="B23" s="45"/>
      <c r="C23" s="69"/>
      <c r="D23" s="12"/>
      <c r="E23" s="47"/>
      <c r="F23" s="47"/>
      <c r="G23" s="47"/>
      <c r="H23" s="47"/>
      <c r="I23" s="47"/>
      <c r="J23" s="47"/>
      <c r="K23" s="47"/>
      <c r="L23" s="47"/>
      <c r="M23" s="47"/>
      <c r="N23" s="47"/>
      <c r="O23" s="47"/>
      <c r="P23" s="47"/>
      <c r="Q23" s="47"/>
      <c r="R23" s="47"/>
      <c r="S23" s="47"/>
    </row>
    <row r="24" spans="1:19" ht="15.6">
      <c r="A24" s="52" t="s">
        <v>23</v>
      </c>
      <c r="B24" s="53"/>
      <c r="C24" s="70">
        <v>3.2000000000000002E-3</v>
      </c>
      <c r="D24" s="71"/>
      <c r="E24" s="47"/>
      <c r="F24" s="47"/>
      <c r="G24" s="47"/>
      <c r="H24" s="47"/>
      <c r="I24" s="47"/>
      <c r="J24" s="47"/>
      <c r="K24" s="47"/>
      <c r="L24" s="47"/>
      <c r="M24" s="47"/>
      <c r="N24" s="47"/>
      <c r="O24" s="47"/>
      <c r="P24" s="47"/>
      <c r="Q24" s="47"/>
      <c r="R24" s="47"/>
      <c r="S24" s="47"/>
    </row>
    <row r="25" spans="1:19" ht="15.6">
      <c r="A25" s="52" t="s">
        <v>24</v>
      </c>
      <c r="B25" s="53"/>
      <c r="C25" s="70">
        <v>1E-4</v>
      </c>
      <c r="D25" s="71"/>
      <c r="E25" s="47"/>
      <c r="F25" s="47"/>
      <c r="G25" s="47"/>
      <c r="H25" s="47"/>
      <c r="I25" s="47"/>
      <c r="J25" s="47"/>
      <c r="K25" s="47"/>
      <c r="L25" s="47"/>
      <c r="M25" s="47"/>
      <c r="N25" s="47"/>
      <c r="O25" s="47"/>
      <c r="P25" s="47"/>
      <c r="Q25" s="47"/>
      <c r="R25" s="47"/>
      <c r="S25" s="47"/>
    </row>
    <row r="26" spans="1:19" ht="15.6">
      <c r="A26" s="52" t="s">
        <v>25</v>
      </c>
      <c r="B26" s="53"/>
      <c r="C26" s="70">
        <v>1E-4</v>
      </c>
      <c r="D26" s="71"/>
      <c r="E26" s="47"/>
      <c r="F26" s="47"/>
      <c r="G26" s="47"/>
      <c r="H26" s="47"/>
      <c r="I26" s="47"/>
      <c r="J26" s="47"/>
      <c r="K26" s="47"/>
      <c r="L26" s="47"/>
      <c r="M26" s="47"/>
      <c r="N26" s="47"/>
      <c r="O26" s="47"/>
      <c r="P26" s="47"/>
      <c r="Q26" s="47"/>
      <c r="R26" s="47"/>
      <c r="S26" s="47"/>
    </row>
    <row r="27" spans="1:19" ht="15.6" hidden="1">
      <c r="A27" s="52" t="s">
        <v>26</v>
      </c>
      <c r="B27" s="53"/>
      <c r="C27" s="70">
        <v>0</v>
      </c>
      <c r="D27" s="71"/>
      <c r="E27" s="47"/>
      <c r="F27" s="47"/>
      <c r="G27" s="47"/>
      <c r="H27" s="47"/>
      <c r="I27" s="47"/>
      <c r="J27" s="47"/>
      <c r="K27" s="47"/>
      <c r="L27" s="47"/>
      <c r="M27" s="47"/>
      <c r="N27" s="47"/>
      <c r="O27" s="47"/>
      <c r="P27" s="47"/>
      <c r="Q27" s="47"/>
      <c r="R27" s="47"/>
      <c r="S27" s="47"/>
    </row>
    <row r="28" spans="1:19" ht="15.6" hidden="1">
      <c r="A28" s="52" t="s">
        <v>27</v>
      </c>
      <c r="B28" s="53"/>
      <c r="C28" s="70">
        <v>0</v>
      </c>
      <c r="D28" s="71"/>
      <c r="E28" s="47"/>
      <c r="F28" s="47"/>
      <c r="G28" s="47"/>
      <c r="H28" s="47"/>
      <c r="I28" s="47"/>
      <c r="J28" s="47"/>
      <c r="K28" s="47"/>
      <c r="L28" s="47"/>
      <c r="M28" s="47"/>
      <c r="N28" s="47"/>
      <c r="O28" s="47"/>
      <c r="P28" s="47"/>
      <c r="Q28" s="47"/>
      <c r="R28" s="47"/>
      <c r="S28" s="47"/>
    </row>
    <row r="29" spans="1:19" ht="15.6" hidden="1">
      <c r="A29" s="52" t="s">
        <v>28</v>
      </c>
      <c r="B29" s="53"/>
      <c r="C29" s="70">
        <v>0</v>
      </c>
      <c r="D29" s="71"/>
      <c r="E29" s="47"/>
      <c r="F29" s="47"/>
      <c r="G29" s="47"/>
      <c r="H29" s="47"/>
      <c r="I29" s="47"/>
      <c r="J29" s="47"/>
      <c r="K29" s="47"/>
      <c r="L29" s="47"/>
      <c r="M29" s="47"/>
      <c r="N29" s="47"/>
      <c r="O29" s="47"/>
      <c r="P29" s="47"/>
      <c r="Q29" s="47"/>
      <c r="R29" s="47"/>
      <c r="S29" s="47"/>
    </row>
    <row r="30" spans="1:19" ht="15.6">
      <c r="A30" s="45"/>
      <c r="B30" s="45"/>
      <c r="C30" s="60"/>
      <c r="D30" s="47"/>
      <c r="E30" s="47"/>
      <c r="F30" s="47"/>
      <c r="G30" s="47"/>
      <c r="H30" s="47"/>
      <c r="I30" s="47"/>
      <c r="J30" s="47"/>
      <c r="K30" s="47"/>
      <c r="L30" s="47"/>
      <c r="M30" s="47"/>
      <c r="N30" s="47"/>
      <c r="O30" s="47"/>
      <c r="P30" s="47"/>
      <c r="Q30" s="47"/>
      <c r="R30" s="47"/>
      <c r="S30" s="47"/>
    </row>
    <row r="31" spans="1:19" s="85" customFormat="1" ht="15.6">
      <c r="A31" s="73"/>
      <c r="B31" s="73"/>
      <c r="C31" s="179" t="s">
        <v>29</v>
      </c>
      <c r="D31" s="179"/>
      <c r="E31" s="83"/>
      <c r="F31" s="179">
        <v>2024</v>
      </c>
      <c r="G31" s="179"/>
      <c r="H31" s="83"/>
      <c r="I31" s="180">
        <v>2025</v>
      </c>
      <c r="J31" s="180"/>
      <c r="K31" s="83"/>
      <c r="L31" s="181">
        <v>2026</v>
      </c>
      <c r="M31" s="182"/>
      <c r="N31" s="84"/>
      <c r="O31" s="181">
        <v>2027</v>
      </c>
      <c r="P31" s="202"/>
      <c r="Q31" s="83"/>
      <c r="R31" s="181">
        <v>2028</v>
      </c>
      <c r="S31" s="181"/>
    </row>
    <row r="32" spans="1:19" s="24" customFormat="1" ht="18.600000000000001">
      <c r="A32" s="72" t="s">
        <v>30</v>
      </c>
      <c r="B32" s="73"/>
      <c r="C32" s="74" t="s">
        <v>31</v>
      </c>
      <c r="D32" s="74"/>
      <c r="E32" s="74"/>
      <c r="F32" s="74"/>
      <c r="G32" s="74"/>
      <c r="H32" s="74"/>
      <c r="I32" s="74"/>
      <c r="J32" s="74"/>
      <c r="K32" s="74"/>
      <c r="L32" s="74"/>
      <c r="M32" s="74"/>
      <c r="N32" s="74"/>
      <c r="O32" s="74"/>
      <c r="P32" s="74"/>
      <c r="Q32" s="74"/>
      <c r="R32" s="74"/>
      <c r="S32" s="74"/>
    </row>
    <row r="33" spans="1:19" s="24" customFormat="1" ht="15.6">
      <c r="A33" s="73" t="s">
        <v>32</v>
      </c>
      <c r="B33" s="73"/>
      <c r="C33" s="75" t="s">
        <v>6</v>
      </c>
      <c r="D33" s="75" t="s">
        <v>7</v>
      </c>
      <c r="E33" s="76"/>
      <c r="F33" s="75" t="s">
        <v>6</v>
      </c>
      <c r="G33" s="75" t="s">
        <v>7</v>
      </c>
      <c r="H33" s="76"/>
      <c r="I33" s="75" t="s">
        <v>6</v>
      </c>
      <c r="J33" s="75" t="s">
        <v>7</v>
      </c>
      <c r="K33" s="76"/>
      <c r="L33" s="75" t="s">
        <v>6</v>
      </c>
      <c r="M33" s="75" t="s">
        <v>7</v>
      </c>
      <c r="N33" s="76"/>
      <c r="O33" s="75" t="s">
        <v>6</v>
      </c>
      <c r="P33" s="75" t="s">
        <v>7</v>
      </c>
      <c r="Q33" s="74"/>
      <c r="R33" s="77" t="s">
        <v>6</v>
      </c>
      <c r="S33" s="77" t="s">
        <v>7</v>
      </c>
    </row>
    <row r="34" spans="1:19" s="24" customFormat="1" ht="15.6">
      <c r="A34" s="78" t="s">
        <v>9</v>
      </c>
      <c r="B34" s="78"/>
      <c r="C34" s="79">
        <v>0</v>
      </c>
      <c r="D34" s="79">
        <v>10642294</v>
      </c>
      <c r="E34" s="74"/>
      <c r="F34" s="80">
        <f>C34*(1+$C$45)</f>
        <v>0</v>
      </c>
      <c r="G34" s="80">
        <f t="shared" ref="G34:G35" si="8">D34*(1+$C$45)</f>
        <v>10961562.82</v>
      </c>
      <c r="H34" s="74"/>
      <c r="I34" s="79">
        <f>F34*(1+$C$45)</f>
        <v>0</v>
      </c>
      <c r="J34" s="79">
        <f t="shared" ref="J34:J36" si="9">G34*(1+$C$45)</f>
        <v>11290409.704600001</v>
      </c>
      <c r="K34" s="81"/>
      <c r="L34" s="79">
        <f>I34*(1+$C$45)</f>
        <v>0</v>
      </c>
      <c r="M34" s="79">
        <f t="shared" ref="M34:M36" si="10">J34*(1+$C$45)</f>
        <v>11629121.995738002</v>
      </c>
      <c r="N34" s="81"/>
      <c r="O34" s="79">
        <f>L34*(1+$C$45)</f>
        <v>0</v>
      </c>
      <c r="P34" s="79">
        <f t="shared" ref="P34:P36" si="11">M34*(1+$C$45)</f>
        <v>11977995.655610142</v>
      </c>
      <c r="Q34" s="74"/>
      <c r="R34" s="79">
        <f t="shared" ref="R34:S36" si="12">O34*(1+$C$45)</f>
        <v>0</v>
      </c>
      <c r="S34" s="79">
        <f t="shared" si="12"/>
        <v>12337335.525278447</v>
      </c>
    </row>
    <row r="35" spans="1:19" s="24" customFormat="1" ht="15.6">
      <c r="A35" s="78" t="s">
        <v>10</v>
      </c>
      <c r="B35" s="78"/>
      <c r="C35" s="79">
        <f>D34+1</f>
        <v>10642295</v>
      </c>
      <c r="D35" s="79">
        <v>21284589</v>
      </c>
      <c r="E35" s="74"/>
      <c r="F35" s="80">
        <f t="shared" ref="F35:F36" si="13">C35*(1+$C$45)</f>
        <v>10961563.85</v>
      </c>
      <c r="G35" s="80">
        <f t="shared" si="8"/>
        <v>21923126.670000002</v>
      </c>
      <c r="H35" s="74"/>
      <c r="I35" s="79">
        <f t="shared" ref="I35:I36" si="14">F35*(1+$C$45)</f>
        <v>11290410.7655</v>
      </c>
      <c r="J35" s="79">
        <f t="shared" si="9"/>
        <v>22580820.470100004</v>
      </c>
      <c r="K35" s="81"/>
      <c r="L35" s="79">
        <f t="shared" ref="L35:L36" si="15">I35*(1+$C$45)</f>
        <v>11629123.088465</v>
      </c>
      <c r="M35" s="79">
        <f t="shared" si="10"/>
        <v>23258245.084203005</v>
      </c>
      <c r="N35" s="81"/>
      <c r="O35" s="79">
        <f t="shared" ref="O35:O36" si="16">L35*(1+$C$45)</f>
        <v>11977996.78111895</v>
      </c>
      <c r="P35" s="79">
        <f t="shared" si="11"/>
        <v>23955992.436729096</v>
      </c>
      <c r="Q35" s="74"/>
      <c r="R35" s="79">
        <f t="shared" si="12"/>
        <v>12337336.684552519</v>
      </c>
      <c r="S35" s="79">
        <f t="shared" si="12"/>
        <v>24674672.20983097</v>
      </c>
    </row>
    <row r="36" spans="1:19" s="24" customFormat="1" ht="15.6">
      <c r="A36" s="78" t="s">
        <v>11</v>
      </c>
      <c r="B36" s="78"/>
      <c r="C36" s="79">
        <f>D35+1</f>
        <v>21284590</v>
      </c>
      <c r="D36" s="79">
        <v>42569177</v>
      </c>
      <c r="E36" s="74"/>
      <c r="F36" s="80">
        <f t="shared" si="13"/>
        <v>21923127.699999999</v>
      </c>
      <c r="G36" s="80">
        <f>G34*4</f>
        <v>43846251.280000001</v>
      </c>
      <c r="H36" s="74"/>
      <c r="I36" s="79">
        <f t="shared" si="14"/>
        <v>22580821.530999999</v>
      </c>
      <c r="J36" s="79">
        <f t="shared" si="9"/>
        <v>45161638.818400003</v>
      </c>
      <c r="K36" s="81"/>
      <c r="L36" s="79">
        <f t="shared" si="15"/>
        <v>23258246.176929999</v>
      </c>
      <c r="M36" s="79">
        <f t="shared" si="10"/>
        <v>46516487.982952006</v>
      </c>
      <c r="N36" s="81"/>
      <c r="O36" s="79">
        <f t="shared" si="16"/>
        <v>23955993.5622379</v>
      </c>
      <c r="P36" s="79">
        <f t="shared" si="11"/>
        <v>47911982.622440569</v>
      </c>
      <c r="Q36" s="74"/>
      <c r="R36" s="79">
        <f t="shared" si="12"/>
        <v>24674673.369105037</v>
      </c>
      <c r="S36" s="79">
        <f t="shared" si="12"/>
        <v>49349342.101113789</v>
      </c>
    </row>
    <row r="37" spans="1:19" s="24" customFormat="1" ht="15.6">
      <c r="A37" s="82"/>
      <c r="B37" s="82"/>
      <c r="C37" s="82"/>
      <c r="D37" s="82"/>
      <c r="E37" s="74"/>
      <c r="F37" s="74"/>
      <c r="G37" s="74"/>
      <c r="H37" s="74"/>
      <c r="I37" s="74"/>
      <c r="J37" s="74"/>
      <c r="K37" s="74"/>
      <c r="L37" s="74"/>
      <c r="M37" s="74"/>
      <c r="N37" s="74"/>
      <c r="O37" s="74"/>
      <c r="P37" s="74"/>
      <c r="Q37" s="74"/>
      <c r="R37" s="74"/>
      <c r="S37" s="74"/>
    </row>
    <row r="38" spans="1:19" s="24" customFormat="1" ht="15.6">
      <c r="A38" s="73" t="s">
        <v>33</v>
      </c>
      <c r="B38" s="73"/>
      <c r="C38" s="82"/>
      <c r="D38" s="82"/>
      <c r="E38" s="74"/>
      <c r="F38" s="74"/>
      <c r="G38" s="74"/>
      <c r="H38" s="74"/>
      <c r="I38" s="74"/>
      <c r="J38" s="74"/>
      <c r="K38" s="74"/>
      <c r="L38" s="74"/>
      <c r="M38" s="74"/>
      <c r="N38" s="74"/>
      <c r="O38" s="74"/>
      <c r="P38" s="74"/>
      <c r="Q38" s="74"/>
      <c r="R38" s="74"/>
      <c r="S38" s="74"/>
    </row>
    <row r="39" spans="1:19" s="24" customFormat="1" ht="15.6">
      <c r="A39" s="31" t="s">
        <v>34</v>
      </c>
      <c r="B39" s="31"/>
      <c r="C39" s="26">
        <v>0.01</v>
      </c>
      <c r="G39" s="27"/>
    </row>
    <row r="40" spans="1:19" s="24" customFormat="1" ht="15.6">
      <c r="A40" s="31" t="s">
        <v>35</v>
      </c>
      <c r="B40" s="31"/>
      <c r="C40" s="26">
        <v>5.0000000000000001E-3</v>
      </c>
      <c r="G40" s="27"/>
    </row>
    <row r="41" spans="1:19" s="24" customFormat="1" ht="15.6">
      <c r="A41" s="31" t="s">
        <v>36</v>
      </c>
      <c r="B41" s="31"/>
      <c r="C41" s="26">
        <v>2E-3</v>
      </c>
      <c r="G41" s="27"/>
    </row>
    <row r="42" spans="1:19" s="24" customFormat="1" ht="15.6">
      <c r="C42" s="25"/>
      <c r="G42" s="27"/>
    </row>
    <row r="43" spans="1:19" s="24" customFormat="1" ht="15.6">
      <c r="A43" s="23" t="s">
        <v>37</v>
      </c>
      <c r="B43" s="23"/>
      <c r="C43" s="25"/>
    </row>
    <row r="44" spans="1:19" s="24" customFormat="1" ht="15.6">
      <c r="A44" s="32" t="s">
        <v>38</v>
      </c>
      <c r="B44" s="32"/>
      <c r="C44" s="26">
        <v>0.03</v>
      </c>
    </row>
    <row r="45" spans="1:19" s="24" customFormat="1" ht="15.6">
      <c r="A45" s="32" t="s">
        <v>39</v>
      </c>
      <c r="B45" s="32"/>
      <c r="C45" s="26">
        <v>0.03</v>
      </c>
    </row>
    <row r="46" spans="1:19" s="24" customFormat="1"/>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5"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3"/>
  <sheetViews>
    <sheetView showGridLines="0" topLeftCell="F1" workbookViewId="0">
      <pane ySplit="2" topLeftCell="A156" activePane="bottomLeft" state="frozen"/>
      <selection pane="bottomLeft" activeCell="I160" sqref="I160"/>
    </sheetView>
  </sheetViews>
  <sheetFormatPr defaultColWidth="8.83203125" defaultRowHeight="12.6"/>
  <cols>
    <col min="1" max="1" width="24.6640625" style="1" customWidth="1"/>
    <col min="2" max="2" width="7.1640625" style="1" customWidth="1"/>
    <col min="3" max="4" width="18.6640625" style="1" customWidth="1"/>
    <col min="5" max="5" width="18.6640625" style="37" customWidth="1"/>
    <col min="6" max="6" width="18.6640625" style="1" customWidth="1"/>
    <col min="7" max="7" width="13.6640625" style="3" customWidth="1"/>
    <col min="8" max="8" width="14.33203125" style="3" customWidth="1"/>
    <col min="9" max="9" width="20.6640625" style="21" customWidth="1"/>
    <col min="10" max="28" width="20.6640625" style="1" customWidth="1"/>
    <col min="29" max="30" width="20.6640625" style="33" customWidth="1"/>
    <col min="31" max="37" width="20.6640625" style="1" customWidth="1"/>
    <col min="38" max="16384" width="8.83203125" style="1"/>
  </cols>
  <sheetData>
    <row r="1" spans="1:37" ht="18">
      <c r="A1" s="2"/>
      <c r="B1" s="2"/>
      <c r="C1" s="189" t="s">
        <v>40</v>
      </c>
      <c r="D1" s="190"/>
      <c r="E1" s="190"/>
      <c r="F1" s="190"/>
      <c r="G1" s="190"/>
      <c r="H1" s="190"/>
      <c r="I1" s="190"/>
      <c r="J1" s="191">
        <v>2024</v>
      </c>
      <c r="K1" s="192"/>
      <c r="L1" s="192"/>
      <c r="M1" s="192"/>
      <c r="N1" s="192"/>
      <c r="O1" s="189">
        <v>2025</v>
      </c>
      <c r="P1" s="193"/>
      <c r="Q1" s="193"/>
      <c r="R1" s="193"/>
      <c r="S1" s="193"/>
      <c r="T1" s="194">
        <v>2026</v>
      </c>
      <c r="U1" s="193"/>
      <c r="V1" s="193"/>
      <c r="W1" s="193"/>
      <c r="X1" s="193"/>
      <c r="Y1" s="189">
        <v>2027</v>
      </c>
      <c r="Z1" s="193"/>
      <c r="AA1" s="193"/>
      <c r="AB1" s="193"/>
      <c r="AC1" s="193"/>
      <c r="AD1" s="191">
        <v>2028</v>
      </c>
      <c r="AE1" s="195"/>
      <c r="AF1" s="195"/>
      <c r="AG1" s="195"/>
      <c r="AH1" s="196"/>
      <c r="AI1" s="185" t="s">
        <v>41</v>
      </c>
      <c r="AJ1" s="186"/>
      <c r="AK1" s="187"/>
    </row>
    <row r="2" spans="1:37" s="28" customFormat="1" ht="93.95" customHeight="1">
      <c r="A2" s="188" t="s">
        <v>42</v>
      </c>
      <c r="B2" s="188"/>
      <c r="C2" s="165" t="s">
        <v>43</v>
      </c>
      <c r="D2" s="166" t="s">
        <v>44</v>
      </c>
      <c r="E2" s="167" t="s">
        <v>45</v>
      </c>
      <c r="F2" s="166" t="s">
        <v>46</v>
      </c>
      <c r="G2" s="166" t="s">
        <v>47</v>
      </c>
      <c r="H2" s="166" t="s">
        <v>48</v>
      </c>
      <c r="I2" s="168" t="s">
        <v>49</v>
      </c>
      <c r="J2" s="38" t="s">
        <v>43</v>
      </c>
      <c r="K2" s="38" t="s">
        <v>44</v>
      </c>
      <c r="L2" s="38" t="s">
        <v>45</v>
      </c>
      <c r="M2" s="38" t="s">
        <v>50</v>
      </c>
      <c r="N2" s="38" t="s">
        <v>49</v>
      </c>
      <c r="O2" s="165" t="s">
        <v>43</v>
      </c>
      <c r="P2" s="166" t="s">
        <v>44</v>
      </c>
      <c r="Q2" s="166" t="s">
        <v>45</v>
      </c>
      <c r="R2" s="166" t="s">
        <v>50</v>
      </c>
      <c r="S2" s="166" t="s">
        <v>49</v>
      </c>
      <c r="T2" s="170" t="s">
        <v>43</v>
      </c>
      <c r="U2" s="171" t="s">
        <v>44</v>
      </c>
      <c r="V2" s="171" t="s">
        <v>45</v>
      </c>
      <c r="W2" s="171" t="s">
        <v>50</v>
      </c>
      <c r="X2" s="171" t="s">
        <v>49</v>
      </c>
      <c r="Y2" s="165" t="s">
        <v>43</v>
      </c>
      <c r="Z2" s="166" t="s">
        <v>44</v>
      </c>
      <c r="AA2" s="166" t="s">
        <v>45</v>
      </c>
      <c r="AB2" s="166" t="s">
        <v>50</v>
      </c>
      <c r="AC2" s="173" t="s">
        <v>49</v>
      </c>
      <c r="AD2" s="174" t="s">
        <v>43</v>
      </c>
      <c r="AE2" s="38" t="s">
        <v>44</v>
      </c>
      <c r="AF2" s="38" t="s">
        <v>45</v>
      </c>
      <c r="AG2" s="38" t="s">
        <v>50</v>
      </c>
      <c r="AH2" s="38" t="s">
        <v>51</v>
      </c>
      <c r="AI2" s="39" t="s">
        <v>52</v>
      </c>
      <c r="AJ2" s="40" t="s">
        <v>53</v>
      </c>
      <c r="AK2" s="41" t="s">
        <v>54</v>
      </c>
    </row>
    <row r="3" spans="1:37" s="94" customFormat="1" ht="14.1">
      <c r="A3" s="86" t="str">
        <f>'ESTIMATED Earned Revenue'!A4</f>
        <v>Portsmouth, OH</v>
      </c>
      <c r="B3" s="86"/>
      <c r="C3" s="160">
        <f>'ESTIMATED Earned Revenue'!$I4*1.07925</f>
        <v>1733091.6173849998</v>
      </c>
      <c r="D3" s="160">
        <f>'ESTIMATED Earned Revenue'!$L4*1.07925</f>
        <v>1733091.6173849998</v>
      </c>
      <c r="E3" s="161">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62">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5545.8931756319998</v>
      </c>
      <c r="G3" s="163">
        <f t="shared" ref="G3:G34" si="0">E3/$C3</f>
        <v>0.01</v>
      </c>
      <c r="H3" s="163">
        <f t="shared" ref="H3:H34" si="1">F3/$D3</f>
        <v>3.2000000000000002E-3</v>
      </c>
      <c r="I3" s="164">
        <f t="shared" ref="I3:I34" si="2">F3-E3</f>
        <v>-11785.022998217997</v>
      </c>
      <c r="J3" s="169">
        <f>C3*(1+'Control Panel'!$C$44)</f>
        <v>1785084.3659065499</v>
      </c>
      <c r="K3" s="91">
        <f>D3*(1+'Control Panel'!$C$44)</f>
        <v>1785084.3659065499</v>
      </c>
      <c r="L3" s="98">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6">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5712.2699709009594</v>
      </c>
      <c r="N3" s="92">
        <f t="shared" ref="N3:N34" si="3">M3-L3</f>
        <v>-12138.573688164541</v>
      </c>
      <c r="O3" s="164">
        <f>J3*(1+'Control Panel'!$C$44)</f>
        <v>1838636.8968837464</v>
      </c>
      <c r="P3" s="164">
        <f>K3*(1+'Control Panel'!$C$44)</f>
        <v>1838636.8968837464</v>
      </c>
      <c r="Q3" s="164">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64">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5883.6380700279888</v>
      </c>
      <c r="S3" s="164">
        <f t="shared" ref="S3:S34" si="4">R3-Q3</f>
        <v>-12502.730898809477</v>
      </c>
      <c r="T3" s="164">
        <f>O3*(1+'Control Panel'!$C$44)</f>
        <v>1893796.0037902589</v>
      </c>
      <c r="U3" s="164">
        <f>P3*(1+'Control Panel'!$C$44)</f>
        <v>1893796.0037902589</v>
      </c>
      <c r="V3" s="164">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69">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6060.1472121288289</v>
      </c>
      <c r="X3" s="164">
        <f t="shared" ref="X3:X34" si="5">W3-V3</f>
        <v>-12877.812825773763</v>
      </c>
      <c r="Y3" s="169">
        <f>T3*(1+'Control Panel'!$C$44)</f>
        <v>1950609.8839039668</v>
      </c>
      <c r="Z3" s="169">
        <f>U3*(1+'Control Panel'!$C$44)</f>
        <v>1950609.8839039668</v>
      </c>
      <c r="AA3" s="169">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69">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6241.951628492694</v>
      </c>
      <c r="AC3" s="172">
        <f t="shared" ref="AC3:AC34" si="6">AB3-AA3</f>
        <v>-13264.147210546973</v>
      </c>
      <c r="AD3" s="172">
        <f>Y3*(1+'Control Panel'!$C$44)</f>
        <v>2009128.1804210858</v>
      </c>
      <c r="AE3" s="91">
        <f>Z3*(1+'Control Panel'!$C$44)</f>
        <v>2009128.1804210858</v>
      </c>
      <c r="AF3" s="91">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1">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6429.2101773474751</v>
      </c>
      <c r="AH3" s="91">
        <f t="shared" ref="AH3:AH34" si="7">AG3-AF3</f>
        <v>-13662.071626863384</v>
      </c>
      <c r="AI3" s="92">
        <f t="shared" ref="AI3:AI34" si="8">L3+Q3+V3+AA3+AF3</f>
        <v>94772.553309056078</v>
      </c>
      <c r="AJ3" s="92">
        <f t="shared" ref="AJ3:AJ34" si="9">M3+R3+W3+AB3+AG3</f>
        <v>30327.217058897946</v>
      </c>
      <c r="AK3" s="92">
        <f t="shared" ref="AK3:AK34" si="10">AJ3-AI3</f>
        <v>-64445.336250158129</v>
      </c>
    </row>
    <row r="4" spans="1:37" s="94" customFormat="1" ht="14.1">
      <c r="A4" s="86" t="str">
        <f>'ESTIMATED Earned Revenue'!A5</f>
        <v>Port Huron, MI</v>
      </c>
      <c r="B4" s="86"/>
      <c r="C4" s="95">
        <f>'ESTIMATED Earned Revenue'!$I5*1.07925</f>
        <v>3121917.9072524998</v>
      </c>
      <c r="D4" s="95">
        <f>'ESTIMATED Earned Revenue'!$L5*1.07925</f>
        <v>3121917.9072524998</v>
      </c>
      <c r="E4" s="96">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7">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9990.1373032079991</v>
      </c>
      <c r="G4" s="89">
        <f t="shared" si="0"/>
        <v>0.01</v>
      </c>
      <c r="H4" s="90">
        <f t="shared" si="1"/>
        <v>3.1999999999999997E-3</v>
      </c>
      <c r="I4" s="91">
        <f t="shared" si="2"/>
        <v>-21229.041769317002</v>
      </c>
      <c r="J4" s="91">
        <f>C4*(1+'Control Panel'!$C$44)</f>
        <v>3215575.444470075</v>
      </c>
      <c r="K4" s="91">
        <f>D4*(1+'Control Panel'!$C$44)</f>
        <v>3215575.444470075</v>
      </c>
      <c r="L4" s="92">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2">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10289.84142230424</v>
      </c>
      <c r="N4" s="92">
        <f t="shared" si="3"/>
        <v>-21865.913022396511</v>
      </c>
      <c r="O4" s="92">
        <f>J4*(1+'Control Panel'!$C$44)</f>
        <v>3312042.7078041774</v>
      </c>
      <c r="P4" s="92">
        <f>K4*(1+'Control Panel'!$C$44)</f>
        <v>3312042.7078041774</v>
      </c>
      <c r="Q4" s="92">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2">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10598.536664973368</v>
      </c>
      <c r="S4" s="92">
        <f t="shared" si="4"/>
        <v>-22521.890413068402</v>
      </c>
      <c r="T4" s="92">
        <f>O4*(1+'Control Panel'!$C$44)</f>
        <v>3411403.989038303</v>
      </c>
      <c r="U4" s="92">
        <f>P4*(1+'Control Panel'!$C$44)</f>
        <v>3411403.989038303</v>
      </c>
      <c r="V4" s="92">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1">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10916.49276492257</v>
      </c>
      <c r="X4" s="92">
        <f t="shared" si="5"/>
        <v>-23197.547125460456</v>
      </c>
      <c r="Y4" s="91">
        <f>T4*(1+'Control Panel'!$C$44)</f>
        <v>3513746.1087094522</v>
      </c>
      <c r="Z4" s="91">
        <f>U4*(1+'Control Panel'!$C$44)</f>
        <v>3513746.1087094522</v>
      </c>
      <c r="AA4" s="91">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1">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11243.987547870247</v>
      </c>
      <c r="AC4" s="93">
        <f t="shared" si="6"/>
        <v>-23893.47353922428</v>
      </c>
      <c r="AD4" s="93">
        <f>Y4*(1+'Control Panel'!$C$44)</f>
        <v>3619158.4919707361</v>
      </c>
      <c r="AE4" s="91">
        <f>Z4*(1+'Control Panel'!$C$44)</f>
        <v>3619158.4919707361</v>
      </c>
      <c r="AF4" s="91">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1">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11581.307174306356</v>
      </c>
      <c r="AH4" s="91">
        <f t="shared" si="7"/>
        <v>-24610.277745401007</v>
      </c>
      <c r="AI4" s="92">
        <f t="shared" si="8"/>
        <v>170719.26741992743</v>
      </c>
      <c r="AJ4" s="92">
        <f t="shared" si="9"/>
        <v>54630.165574376777</v>
      </c>
      <c r="AK4" s="92">
        <f t="shared" si="10"/>
        <v>-116089.10184555066</v>
      </c>
    </row>
    <row r="5" spans="1:37" s="94" customFormat="1" ht="14.1">
      <c r="A5" s="86" t="str">
        <f>'ESTIMATED Earned Revenue'!A6</f>
        <v>Lufkin, TX</v>
      </c>
      <c r="B5" s="86"/>
      <c r="C5" s="95">
        <f>'ESTIMATED Earned Revenue'!$I6*1.07925</f>
        <v>3960922.8208574997</v>
      </c>
      <c r="D5" s="95">
        <f>'ESTIMATED Earned Revenue'!$L6*1.07925</f>
        <v>3960922.8208574997</v>
      </c>
      <c r="E5" s="96">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7">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12674.953026744</v>
      </c>
      <c r="G5" s="89">
        <f t="shared" si="0"/>
        <v>0.01</v>
      </c>
      <c r="H5" s="90">
        <f t="shared" si="1"/>
        <v>3.2000000000000002E-3</v>
      </c>
      <c r="I5" s="91">
        <f t="shared" si="2"/>
        <v>-26934.275181830999</v>
      </c>
      <c r="J5" s="91">
        <f>C5*(1+'Control Panel'!$C$44)</f>
        <v>4079750.505483225</v>
      </c>
      <c r="K5" s="91">
        <f>D5*(1+'Control Panel'!$C$44)</f>
        <v>4079750.505483225</v>
      </c>
      <c r="L5" s="92">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2">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13055.201617546321</v>
      </c>
      <c r="N5" s="92">
        <f t="shared" si="3"/>
        <v>-27742.303437285933</v>
      </c>
      <c r="O5" s="92">
        <f>J5*(1+'Control Panel'!$C$44)</f>
        <v>4202143.0206477223</v>
      </c>
      <c r="P5" s="92">
        <f>K5*(1+'Control Panel'!$C$44)</f>
        <v>4202143.0206477223</v>
      </c>
      <c r="Q5" s="92">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2">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13446.857666072712</v>
      </c>
      <c r="S5" s="92">
        <f t="shared" si="4"/>
        <v>-28574.572540404515</v>
      </c>
      <c r="T5" s="92">
        <f>O5*(1+'Control Panel'!$C$44)</f>
        <v>4328207.3112671543</v>
      </c>
      <c r="U5" s="92">
        <f>P5*(1+'Control Panel'!$C$44)</f>
        <v>4328207.3112671543</v>
      </c>
      <c r="V5" s="92">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1">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13850.263396054894</v>
      </c>
      <c r="X5" s="92">
        <f t="shared" si="5"/>
        <v>-29431.809716616655</v>
      </c>
      <c r="Y5" s="91">
        <f>T5*(1+'Control Panel'!$C$44)</f>
        <v>4458053.530605169</v>
      </c>
      <c r="Z5" s="91">
        <f>U5*(1+'Control Panel'!$C$44)</f>
        <v>4458053.530605169</v>
      </c>
      <c r="AA5" s="91">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1">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14265.771297936542</v>
      </c>
      <c r="AC5" s="93">
        <f t="shared" si="6"/>
        <v>-30314.764008115151</v>
      </c>
      <c r="AD5" s="93">
        <f>Y5*(1+'Control Panel'!$C$44)</f>
        <v>4591795.1365233241</v>
      </c>
      <c r="AE5" s="91">
        <f>Z5*(1+'Control Panel'!$C$44)</f>
        <v>4591795.1365233241</v>
      </c>
      <c r="AF5" s="91">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1">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14693.744436874638</v>
      </c>
      <c r="AH5" s="91">
        <f t="shared" si="7"/>
        <v>-31224.206928358602</v>
      </c>
      <c r="AI5" s="92">
        <f t="shared" si="8"/>
        <v>216599.49504526594</v>
      </c>
      <c r="AJ5" s="92">
        <f t="shared" si="9"/>
        <v>69311.838414485101</v>
      </c>
      <c r="AK5" s="92">
        <f t="shared" si="10"/>
        <v>-147287.65663078084</v>
      </c>
    </row>
    <row r="6" spans="1:37" s="94" customFormat="1" ht="14.1">
      <c r="A6" s="86" t="str">
        <f>'ESTIMATED Earned Revenue'!A7</f>
        <v>Ashtabula, OH</v>
      </c>
      <c r="B6" s="86"/>
      <c r="C6" s="95">
        <f>'ESTIMATED Earned Revenue'!$I7*1.07925</f>
        <v>5992418.8501500003</v>
      </c>
      <c r="D6" s="95">
        <f>'ESTIMATED Earned Revenue'!$L7*1.07925</f>
        <v>5992418.8501500003</v>
      </c>
      <c r="E6" s="96">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7">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19175.740320480003</v>
      </c>
      <c r="G6" s="89">
        <f t="shared" si="0"/>
        <v>0.01</v>
      </c>
      <c r="H6" s="90">
        <f t="shared" si="1"/>
        <v>3.2000000000000002E-3</v>
      </c>
      <c r="I6" s="91">
        <f t="shared" si="2"/>
        <v>-40748.448181019994</v>
      </c>
      <c r="J6" s="91">
        <f>C6*(1+'Control Panel'!$C$44)</f>
        <v>6172191.4156545</v>
      </c>
      <c r="K6" s="91">
        <f>D6*(1+'Control Panel'!$C$44)</f>
        <v>6172191.4156545</v>
      </c>
      <c r="L6" s="92">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2">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19751.012530094402</v>
      </c>
      <c r="N6" s="92">
        <f t="shared" si="3"/>
        <v>-41970.901626450606</v>
      </c>
      <c r="O6" s="92">
        <f>J6*(1+'Control Panel'!$C$44)</f>
        <v>6357357.1581241349</v>
      </c>
      <c r="P6" s="92">
        <f>K6*(1+'Control Panel'!$C$44)</f>
        <v>6357357.1581241349</v>
      </c>
      <c r="Q6" s="92">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2">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20343.542905997234</v>
      </c>
      <c r="S6" s="92">
        <f t="shared" si="4"/>
        <v>-43230.028675244117</v>
      </c>
      <c r="T6" s="92">
        <f>O6*(1+'Control Panel'!$C$44)</f>
        <v>6548077.872867859</v>
      </c>
      <c r="U6" s="92">
        <f>P6*(1+'Control Panel'!$C$44)</f>
        <v>6548077.872867859</v>
      </c>
      <c r="V6" s="92">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91">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20953.84919317715</v>
      </c>
      <c r="X6" s="92">
        <f t="shared" si="5"/>
        <v>-44526.92953550144</v>
      </c>
      <c r="Y6" s="91">
        <f>T6*(1+'Control Panel'!$C$44)</f>
        <v>6744520.2090538945</v>
      </c>
      <c r="Z6" s="91">
        <f>U6*(1+'Control Panel'!$C$44)</f>
        <v>6744520.2090538945</v>
      </c>
      <c r="AA6" s="91">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91">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21582.464668972465</v>
      </c>
      <c r="AC6" s="93">
        <f t="shared" si="6"/>
        <v>-45862.73742156649</v>
      </c>
      <c r="AD6" s="93">
        <f>Y6*(1+'Control Panel'!$C$44)</f>
        <v>6946855.8153255116</v>
      </c>
      <c r="AE6" s="91">
        <f>Z6*(1+'Control Panel'!$C$44)</f>
        <v>6946855.8153255116</v>
      </c>
      <c r="AF6" s="91">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91">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22229.938609041637</v>
      </c>
      <c r="AH6" s="91">
        <f t="shared" si="7"/>
        <v>-47238.619544213478</v>
      </c>
      <c r="AI6" s="92">
        <f t="shared" si="8"/>
        <v>327690.02471025899</v>
      </c>
      <c r="AJ6" s="92">
        <f t="shared" si="9"/>
        <v>104860.80790728288</v>
      </c>
      <c r="AK6" s="92">
        <f t="shared" si="10"/>
        <v>-222829.21680297609</v>
      </c>
    </row>
    <row r="7" spans="1:37" s="94" customFormat="1" ht="14.1">
      <c r="A7" s="86" t="str">
        <f>'ESTIMATED Earned Revenue'!A8</f>
        <v>Pittsfield, MA</v>
      </c>
      <c r="B7" s="86"/>
      <c r="C7" s="95">
        <f>'ESTIMATED Earned Revenue'!$I8*1.07925</f>
        <v>6411819.9330000002</v>
      </c>
      <c r="D7" s="95">
        <f>'ESTIMATED Earned Revenue'!$L8*1.07925</f>
        <v>6411819.9330000002</v>
      </c>
      <c r="E7" s="96">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6">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20517.823785600001</v>
      </c>
      <c r="G7" s="89">
        <f t="shared" si="0"/>
        <v>0.01</v>
      </c>
      <c r="H7" s="90">
        <f t="shared" si="1"/>
        <v>3.2000000000000002E-3</v>
      </c>
      <c r="I7" s="91">
        <f t="shared" si="2"/>
        <v>-43600.375544399998</v>
      </c>
      <c r="J7" s="91">
        <f>C7*(1+'Control Panel'!$C$44)</f>
        <v>6604174.5309900008</v>
      </c>
      <c r="K7" s="91">
        <f>D7*(1+'Control Panel'!$C$44)</f>
        <v>6604174.5309900008</v>
      </c>
      <c r="L7" s="92">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2">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21133.358499168004</v>
      </c>
      <c r="N7" s="92">
        <f t="shared" si="3"/>
        <v>-44908.386810732009</v>
      </c>
      <c r="O7" s="92">
        <f>J7*(1+'Control Panel'!$C$44)</f>
        <v>6802299.7669197014</v>
      </c>
      <c r="P7" s="92">
        <f>K7*(1+'Control Panel'!$C$44)</f>
        <v>6802299.7669197014</v>
      </c>
      <c r="Q7" s="92">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2">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21767.359254143044</v>
      </c>
      <c r="S7" s="92">
        <f t="shared" si="4"/>
        <v>-46255.638415053967</v>
      </c>
      <c r="T7" s="92">
        <f>O7*(1+'Control Panel'!$C$44)</f>
        <v>7006368.7599272924</v>
      </c>
      <c r="U7" s="92">
        <f>P7*(1+'Control Panel'!$C$44)</f>
        <v>7006368.7599272924</v>
      </c>
      <c r="V7" s="92">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91">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22420.380031767338</v>
      </c>
      <c r="X7" s="92">
        <f t="shared" si="5"/>
        <v>-47643.307567505581</v>
      </c>
      <c r="Y7" s="91">
        <f>T7*(1+'Control Panel'!$C$44)</f>
        <v>7216559.8227251116</v>
      </c>
      <c r="Z7" s="91">
        <f>U7*(1+'Control Panel'!$C$44)</f>
        <v>7216559.8227251116</v>
      </c>
      <c r="AA7" s="91">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91">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23092.991432720359</v>
      </c>
      <c r="AC7" s="93">
        <f t="shared" si="6"/>
        <v>-49072.606794530759</v>
      </c>
      <c r="AD7" s="93">
        <f>Y7*(1+'Control Panel'!$C$44)</f>
        <v>7433056.6174068656</v>
      </c>
      <c r="AE7" s="91">
        <f>Z7*(1+'Control Panel'!$C$44)</f>
        <v>7433056.6174068656</v>
      </c>
      <c r="AF7" s="91">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91">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23785.78117570197</v>
      </c>
      <c r="AH7" s="91">
        <f t="shared" si="7"/>
        <v>-50544.784998366697</v>
      </c>
      <c r="AI7" s="92">
        <f t="shared" si="8"/>
        <v>350624.59497968975</v>
      </c>
      <c r="AJ7" s="92">
        <f t="shared" si="9"/>
        <v>112199.87039350072</v>
      </c>
      <c r="AK7" s="92">
        <f t="shared" si="10"/>
        <v>-238424.72458618903</v>
      </c>
    </row>
    <row r="8" spans="1:37" s="94" customFormat="1" ht="14.1">
      <c r="A8" s="86" t="str">
        <f>'ESTIMATED Earned Revenue'!A9</f>
        <v>Lorain, OH</v>
      </c>
      <c r="B8" s="86"/>
      <c r="C8" s="95">
        <f>'ESTIMATED Earned Revenue'!$I9*1.07925</f>
        <v>6465158.0652899994</v>
      </c>
      <c r="D8" s="95">
        <f>'ESTIMATED Earned Revenue'!$L9*1.07925</f>
        <v>6465158.0652899994</v>
      </c>
      <c r="E8" s="96">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6">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20688.505808927999</v>
      </c>
      <c r="G8" s="89">
        <f t="shared" si="0"/>
        <v>0.01</v>
      </c>
      <c r="H8" s="90">
        <f t="shared" si="1"/>
        <v>3.2000000000000002E-3</v>
      </c>
      <c r="I8" s="91">
        <f t="shared" si="2"/>
        <v>-43963.074843971997</v>
      </c>
      <c r="J8" s="91">
        <f>C8*(1+'Control Panel'!$C$44)</f>
        <v>6659112.8072486995</v>
      </c>
      <c r="K8" s="91">
        <f>D8*(1+'Control Panel'!$C$44)</f>
        <v>6659112.8072486995</v>
      </c>
      <c r="L8" s="92">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2">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21309.160983195838</v>
      </c>
      <c r="N8" s="92">
        <f t="shared" si="3"/>
        <v>-45281.967089291167</v>
      </c>
      <c r="O8" s="92">
        <f>J8*(1+'Control Panel'!$C$44)</f>
        <v>6858886.191466161</v>
      </c>
      <c r="P8" s="92">
        <f>K8*(1+'Control Panel'!$C$44)</f>
        <v>6858886.191466161</v>
      </c>
      <c r="Q8" s="92">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2">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21948.435812691718</v>
      </c>
      <c r="S8" s="92">
        <f t="shared" si="4"/>
        <v>-46640.42610196989</v>
      </c>
      <c r="T8" s="92">
        <f>O8*(1+'Control Panel'!$C$44)</f>
        <v>7064652.7772101462</v>
      </c>
      <c r="U8" s="92">
        <f>P8*(1+'Control Panel'!$C$44)</f>
        <v>7064652.7772101462</v>
      </c>
      <c r="V8" s="92">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91">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22606.88888707247</v>
      </c>
      <c r="X8" s="92">
        <f t="shared" si="5"/>
        <v>-48039.638885028988</v>
      </c>
      <c r="Y8" s="91">
        <f>T8*(1+'Control Panel'!$C$44)</f>
        <v>7276592.3605264509</v>
      </c>
      <c r="Z8" s="91">
        <f>U8*(1+'Control Panel'!$C$44)</f>
        <v>7276592.3605264509</v>
      </c>
      <c r="AA8" s="91">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91">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23285.095553684645</v>
      </c>
      <c r="AC8" s="93">
        <f t="shared" si="6"/>
        <v>-49480.828051579869</v>
      </c>
      <c r="AD8" s="93">
        <f>Y8*(1+'Control Panel'!$C$44)</f>
        <v>7494890.1313422443</v>
      </c>
      <c r="AE8" s="91">
        <f>Z8*(1+'Control Panel'!$C$44)</f>
        <v>7494890.1313422443</v>
      </c>
      <c r="AF8" s="91">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91">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23983.648420295183</v>
      </c>
      <c r="AH8" s="91">
        <f t="shared" si="7"/>
        <v>-50965.252893127268</v>
      </c>
      <c r="AI8" s="92">
        <f t="shared" si="8"/>
        <v>353541.34267793701</v>
      </c>
      <c r="AJ8" s="92">
        <f t="shared" si="9"/>
        <v>113133.22965693985</v>
      </c>
      <c r="AK8" s="92">
        <f t="shared" si="10"/>
        <v>-240408.11302099715</v>
      </c>
    </row>
    <row r="9" spans="1:37" s="94" customFormat="1" ht="14.1">
      <c r="A9" s="86" t="str">
        <f>'ESTIMATED Earned Revenue'!A10</f>
        <v>Huntington, WV</v>
      </c>
      <c r="B9" s="86"/>
      <c r="C9" s="95">
        <f>'ESTIMATED Earned Revenue'!$I10*1.07925</f>
        <v>7149764.3083050009</v>
      </c>
      <c r="D9" s="95">
        <f>'ESTIMATED Earned Revenue'!$L10*1.07925</f>
        <v>7149764.3083050009</v>
      </c>
      <c r="E9" s="96">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6">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22879.245786576004</v>
      </c>
      <c r="G9" s="89">
        <f t="shared" si="0"/>
        <v>1.0000000000000002E-2</v>
      </c>
      <c r="H9" s="90">
        <f t="shared" si="1"/>
        <v>3.2000000000000002E-3</v>
      </c>
      <c r="I9" s="91">
        <f t="shared" si="2"/>
        <v>-48618.39729647401</v>
      </c>
      <c r="J9" s="91">
        <f>C9*(1+'Control Panel'!$C$44)</f>
        <v>7364257.2375541516</v>
      </c>
      <c r="K9" s="91">
        <f>D9*(1+'Control Panel'!$C$44)</f>
        <v>7364257.2375541516</v>
      </c>
      <c r="L9" s="92">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2">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23565.623160173287</v>
      </c>
      <c r="N9" s="92">
        <f t="shared" si="3"/>
        <v>-50076.949215368237</v>
      </c>
      <c r="O9" s="92">
        <f>J9*(1+'Control Panel'!$C$44)</f>
        <v>7585184.9546807762</v>
      </c>
      <c r="P9" s="92">
        <f>K9*(1+'Control Panel'!$C$44)</f>
        <v>7585184.9546807762</v>
      </c>
      <c r="Q9" s="92">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2">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24272.591854978484</v>
      </c>
      <c r="S9" s="92">
        <f t="shared" si="4"/>
        <v>-51579.257691829276</v>
      </c>
      <c r="T9" s="92">
        <f>O9*(1+'Control Panel'!$C$44)</f>
        <v>7812740.5033211997</v>
      </c>
      <c r="U9" s="92">
        <f>P9*(1+'Control Panel'!$C$44)</f>
        <v>7812740.5033211997</v>
      </c>
      <c r="V9" s="92">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91">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25000.769610627842</v>
      </c>
      <c r="X9" s="92">
        <f t="shared" si="5"/>
        <v>-53126.63542258415</v>
      </c>
      <c r="Y9" s="91">
        <f>T9*(1+'Control Panel'!$C$44)</f>
        <v>8047122.7184208361</v>
      </c>
      <c r="Z9" s="91">
        <f>U9*(1+'Control Panel'!$C$44)</f>
        <v>8047122.7184208361</v>
      </c>
      <c r="AA9" s="91">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91">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25750.792698946676</v>
      </c>
      <c r="AC9" s="93">
        <f t="shared" si="6"/>
        <v>-54720.434485261678</v>
      </c>
      <c r="AD9" s="93">
        <f>Y9*(1+'Control Panel'!$C$44)</f>
        <v>8288536.3999734614</v>
      </c>
      <c r="AE9" s="91">
        <f>Z9*(1+'Control Panel'!$C$44)</f>
        <v>8288536.3999734614</v>
      </c>
      <c r="AF9" s="91">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91">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26523.316479915076</v>
      </c>
      <c r="AH9" s="91">
        <f t="shared" si="7"/>
        <v>-56362.047519819542</v>
      </c>
      <c r="AI9" s="92">
        <f t="shared" si="8"/>
        <v>390978.41813950427</v>
      </c>
      <c r="AJ9" s="92">
        <f t="shared" si="9"/>
        <v>125113.09380464136</v>
      </c>
      <c r="AK9" s="92">
        <f t="shared" si="10"/>
        <v>-265865.32433486287</v>
      </c>
    </row>
    <row r="10" spans="1:37" s="94" customFormat="1" ht="14.1">
      <c r="A10" s="86" t="str">
        <f>'ESTIMATED Earned Revenue'!A11</f>
        <v>Lincoln, NE</v>
      </c>
      <c r="B10" s="86"/>
      <c r="C10" s="95">
        <f>'ESTIMATED Earned Revenue'!$I11*1.07925</f>
        <v>7231816.7610375006</v>
      </c>
      <c r="D10" s="95">
        <f>'ESTIMATED Earned Revenue'!$L11*1.07925</f>
        <v>7231816.7610375006</v>
      </c>
      <c r="E10" s="96">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6">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23141.813635320003</v>
      </c>
      <c r="G10" s="89">
        <f t="shared" si="0"/>
        <v>0.01</v>
      </c>
      <c r="H10" s="90">
        <f t="shared" si="1"/>
        <v>3.2000000000000002E-3</v>
      </c>
      <c r="I10" s="91">
        <f t="shared" si="2"/>
        <v>-49176.353975055004</v>
      </c>
      <c r="J10" s="91">
        <f>C10*(1+'Control Panel'!$C$44)</f>
        <v>7448771.2638686262</v>
      </c>
      <c r="K10" s="91">
        <f>D10*(1+'Control Panel'!$C$44)</f>
        <v>7448771.2638686262</v>
      </c>
      <c r="L10" s="92">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2">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23836.068044379605</v>
      </c>
      <c r="N10" s="92">
        <f t="shared" si="3"/>
        <v>-50651.644594306665</v>
      </c>
      <c r="O10" s="92">
        <f>J10*(1+'Control Panel'!$C$44)</f>
        <v>7672234.4017846854</v>
      </c>
      <c r="P10" s="92">
        <f>K10*(1+'Control Panel'!$C$44)</f>
        <v>7672234.4017846854</v>
      </c>
      <c r="Q10" s="92">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2">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24551.150085710993</v>
      </c>
      <c r="S10" s="92">
        <f t="shared" si="4"/>
        <v>-52171.193932135866</v>
      </c>
      <c r="T10" s="92">
        <f>O10*(1+'Control Panel'!$C$44)</f>
        <v>7902401.4338382259</v>
      </c>
      <c r="U10" s="92">
        <f>P10*(1+'Control Panel'!$C$44)</f>
        <v>7902401.4338382259</v>
      </c>
      <c r="V10" s="92">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91">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25287.684588282325</v>
      </c>
      <c r="X10" s="92">
        <f t="shared" si="5"/>
        <v>-53736.329750099932</v>
      </c>
      <c r="Y10" s="91">
        <f>T10*(1+'Control Panel'!$C$44)</f>
        <v>8139473.4768533725</v>
      </c>
      <c r="Z10" s="91">
        <f>U10*(1+'Control Panel'!$C$44)</f>
        <v>8139473.4768533725</v>
      </c>
      <c r="AA10" s="91">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91">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26046.315125930792</v>
      </c>
      <c r="AC10" s="93">
        <f t="shared" si="6"/>
        <v>-55348.419642602938</v>
      </c>
      <c r="AD10" s="93">
        <f>Y10*(1+'Control Panel'!$C$44)</f>
        <v>8383657.6811589738</v>
      </c>
      <c r="AE10" s="91">
        <f>Z10*(1+'Control Panel'!$C$44)</f>
        <v>8383657.6811589738</v>
      </c>
      <c r="AF10" s="91">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91">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26827.704579708716</v>
      </c>
      <c r="AH10" s="91">
        <f t="shared" si="7"/>
        <v>-57008.872231881018</v>
      </c>
      <c r="AI10" s="92">
        <f t="shared" si="8"/>
        <v>395465.38257503882</v>
      </c>
      <c r="AJ10" s="92">
        <f t="shared" si="9"/>
        <v>126548.92242401243</v>
      </c>
      <c r="AK10" s="92">
        <f t="shared" si="10"/>
        <v>-268916.46015102637</v>
      </c>
    </row>
    <row r="11" spans="1:37" s="94" customFormat="1" ht="14.1">
      <c r="A11" s="86" t="str">
        <f>'ESTIMATED Earned Revenue'!A12</f>
        <v>Terre Haute, IN</v>
      </c>
      <c r="B11" s="86"/>
      <c r="C11" s="95">
        <f>'ESTIMATED Earned Revenue'!$I12*1.07925</f>
        <v>7531985.0265708864</v>
      </c>
      <c r="D11" s="95">
        <f>'ESTIMATED Earned Revenue'!$L12*1.07925</f>
        <v>7531985.0265708864</v>
      </c>
      <c r="E11" s="96">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6">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24102.352085026836</v>
      </c>
      <c r="G11" s="89">
        <f t="shared" si="0"/>
        <v>0.01</v>
      </c>
      <c r="H11" s="90">
        <f t="shared" si="1"/>
        <v>3.2000000000000002E-3</v>
      </c>
      <c r="I11" s="91">
        <f t="shared" si="2"/>
        <v>-51217.498180682029</v>
      </c>
      <c r="J11" s="91">
        <f>C11*(1+'Control Panel'!$C$44)</f>
        <v>7757944.5773680136</v>
      </c>
      <c r="K11" s="91">
        <f>D11*(1+'Control Panel'!$C$44)</f>
        <v>7757944.5773680136</v>
      </c>
      <c r="L11" s="92">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2">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24825.422647577645</v>
      </c>
      <c r="N11" s="92">
        <f t="shared" si="3"/>
        <v>-52754.023126102496</v>
      </c>
      <c r="O11" s="92">
        <f>J11*(1+'Control Panel'!$C$44)</f>
        <v>7990682.9146890538</v>
      </c>
      <c r="P11" s="92">
        <f>K11*(1+'Control Panel'!$C$44)</f>
        <v>7990682.9146890538</v>
      </c>
      <c r="Q11" s="92">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2">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25570.185327004972</v>
      </c>
      <c r="S11" s="92">
        <f t="shared" si="4"/>
        <v>-54336.643819885561</v>
      </c>
      <c r="T11" s="92">
        <f>O11*(1+'Control Panel'!$C$44)</f>
        <v>8230403.4021297256</v>
      </c>
      <c r="U11" s="92">
        <f>P11*(1+'Control Panel'!$C$44)</f>
        <v>8230403.4021297256</v>
      </c>
      <c r="V11" s="92">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91">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26337.290886815124</v>
      </c>
      <c r="X11" s="92">
        <f t="shared" si="5"/>
        <v>-55966.743134482123</v>
      </c>
      <c r="Y11" s="91">
        <f>T11*(1+'Control Panel'!$C$44)</f>
        <v>8477315.504193617</v>
      </c>
      <c r="Z11" s="91">
        <f>U11*(1+'Control Panel'!$C$44)</f>
        <v>8477315.504193617</v>
      </c>
      <c r="AA11" s="91">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91">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27127.409613419575</v>
      </c>
      <c r="AC11" s="93">
        <f t="shared" si="6"/>
        <v>-57645.745428516602</v>
      </c>
      <c r="AD11" s="93">
        <f>Y11*(1+'Control Panel'!$C$44)</f>
        <v>8731634.9693194255</v>
      </c>
      <c r="AE11" s="91">
        <f>Z11*(1+'Control Panel'!$C$44)</f>
        <v>8731634.9693194255</v>
      </c>
      <c r="AF11" s="91">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91">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27941.231901822164</v>
      </c>
      <c r="AH11" s="91">
        <f t="shared" si="7"/>
        <v>-59375.117791372089</v>
      </c>
      <c r="AI11" s="92">
        <f t="shared" si="8"/>
        <v>411879.81367699837</v>
      </c>
      <c r="AJ11" s="92">
        <f t="shared" si="9"/>
        <v>131801.54037663949</v>
      </c>
      <c r="AK11" s="92">
        <f t="shared" si="10"/>
        <v>-280078.27330035891</v>
      </c>
    </row>
    <row r="12" spans="1:37" s="94" customFormat="1" ht="14.1">
      <c r="A12" s="86" t="str">
        <f>'ESTIMATED Earned Revenue'!A13</f>
        <v>Lawton, OK</v>
      </c>
      <c r="B12" s="86"/>
      <c r="C12" s="95">
        <f>'ESTIMATED Earned Revenue'!$I13*1.07925</f>
        <v>7837323.7678500013</v>
      </c>
      <c r="D12" s="95">
        <f>'ESTIMATED Earned Revenue'!$L13*1.07925</f>
        <v>7837323.7678500013</v>
      </c>
      <c r="E12" s="96">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6">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25079.436057120005</v>
      </c>
      <c r="G12" s="89">
        <f t="shared" si="0"/>
        <v>0.01</v>
      </c>
      <c r="H12" s="90">
        <f t="shared" si="1"/>
        <v>3.2000000000000002E-3</v>
      </c>
      <c r="I12" s="91">
        <f t="shared" si="2"/>
        <v>-53293.80162138</v>
      </c>
      <c r="J12" s="91">
        <f>C12*(1+'Control Panel'!$C$44)</f>
        <v>8072443.480885502</v>
      </c>
      <c r="K12" s="91">
        <f>D12*(1+'Control Panel'!$C$44)</f>
        <v>8072443.480885502</v>
      </c>
      <c r="L12" s="92">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2">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25831.819138833609</v>
      </c>
      <c r="N12" s="92">
        <f t="shared" si="3"/>
        <v>-54892.615670021405</v>
      </c>
      <c r="O12" s="92">
        <f>J12*(1+'Control Panel'!$C$44)</f>
        <v>8314616.7853120668</v>
      </c>
      <c r="P12" s="92">
        <f>K12*(1+'Control Panel'!$C$44)</f>
        <v>8314616.7853120668</v>
      </c>
      <c r="Q12" s="92">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2">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26606.773712998616</v>
      </c>
      <c r="S12" s="92">
        <f t="shared" si="4"/>
        <v>-56539.394140122051</v>
      </c>
      <c r="T12" s="92">
        <f>O12*(1+'Control Panel'!$C$44)</f>
        <v>8564055.2888714299</v>
      </c>
      <c r="U12" s="92">
        <f>P12*(1+'Control Panel'!$C$44)</f>
        <v>8564055.2888714299</v>
      </c>
      <c r="V12" s="92">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91">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27404.976924388578</v>
      </c>
      <c r="X12" s="92">
        <f t="shared" si="5"/>
        <v>-58235.575964325719</v>
      </c>
      <c r="Y12" s="91">
        <f>T12*(1+'Control Panel'!$C$44)</f>
        <v>8820976.9475375731</v>
      </c>
      <c r="Z12" s="91">
        <f>U12*(1+'Control Panel'!$C$44)</f>
        <v>8820976.9475375731</v>
      </c>
      <c r="AA12" s="91">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91">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28227.126232120234</v>
      </c>
      <c r="AC12" s="93">
        <f t="shared" si="6"/>
        <v>-59982.643243255501</v>
      </c>
      <c r="AD12" s="93">
        <f>Y12*(1+'Control Panel'!$C$44)</f>
        <v>9085606.2559636999</v>
      </c>
      <c r="AE12" s="91">
        <f>Z12*(1+'Control Panel'!$C$44)</f>
        <v>9085606.2559636999</v>
      </c>
      <c r="AF12" s="91">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91">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29073.940019083842</v>
      </c>
      <c r="AH12" s="91">
        <f t="shared" si="7"/>
        <v>-61782.122540553151</v>
      </c>
      <c r="AI12" s="92">
        <f t="shared" si="8"/>
        <v>428576.98758570274</v>
      </c>
      <c r="AJ12" s="92">
        <f t="shared" si="9"/>
        <v>137144.63602742489</v>
      </c>
      <c r="AK12" s="92">
        <f t="shared" si="10"/>
        <v>-291432.35155827785</v>
      </c>
    </row>
    <row r="13" spans="1:37" s="94" customFormat="1" ht="14.1">
      <c r="A13" s="86" t="str">
        <f>'ESTIMATED Earned Revenue'!A14</f>
        <v>Wooster, OH</v>
      </c>
      <c r="B13" s="86"/>
      <c r="C13" s="95">
        <f>'ESTIMATED Earned Revenue'!$I14*1.07925</f>
        <v>8429966.0930774994</v>
      </c>
      <c r="D13" s="95">
        <f>'ESTIMATED Earned Revenue'!$L14*1.07925</f>
        <v>8429966.0930774994</v>
      </c>
      <c r="E13" s="96">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6">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26975.891497847999</v>
      </c>
      <c r="G13" s="89">
        <f t="shared" si="0"/>
        <v>0.01</v>
      </c>
      <c r="H13" s="90">
        <f t="shared" si="1"/>
        <v>3.2000000000000002E-3</v>
      </c>
      <c r="I13" s="91">
        <f t="shared" si="2"/>
        <v>-57323.769432926987</v>
      </c>
      <c r="J13" s="91">
        <f>C13*(1+'Control Panel'!$C$44)</f>
        <v>8682865.0758698247</v>
      </c>
      <c r="K13" s="91">
        <f>D13*(1+'Control Panel'!$C$44)</f>
        <v>8682865.0758698247</v>
      </c>
      <c r="L13" s="92">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2">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27785.168242783442</v>
      </c>
      <c r="N13" s="92">
        <f t="shared" si="3"/>
        <v>-59043.482515914802</v>
      </c>
      <c r="O13" s="92">
        <f>J13*(1+'Control Panel'!$C$44)</f>
        <v>8943351.0281459205</v>
      </c>
      <c r="P13" s="92">
        <f>K13*(1+'Control Panel'!$C$44)</f>
        <v>8943351.0281459205</v>
      </c>
      <c r="Q13" s="92">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2">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28618.723290066948</v>
      </c>
      <c r="S13" s="92">
        <f t="shared" si="4"/>
        <v>-60814.786991392262</v>
      </c>
      <c r="T13" s="92">
        <f>O13*(1+'Control Panel'!$C$44)</f>
        <v>9211651.5589902978</v>
      </c>
      <c r="U13" s="92">
        <f>P13*(1+'Control Panel'!$C$44)</f>
        <v>9211651.5589902978</v>
      </c>
      <c r="V13" s="92">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91">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29477.284988768955</v>
      </c>
      <c r="X13" s="92">
        <f t="shared" si="5"/>
        <v>-62639.230601134026</v>
      </c>
      <c r="Y13" s="91">
        <f>T13*(1+'Control Panel'!$C$44)</f>
        <v>9488001.1057600062</v>
      </c>
      <c r="Z13" s="91">
        <f>U13*(1+'Control Panel'!$C$44)</f>
        <v>9488001.1057600062</v>
      </c>
      <c r="AA13" s="91">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91">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30361.60353843202</v>
      </c>
      <c r="AC13" s="93">
        <f t="shared" si="6"/>
        <v>-64518.407519168039</v>
      </c>
      <c r="AD13" s="93">
        <f>Y13*(1+'Control Panel'!$C$44)</f>
        <v>9772641.1389328074</v>
      </c>
      <c r="AE13" s="91">
        <f>Z13*(1+'Control Panel'!$C$44)</f>
        <v>9772641.1389328074</v>
      </c>
      <c r="AF13" s="91">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91">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31272.451644584984</v>
      </c>
      <c r="AH13" s="91">
        <f t="shared" si="7"/>
        <v>-66453.959744743086</v>
      </c>
      <c r="AI13" s="92">
        <f t="shared" si="8"/>
        <v>460985.09907698852</v>
      </c>
      <c r="AJ13" s="92">
        <f t="shared" si="9"/>
        <v>147515.23170463633</v>
      </c>
      <c r="AK13" s="92">
        <f t="shared" si="10"/>
        <v>-313469.86737235216</v>
      </c>
    </row>
    <row r="14" spans="1:37" s="94" customFormat="1" ht="14.1">
      <c r="A14" s="86" t="str">
        <f>'ESTIMATED Earned Revenue'!A15</f>
        <v>Duluth, MN</v>
      </c>
      <c r="B14" s="86"/>
      <c r="C14" s="95">
        <f>'ESTIMATED Earned Revenue'!$I15*1.07925</f>
        <v>8474638.8083999995</v>
      </c>
      <c r="D14" s="95">
        <f>'ESTIMATED Earned Revenue'!$L15*1.07925</f>
        <v>8474638.8083999995</v>
      </c>
      <c r="E14" s="96">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6">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27118.84418688</v>
      </c>
      <c r="G14" s="89">
        <f t="shared" si="0"/>
        <v>0.01</v>
      </c>
      <c r="H14" s="90">
        <f t="shared" si="1"/>
        <v>3.2000000000000002E-3</v>
      </c>
      <c r="I14" s="91">
        <f t="shared" si="2"/>
        <v>-57627.543897119991</v>
      </c>
      <c r="J14" s="91">
        <f>C14*(1+'Control Panel'!$C$44)</f>
        <v>8728877.9726519994</v>
      </c>
      <c r="K14" s="91">
        <f>D14*(1+'Control Panel'!$C$44)</f>
        <v>8728877.9726519994</v>
      </c>
      <c r="L14" s="92">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2">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27932.4095124864</v>
      </c>
      <c r="N14" s="92">
        <f t="shared" si="3"/>
        <v>-59356.370214033595</v>
      </c>
      <c r="O14" s="92">
        <f>J14*(1+'Control Panel'!$C$44)</f>
        <v>8990744.31183156</v>
      </c>
      <c r="P14" s="92">
        <f>K14*(1+'Control Panel'!$C$44)</f>
        <v>8990744.31183156</v>
      </c>
      <c r="Q14" s="92">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2">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28770.381797860995</v>
      </c>
      <c r="S14" s="92">
        <f t="shared" si="4"/>
        <v>-61137.061320454603</v>
      </c>
      <c r="T14" s="92">
        <f>O14*(1+'Control Panel'!$C$44)</f>
        <v>9260466.6411865074</v>
      </c>
      <c r="U14" s="92">
        <f>P14*(1+'Control Panel'!$C$44)</f>
        <v>9260466.6411865074</v>
      </c>
      <c r="V14" s="92">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91">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29633.493251796826</v>
      </c>
      <c r="X14" s="92">
        <f t="shared" si="5"/>
        <v>-62971.173160068254</v>
      </c>
      <c r="Y14" s="91">
        <f>T14*(1+'Control Panel'!$C$44)</f>
        <v>9538280.6404221021</v>
      </c>
      <c r="Z14" s="91">
        <f>U14*(1+'Control Panel'!$C$44)</f>
        <v>9538280.6404221021</v>
      </c>
      <c r="AA14" s="91">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91">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30522.498049350728</v>
      </c>
      <c r="AC14" s="93">
        <f t="shared" si="6"/>
        <v>-64860.308354870285</v>
      </c>
      <c r="AD14" s="93">
        <f>Y14*(1+'Control Panel'!$C$44)</f>
        <v>9824429.0596347656</v>
      </c>
      <c r="AE14" s="91">
        <f>Z14*(1+'Control Panel'!$C$44)</f>
        <v>9824429.0596347656</v>
      </c>
      <c r="AF14" s="91">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91">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31438.172990831252</v>
      </c>
      <c r="AH14" s="91">
        <f t="shared" si="7"/>
        <v>-66806.117605516396</v>
      </c>
      <c r="AI14" s="92">
        <f t="shared" si="8"/>
        <v>463427.9862572694</v>
      </c>
      <c r="AJ14" s="92">
        <f t="shared" si="9"/>
        <v>148296.9556023262</v>
      </c>
      <c r="AK14" s="92">
        <f t="shared" si="10"/>
        <v>-315131.0306549432</v>
      </c>
    </row>
    <row r="15" spans="1:37" s="94" customFormat="1" ht="14.1">
      <c r="A15" s="86" t="str">
        <f>'ESTIMATED Earned Revenue'!A16</f>
        <v>Marinette, WI</v>
      </c>
      <c r="B15" s="86"/>
      <c r="C15" s="95">
        <f>'ESTIMATED Earned Revenue'!$I16*1.07925</f>
        <v>8801921.5004100017</v>
      </c>
      <c r="D15" s="95">
        <f>'ESTIMATED Earned Revenue'!$L16*1.07925</f>
        <v>8801921.5004100017</v>
      </c>
      <c r="E15" s="96">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6">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28166.148801312007</v>
      </c>
      <c r="G15" s="89">
        <f t="shared" si="0"/>
        <v>0.01</v>
      </c>
      <c r="H15" s="90">
        <f t="shared" si="1"/>
        <v>3.2000000000000002E-3</v>
      </c>
      <c r="I15" s="91">
        <f t="shared" si="2"/>
        <v>-59853.066202788003</v>
      </c>
      <c r="J15" s="91">
        <f>C15*(1+'Control Panel'!$C$44)</f>
        <v>9065979.1454223022</v>
      </c>
      <c r="K15" s="91">
        <f>D15*(1+'Control Panel'!$C$44)</f>
        <v>9065979.1454223022</v>
      </c>
      <c r="L15" s="92">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2">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29011.133265351367</v>
      </c>
      <c r="N15" s="92">
        <f t="shared" si="3"/>
        <v>-61648.658188871661</v>
      </c>
      <c r="O15" s="92">
        <f>J15*(1+'Control Panel'!$C$44)</f>
        <v>9337958.5197849721</v>
      </c>
      <c r="P15" s="92">
        <f>K15*(1+'Control Panel'!$C$44)</f>
        <v>9337958.5197849721</v>
      </c>
      <c r="Q15" s="92">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2">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29881.467263311912</v>
      </c>
      <c r="S15" s="92">
        <f t="shared" si="4"/>
        <v>-63498.117934537811</v>
      </c>
      <c r="T15" s="92">
        <f>O15*(1+'Control Panel'!$C$44)</f>
        <v>9618097.2753785215</v>
      </c>
      <c r="U15" s="92">
        <f>P15*(1+'Control Panel'!$C$44)</f>
        <v>9618097.2753785215</v>
      </c>
      <c r="V15" s="92">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91">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30777.911281211269</v>
      </c>
      <c r="X15" s="92">
        <f t="shared" si="5"/>
        <v>-65403.061472573943</v>
      </c>
      <c r="Y15" s="91">
        <f>T15*(1+'Control Panel'!$C$44)</f>
        <v>9906640.1936398782</v>
      </c>
      <c r="Z15" s="91">
        <f>U15*(1+'Control Panel'!$C$44)</f>
        <v>9906640.1936398782</v>
      </c>
      <c r="AA15" s="91">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91">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31701.248619647613</v>
      </c>
      <c r="AC15" s="93">
        <f t="shared" si="6"/>
        <v>-67365.153316751181</v>
      </c>
      <c r="AD15" s="93">
        <f>Y15*(1+'Control Panel'!$C$44)</f>
        <v>10203839.399449075</v>
      </c>
      <c r="AE15" s="91">
        <f>Z15*(1+'Control Panel'!$C$44)</f>
        <v>10203839.399449075</v>
      </c>
      <c r="AF15" s="91">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91">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32652.286078237041</v>
      </c>
      <c r="AH15" s="91">
        <f t="shared" si="7"/>
        <v>-69386.107916253706</v>
      </c>
      <c r="AI15" s="92">
        <f t="shared" si="8"/>
        <v>481325.14533674752</v>
      </c>
      <c r="AJ15" s="92">
        <f t="shared" si="9"/>
        <v>154024.04650775919</v>
      </c>
      <c r="AK15" s="92">
        <f t="shared" si="10"/>
        <v>-327301.09882898832</v>
      </c>
    </row>
    <row r="16" spans="1:37" s="94" customFormat="1" ht="14.1">
      <c r="A16" s="86" t="str">
        <f>'ESTIMATED Earned Revenue'!A17</f>
        <v>Cheyenne, WY</v>
      </c>
      <c r="B16" s="86"/>
      <c r="C16" s="95">
        <f>'ESTIMATED Earned Revenue'!$I17*1.07925</f>
        <v>8803811.731237499</v>
      </c>
      <c r="D16" s="95">
        <f>'ESTIMATED Earned Revenue'!$L17*1.07925</f>
        <v>8803811.731237499</v>
      </c>
      <c r="E16" s="96">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6">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28172.197539959998</v>
      </c>
      <c r="G16" s="89">
        <f t="shared" si="0"/>
        <v>0.01</v>
      </c>
      <c r="H16" s="90">
        <f t="shared" si="1"/>
        <v>3.2000000000000002E-3</v>
      </c>
      <c r="I16" s="91">
        <f t="shared" si="2"/>
        <v>-59865.919772414993</v>
      </c>
      <c r="J16" s="91">
        <f>C16*(1+'Control Panel'!$C$44)</f>
        <v>9067926.0831746235</v>
      </c>
      <c r="K16" s="91">
        <f>D16*(1+'Control Panel'!$C$44)</f>
        <v>9067926.0831746235</v>
      </c>
      <c r="L16" s="92">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2">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29017.363466158797</v>
      </c>
      <c r="N16" s="92">
        <f t="shared" si="3"/>
        <v>-61661.897365587443</v>
      </c>
      <c r="O16" s="92">
        <f>J16*(1+'Control Panel'!$C$44)</f>
        <v>9339963.8656698633</v>
      </c>
      <c r="P16" s="92">
        <f>K16*(1+'Control Panel'!$C$44)</f>
        <v>9339963.8656698633</v>
      </c>
      <c r="Q16" s="92">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2">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29887.884370143565</v>
      </c>
      <c r="S16" s="92">
        <f t="shared" si="4"/>
        <v>-63511.754286555064</v>
      </c>
      <c r="T16" s="92">
        <f>O16*(1+'Control Panel'!$C$44)</f>
        <v>9620162.7816399597</v>
      </c>
      <c r="U16" s="92">
        <f>P16*(1+'Control Panel'!$C$44)</f>
        <v>9620162.7816399597</v>
      </c>
      <c r="V16" s="92">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91">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30784.520901247874</v>
      </c>
      <c r="X16" s="92">
        <f t="shared" si="5"/>
        <v>-65417.106915151729</v>
      </c>
      <c r="Y16" s="91">
        <f>T16*(1+'Control Panel'!$C$44)</f>
        <v>9908767.6650891583</v>
      </c>
      <c r="Z16" s="91">
        <f>U16*(1+'Control Panel'!$C$44)</f>
        <v>9908767.6650891583</v>
      </c>
      <c r="AA16" s="91">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91">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31708.056528285309</v>
      </c>
      <c r="AC16" s="93">
        <f t="shared" si="6"/>
        <v>-67379.620122606284</v>
      </c>
      <c r="AD16" s="93">
        <f>Y16*(1+'Control Panel'!$C$44)</f>
        <v>10206030.695041833</v>
      </c>
      <c r="AE16" s="91">
        <f>Z16*(1+'Control Panel'!$C$44)</f>
        <v>10206030.695041833</v>
      </c>
      <c r="AF16" s="91">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91">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32659.298224133869</v>
      </c>
      <c r="AH16" s="91">
        <f t="shared" si="7"/>
        <v>-69401.008726284461</v>
      </c>
      <c r="AI16" s="92">
        <f t="shared" si="8"/>
        <v>481428.51090615441</v>
      </c>
      <c r="AJ16" s="92">
        <f t="shared" si="9"/>
        <v>154057.12348996941</v>
      </c>
      <c r="AK16" s="92">
        <f t="shared" si="10"/>
        <v>-327371.387416185</v>
      </c>
    </row>
    <row r="17" spans="1:37" s="94" customFormat="1" ht="14.1">
      <c r="A17" s="86" t="str">
        <f>'ESTIMATED Earned Revenue'!A18</f>
        <v>Ridgeland, MS</v>
      </c>
      <c r="B17" s="86"/>
      <c r="C17" s="95">
        <f>'ESTIMATED Earned Revenue'!$I18*1.07925</f>
        <v>9483147.9533324987</v>
      </c>
      <c r="D17" s="95">
        <f>'ESTIMATED Earned Revenue'!$L18*1.07925</f>
        <v>9483147.9533324987</v>
      </c>
      <c r="E17" s="96">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6">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30346.073450663996</v>
      </c>
      <c r="G17" s="89">
        <f t="shared" si="0"/>
        <v>0.01</v>
      </c>
      <c r="H17" s="90">
        <f t="shared" si="1"/>
        <v>3.2000000000000002E-3</v>
      </c>
      <c r="I17" s="91">
        <f t="shared" si="2"/>
        <v>-64485.406082660993</v>
      </c>
      <c r="J17" s="91">
        <f>C17*(1+'Control Panel'!$C$44)</f>
        <v>9767642.3919324744</v>
      </c>
      <c r="K17" s="91">
        <f>D17*(1+'Control Panel'!$C$44)</f>
        <v>9767642.3919324744</v>
      </c>
      <c r="L17" s="92">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2">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31256.455654183919</v>
      </c>
      <c r="N17" s="92">
        <f t="shared" si="3"/>
        <v>-66419.968265140837</v>
      </c>
      <c r="O17" s="92">
        <f>J17*(1+'Control Panel'!$C$44)</f>
        <v>10060671.66369045</v>
      </c>
      <c r="P17" s="92">
        <f>K17*(1+'Control Panel'!$C$44)</f>
        <v>10060671.66369045</v>
      </c>
      <c r="Q17" s="92">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2">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32194.149323809441</v>
      </c>
      <c r="S17" s="92">
        <f t="shared" si="4"/>
        <v>-68412.56731309506</v>
      </c>
      <c r="T17" s="92">
        <f>O17*(1+'Control Panel'!$C$44)</f>
        <v>10362491.813601164</v>
      </c>
      <c r="U17" s="92">
        <f>P17*(1+'Control Panel'!$C$44)</f>
        <v>10362491.813601164</v>
      </c>
      <c r="V17" s="92">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91">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33159.973803523724</v>
      </c>
      <c r="X17" s="92">
        <f t="shared" si="5"/>
        <v>-70464.944332487925</v>
      </c>
      <c r="Y17" s="91">
        <f>T17*(1+'Control Panel'!$C$44)</f>
        <v>10673366.5680092</v>
      </c>
      <c r="Z17" s="91">
        <f>U17*(1+'Control Panel'!$C$44)</f>
        <v>10673366.5680092</v>
      </c>
      <c r="AA17" s="91">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91">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34154.773017629443</v>
      </c>
      <c r="AC17" s="93">
        <f t="shared" si="6"/>
        <v>-72578.89266246256</v>
      </c>
      <c r="AD17" s="93">
        <f>Y17*(1+'Control Panel'!$C$44)</f>
        <v>10993567.565049475</v>
      </c>
      <c r="AE17" s="91">
        <f>Z17*(1+'Control Panel'!$C$44)</f>
        <v>10993567.565049475</v>
      </c>
      <c r="AF17" s="91">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91">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35179.41620815832</v>
      </c>
      <c r="AH17" s="91">
        <f t="shared" si="7"/>
        <v>-74756.259442336435</v>
      </c>
      <c r="AI17" s="92">
        <f t="shared" si="8"/>
        <v>518577.40002282767</v>
      </c>
      <c r="AJ17" s="92">
        <f t="shared" si="9"/>
        <v>165944.76800730484</v>
      </c>
      <c r="AK17" s="92">
        <f t="shared" si="10"/>
        <v>-352632.6320155228</v>
      </c>
    </row>
    <row r="18" spans="1:37" s="94" customFormat="1" ht="14.1">
      <c r="A18" s="86" t="str">
        <f>'ESTIMATED Earned Revenue'!A19</f>
        <v>Adrian, MI</v>
      </c>
      <c r="B18" s="86"/>
      <c r="C18" s="95">
        <f>'ESTIMATED Earned Revenue'!$I19*1.07925</f>
        <v>9526628.2485000007</v>
      </c>
      <c r="D18" s="95">
        <f>'ESTIMATED Earned Revenue'!$L19*1.07925</f>
        <v>9526628.2485000007</v>
      </c>
      <c r="E18" s="96">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6">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30485.210395200003</v>
      </c>
      <c r="G18" s="89">
        <f t="shared" si="0"/>
        <v>0.01</v>
      </c>
      <c r="H18" s="90">
        <f t="shared" si="1"/>
        <v>3.2000000000000002E-3</v>
      </c>
      <c r="I18" s="91">
        <f t="shared" si="2"/>
        <v>-64781.0720898</v>
      </c>
      <c r="J18" s="91">
        <f>C18*(1+'Control Panel'!$C$44)</f>
        <v>9812427.0959550012</v>
      </c>
      <c r="K18" s="91">
        <f>D18*(1+'Control Panel'!$C$44)</f>
        <v>9812427.0959550012</v>
      </c>
      <c r="L18" s="92">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2">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31399.766707056006</v>
      </c>
      <c r="N18" s="92">
        <f t="shared" si="3"/>
        <v>-66724.504252494022</v>
      </c>
      <c r="O18" s="92">
        <f>J18*(1+'Control Panel'!$C$44)</f>
        <v>10106799.908833651</v>
      </c>
      <c r="P18" s="92">
        <f>K18*(1+'Control Panel'!$C$44)</f>
        <v>10106799.908833651</v>
      </c>
      <c r="Q18" s="92">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2">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32341.759708267684</v>
      </c>
      <c r="S18" s="92">
        <f t="shared" si="4"/>
        <v>-68726.23938006883</v>
      </c>
      <c r="T18" s="92">
        <f>O18*(1+'Control Panel'!$C$44)</f>
        <v>10410003.90609866</v>
      </c>
      <c r="U18" s="92">
        <f>P18*(1+'Control Panel'!$C$44)</f>
        <v>10410003.90609866</v>
      </c>
      <c r="V18" s="92">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91">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33312.012499515717</v>
      </c>
      <c r="X18" s="92">
        <f t="shared" si="5"/>
        <v>-70788.026561470877</v>
      </c>
      <c r="Y18" s="91">
        <f>T18*(1+'Control Panel'!$C$44)</f>
        <v>10722304.023281621</v>
      </c>
      <c r="Z18" s="91">
        <f>U18*(1+'Control Panel'!$C$44)</f>
        <v>10722304.023281621</v>
      </c>
      <c r="AA18" s="91">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91">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34311.37287450119</v>
      </c>
      <c r="AC18" s="93">
        <f t="shared" si="6"/>
        <v>-72911.667358315026</v>
      </c>
      <c r="AD18" s="93">
        <f>Y18*(1+'Control Panel'!$C$44)</f>
        <v>11043973.143980069</v>
      </c>
      <c r="AE18" s="91">
        <f>Z18*(1+'Control Panel'!$C$44)</f>
        <v>11043973.143980069</v>
      </c>
      <c r="AF18" s="91">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91">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35340.714060736223</v>
      </c>
      <c r="AH18" s="91">
        <f t="shared" si="7"/>
        <v>-75099.017379064477</v>
      </c>
      <c r="AI18" s="92">
        <f t="shared" si="8"/>
        <v>520955.08078149008</v>
      </c>
      <c r="AJ18" s="92">
        <f t="shared" si="9"/>
        <v>166705.62585007685</v>
      </c>
      <c r="AK18" s="92">
        <f t="shared" si="10"/>
        <v>-354249.45493141323</v>
      </c>
    </row>
    <row r="19" spans="1:37" s="94" customFormat="1" ht="14.1">
      <c r="A19" s="86" t="str">
        <f>'ESTIMATED Earned Revenue'!A20</f>
        <v>Saint Catharines, ON</v>
      </c>
      <c r="B19" s="86"/>
      <c r="C19" s="95">
        <f>'ESTIMATED Earned Revenue'!$I20*1.07925</f>
        <v>10043295.9065775</v>
      </c>
      <c r="D19" s="95">
        <f>'ESTIMATED Earned Revenue'!$L20*1.07925</f>
        <v>10043295.9065775</v>
      </c>
      <c r="E19" s="96">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6">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32138.546901048001</v>
      </c>
      <c r="G19" s="89">
        <f t="shared" si="0"/>
        <v>0.01</v>
      </c>
      <c r="H19" s="90">
        <f t="shared" si="1"/>
        <v>3.2000000000000002E-3</v>
      </c>
      <c r="I19" s="91">
        <f t="shared" si="2"/>
        <v>-68294.412164726993</v>
      </c>
      <c r="J19" s="91">
        <f>C19*(1+'Control Panel'!$C$44)</f>
        <v>10344594.783774825</v>
      </c>
      <c r="K19" s="91">
        <f>D19*(1+'Control Panel'!$C$44)</f>
        <v>10344594.783774825</v>
      </c>
      <c r="L19" s="92">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2">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33102.703308079443</v>
      </c>
      <c r="N19" s="92">
        <f t="shared" si="3"/>
        <v>-70343.244529668795</v>
      </c>
      <c r="O19" s="92">
        <f>J19*(1+'Control Panel'!$C$44)</f>
        <v>10654932.62728807</v>
      </c>
      <c r="P19" s="92">
        <f>K19*(1+'Control Panel'!$C$44)</f>
        <v>10654932.62728807</v>
      </c>
      <c r="Q19" s="92">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2">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34095.784407321822</v>
      </c>
      <c r="S19" s="92">
        <f t="shared" si="4"/>
        <v>-72453.541865558887</v>
      </c>
      <c r="T19" s="92">
        <f>O19*(1+'Control Panel'!$C$44)</f>
        <v>10974580.606106712</v>
      </c>
      <c r="U19" s="92">
        <f>P19*(1+'Control Panel'!$C$44)</f>
        <v>10974580.606106712</v>
      </c>
      <c r="V19" s="92">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91">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35118.657939541481</v>
      </c>
      <c r="X19" s="92">
        <f t="shared" si="5"/>
        <v>-74627.14812152565</v>
      </c>
      <c r="Y19" s="91">
        <f>T19*(1+'Control Panel'!$C$44)</f>
        <v>11303818.024289913</v>
      </c>
      <c r="Z19" s="91">
        <f>U19*(1+'Control Panel'!$C$44)</f>
        <v>11303818.024289913</v>
      </c>
      <c r="AA19" s="91">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91">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36172.217677727727</v>
      </c>
      <c r="AC19" s="93">
        <f t="shared" si="6"/>
        <v>-76865.962565171416</v>
      </c>
      <c r="AD19" s="93">
        <f>Y19*(1+'Control Panel'!$C$44)</f>
        <v>11642932.565018611</v>
      </c>
      <c r="AE19" s="91">
        <f>Z19*(1+'Control Panel'!$C$44)</f>
        <v>11642932.565018611</v>
      </c>
      <c r="AF19" s="91">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91">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37257.384208059557</v>
      </c>
      <c r="AH19" s="91">
        <f t="shared" si="7"/>
        <v>-79171.941442126554</v>
      </c>
      <c r="AI19" s="92">
        <f t="shared" si="8"/>
        <v>549208.5860647813</v>
      </c>
      <c r="AJ19" s="92">
        <f t="shared" si="9"/>
        <v>175746.74754073002</v>
      </c>
      <c r="AK19" s="92">
        <f t="shared" si="10"/>
        <v>-373461.83852405124</v>
      </c>
    </row>
    <row r="20" spans="1:37" s="94" customFormat="1" ht="14.1">
      <c r="A20" s="86" t="str">
        <f>'ESTIMATED Earned Revenue'!A21</f>
        <v>Hamilton, ON</v>
      </c>
      <c r="B20" s="86"/>
      <c r="C20" s="95">
        <f>'ESTIMATED Earned Revenue'!$I21*1.07925</f>
        <v>10425662.741411673</v>
      </c>
      <c r="D20" s="95">
        <f>'ESTIMATED Earned Revenue'!$L21*1.07925</f>
        <v>10425662.741411673</v>
      </c>
      <c r="E20" s="96">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6">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33362.120772517352</v>
      </c>
      <c r="G20" s="89">
        <f t="shared" si="0"/>
        <v>0.01</v>
      </c>
      <c r="H20" s="90">
        <f t="shared" si="1"/>
        <v>3.1999999999999997E-3</v>
      </c>
      <c r="I20" s="91">
        <f t="shared" si="2"/>
        <v>-70894.506641599379</v>
      </c>
      <c r="J20" s="91">
        <f>C20*(1+'Control Panel'!$C$44)</f>
        <v>10738432.623654023</v>
      </c>
      <c r="K20" s="91">
        <f>D20*(1+'Control Panel'!$C$44)</f>
        <v>10738432.623654023</v>
      </c>
      <c r="L20" s="92">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2">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34362.984395692874</v>
      </c>
      <c r="N20" s="92">
        <f t="shared" si="3"/>
        <v>-73021.341840847366</v>
      </c>
      <c r="O20" s="92">
        <f>J20*(1+'Control Panel'!$C$44)</f>
        <v>11060585.602363644</v>
      </c>
      <c r="P20" s="92">
        <f>K20*(1+'Control Panel'!$C$44)</f>
        <v>11060585.602363644</v>
      </c>
      <c r="Q20" s="92">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2">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35393.873927563662</v>
      </c>
      <c r="S20" s="92">
        <f t="shared" si="4"/>
        <v>-75211.982096072781</v>
      </c>
      <c r="T20" s="92">
        <f>O20*(1+'Control Panel'!$C$44)</f>
        <v>11392403.170434553</v>
      </c>
      <c r="U20" s="92">
        <f>P20*(1+'Control Panel'!$C$44)</f>
        <v>11392403.170434553</v>
      </c>
      <c r="V20" s="92">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91">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36455.690145390574</v>
      </c>
      <c r="X20" s="92">
        <f t="shared" si="5"/>
        <v>-77468.341558954955</v>
      </c>
      <c r="Y20" s="91">
        <f>T20*(1+'Control Panel'!$C$44)</f>
        <v>11734175.26554759</v>
      </c>
      <c r="Z20" s="91">
        <f>U20*(1+'Control Panel'!$C$44)</f>
        <v>11734175.26554759</v>
      </c>
      <c r="AA20" s="91">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91">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37549.360849752287</v>
      </c>
      <c r="AC20" s="93">
        <f t="shared" si="6"/>
        <v>-79792.39180572363</v>
      </c>
      <c r="AD20" s="93">
        <f>Y20*(1+'Control Panel'!$C$44)</f>
        <v>12086200.523514017</v>
      </c>
      <c r="AE20" s="91">
        <f>Z20*(1+'Control Panel'!$C$44)</f>
        <v>12086200.523514017</v>
      </c>
      <c r="AF20" s="91">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91">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38675.841675244861</v>
      </c>
      <c r="AH20" s="91">
        <f t="shared" si="7"/>
        <v>-82186.163559895329</v>
      </c>
      <c r="AI20" s="92">
        <f t="shared" si="8"/>
        <v>570117.97185513831</v>
      </c>
      <c r="AJ20" s="92">
        <f t="shared" si="9"/>
        <v>182437.75099364427</v>
      </c>
      <c r="AK20" s="92">
        <f t="shared" si="10"/>
        <v>-387680.22086149408</v>
      </c>
    </row>
    <row r="21" spans="1:37" s="94" customFormat="1" ht="14.1">
      <c r="A21" s="86" t="str">
        <f>'ESTIMATED Earned Revenue'!A22</f>
        <v>El Paso, TX</v>
      </c>
      <c r="B21" s="86"/>
      <c r="C21" s="95">
        <f>'ESTIMATED Earned Revenue'!$I22*1.07925</f>
        <v>10708297.99425</v>
      </c>
      <c r="D21" s="95">
        <f>'ESTIMATED Earned Revenue'!$L22*1.07925</f>
        <v>10708297.99425</v>
      </c>
      <c r="E21" s="96">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6">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34266.553581599997</v>
      </c>
      <c r="G21" s="89">
        <f t="shared" si="0"/>
        <v>9.969180912650432E-3</v>
      </c>
      <c r="H21" s="90">
        <f t="shared" si="1"/>
        <v>3.1999999999999997E-3</v>
      </c>
      <c r="I21" s="91">
        <f t="shared" si="2"/>
        <v>-72486.406389650016</v>
      </c>
      <c r="J21" s="91">
        <f>C21*(1+'Control Panel'!$C$44)</f>
        <v>11029546.934077499</v>
      </c>
      <c r="K21" s="91">
        <f>D21*(1+'Control Panel'!$C$44)</f>
        <v>11029546.934077499</v>
      </c>
      <c r="L21" s="92">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2">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35294.550189048001</v>
      </c>
      <c r="N21" s="92">
        <f t="shared" si="3"/>
        <v>-74660.998581339489</v>
      </c>
      <c r="O21" s="92">
        <f>J21*(1+'Control Panel'!$C$44)</f>
        <v>11360433.342099825</v>
      </c>
      <c r="P21" s="92">
        <f>K21*(1+'Control Panel'!$C$44)</f>
        <v>11360433.342099825</v>
      </c>
      <c r="Q21" s="92">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2">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36353.38669471944</v>
      </c>
      <c r="S21" s="92">
        <f t="shared" si="4"/>
        <v>-76900.828538779693</v>
      </c>
      <c r="T21" s="92">
        <f>O21*(1+'Control Panel'!$C$44)</f>
        <v>11701246.342362819</v>
      </c>
      <c r="U21" s="92">
        <f>P21*(1+'Control Panel'!$C$44)</f>
        <v>11701246.342362819</v>
      </c>
      <c r="V21" s="92">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91">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37443.988295561023</v>
      </c>
      <c r="X21" s="92">
        <f t="shared" si="5"/>
        <v>-79207.853394943086</v>
      </c>
      <c r="Y21" s="91">
        <f>T21*(1+'Control Panel'!$C$44)</f>
        <v>12052283.732633704</v>
      </c>
      <c r="Z21" s="91">
        <f>U21*(1+'Control Panel'!$C$44)</f>
        <v>12052283.732633704</v>
      </c>
      <c r="AA21" s="91">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91">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38567.307944427856</v>
      </c>
      <c r="AC21" s="93">
        <f t="shared" si="6"/>
        <v>-81584.088996791383</v>
      </c>
      <c r="AD21" s="93">
        <f>Y21*(1+'Control Panel'!$C$44)</f>
        <v>12413852.244612716</v>
      </c>
      <c r="AE21" s="91">
        <f>Z21*(1+'Control Panel'!$C$44)</f>
        <v>12413852.244612716</v>
      </c>
      <c r="AF21" s="91">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91">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39724.327182760695</v>
      </c>
      <c r="AH21" s="91">
        <f t="shared" si="7"/>
        <v>-84031.611666695127</v>
      </c>
      <c r="AI21" s="92">
        <f t="shared" si="8"/>
        <v>583768.94148506573</v>
      </c>
      <c r="AJ21" s="92">
        <f t="shared" si="9"/>
        <v>187383.560306517</v>
      </c>
      <c r="AK21" s="92">
        <f t="shared" si="10"/>
        <v>-396385.38117854873</v>
      </c>
    </row>
    <row r="22" spans="1:37" s="94" customFormat="1" ht="14.1">
      <c r="A22" s="86" t="str">
        <f>'ESTIMATED Earned Revenue'!A23</f>
        <v>Youngstown, OH</v>
      </c>
      <c r="B22" s="86"/>
      <c r="C22" s="95">
        <f>'ESTIMATED Earned Revenue'!$I23*1.07925</f>
        <v>11233783.74</v>
      </c>
      <c r="D22" s="95">
        <f>'ESTIMATED Earned Revenue'!$L23*1.07925</f>
        <v>11233783.74</v>
      </c>
      <c r="E22" s="96">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6">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35948.107968000004</v>
      </c>
      <c r="G22" s="89">
        <f t="shared" si="0"/>
        <v>9.7367361907217918E-3</v>
      </c>
      <c r="H22" s="90">
        <f t="shared" si="1"/>
        <v>3.2000000000000002E-3</v>
      </c>
      <c r="I22" s="91">
        <f t="shared" si="2"/>
        <v>-73432.280732000014</v>
      </c>
      <c r="J22" s="91">
        <f>C22*(1+'Control Panel'!$C$44)</f>
        <v>11570797.2522</v>
      </c>
      <c r="K22" s="91">
        <f>D22*(1+'Control Panel'!$C$44)</f>
        <v>11570797.2522</v>
      </c>
      <c r="L22" s="92">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2">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37026.55120704</v>
      </c>
      <c r="N22" s="92">
        <f t="shared" si="3"/>
        <v>-75635.249153960001</v>
      </c>
      <c r="O22" s="92">
        <f>J22*(1+'Control Panel'!$C$44)</f>
        <v>11917921.169766</v>
      </c>
      <c r="P22" s="92">
        <f>K22*(1+'Control Panel'!$C$44)</f>
        <v>11917921.169766</v>
      </c>
      <c r="Q22" s="92">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2">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38137.347743251201</v>
      </c>
      <c r="S22" s="92">
        <f t="shared" si="4"/>
        <v>-77904.306628578808</v>
      </c>
      <c r="T22" s="92">
        <f>O22*(1+'Control Panel'!$C$44)</f>
        <v>12275458.804858981</v>
      </c>
      <c r="U22" s="92">
        <f>P22*(1+'Control Panel'!$C$44)</f>
        <v>12275458.804858981</v>
      </c>
      <c r="V22" s="92">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91">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39281.46817554874</v>
      </c>
      <c r="X22" s="92">
        <f t="shared" si="5"/>
        <v>-80241.435827436173</v>
      </c>
      <c r="Y22" s="91">
        <f>T22*(1+'Control Panel'!$C$44)</f>
        <v>12643722.56900475</v>
      </c>
      <c r="Z22" s="91">
        <f>U22*(1+'Control Panel'!$C$44)</f>
        <v>12643722.56900475</v>
      </c>
      <c r="AA22" s="91">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91">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40459.912220815204</v>
      </c>
      <c r="AC22" s="93">
        <f t="shared" si="6"/>
        <v>-82648.678902259271</v>
      </c>
      <c r="AD22" s="93">
        <f>Y22*(1+'Control Panel'!$C$44)</f>
        <v>13023034.246074893</v>
      </c>
      <c r="AE22" s="91">
        <f>Z22*(1+'Control Panel'!$C$44)</f>
        <v>13023034.246074893</v>
      </c>
      <c r="AF22" s="91">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91">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41673.709587439662</v>
      </c>
      <c r="AH22" s="91">
        <f t="shared" si="7"/>
        <v>-85128.139269327032</v>
      </c>
      <c r="AI22" s="92">
        <f t="shared" si="8"/>
        <v>598136.79871565604</v>
      </c>
      <c r="AJ22" s="92">
        <f t="shared" si="9"/>
        <v>196578.98893409481</v>
      </c>
      <c r="AK22" s="92">
        <f t="shared" si="10"/>
        <v>-401557.80978156126</v>
      </c>
    </row>
    <row r="23" spans="1:37" s="94" customFormat="1" ht="14.1">
      <c r="A23" s="86" t="str">
        <f>'ESTIMATED Earned Revenue'!A24</f>
        <v>Montgomery, AL</v>
      </c>
      <c r="B23" s="86"/>
      <c r="C23" s="95">
        <f>'ESTIMATED Earned Revenue'!$I24*1.07925</f>
        <v>11633752.430145001</v>
      </c>
      <c r="D23" s="95">
        <f>'ESTIMATED Earned Revenue'!$L24*1.07925</f>
        <v>11633752.430145001</v>
      </c>
      <c r="E23" s="96">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6">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37228.007776464008</v>
      </c>
      <c r="G23" s="89">
        <f t="shared" si="0"/>
        <v>9.5738870858314094E-3</v>
      </c>
      <c r="H23" s="90">
        <f t="shared" si="1"/>
        <v>3.2000000000000006E-3</v>
      </c>
      <c r="I23" s="91">
        <f t="shared" si="2"/>
        <v>-74152.224374260986</v>
      </c>
      <c r="J23" s="91">
        <f>C23*(1+'Control Panel'!$C$44)</f>
        <v>11982765.003049351</v>
      </c>
      <c r="K23" s="91">
        <f>D23*(1+'Control Panel'!$C$44)</f>
        <v>11982765.003049351</v>
      </c>
      <c r="L23" s="92">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2">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38344.848009757923</v>
      </c>
      <c r="N23" s="92">
        <f t="shared" si="3"/>
        <v>-76376.791105488839</v>
      </c>
      <c r="O23" s="92">
        <f>J23*(1+'Control Panel'!$C$44)</f>
        <v>12342247.953140832</v>
      </c>
      <c r="P23" s="92">
        <f>K23*(1+'Control Panel'!$C$44)</f>
        <v>12342247.953140832</v>
      </c>
      <c r="Q23" s="92">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2">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39495.193450050669</v>
      </c>
      <c r="S23" s="92">
        <f t="shared" si="4"/>
        <v>-78668.094838653487</v>
      </c>
      <c r="T23" s="92">
        <f>O23*(1+'Control Panel'!$C$44)</f>
        <v>12712515.391735058</v>
      </c>
      <c r="U23" s="92">
        <f>P23*(1+'Control Panel'!$C$44)</f>
        <v>12712515.391735058</v>
      </c>
      <c r="V23" s="92">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91">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40680.049253552192</v>
      </c>
      <c r="X23" s="92">
        <f t="shared" si="5"/>
        <v>-81028.137683813111</v>
      </c>
      <c r="Y23" s="91">
        <f>T23*(1+'Control Panel'!$C$44)</f>
        <v>13093890.85348711</v>
      </c>
      <c r="Z23" s="91">
        <f>U23*(1+'Control Panel'!$C$44)</f>
        <v>13093890.85348711</v>
      </c>
      <c r="AA23" s="91">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91">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41900.450731158751</v>
      </c>
      <c r="AC23" s="93">
        <f t="shared" si="6"/>
        <v>-83458.981814327519</v>
      </c>
      <c r="AD23" s="93">
        <f>Y23*(1+'Control Panel'!$C$44)</f>
        <v>13486707.579091724</v>
      </c>
      <c r="AE23" s="91">
        <f>Z23*(1+'Control Panel'!$C$44)</f>
        <v>13486707.579091724</v>
      </c>
      <c r="AF23" s="91">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91">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43157.464253093516</v>
      </c>
      <c r="AH23" s="91">
        <f t="shared" si="7"/>
        <v>-85962.751268757333</v>
      </c>
      <c r="AI23" s="92">
        <f t="shared" si="8"/>
        <v>609072.76240865327</v>
      </c>
      <c r="AJ23" s="92">
        <f t="shared" si="9"/>
        <v>203578.00569761306</v>
      </c>
      <c r="AK23" s="92">
        <f t="shared" si="10"/>
        <v>-405494.75671104022</v>
      </c>
    </row>
    <row r="24" spans="1:37" s="94" customFormat="1" ht="14.1">
      <c r="A24" s="86" t="str">
        <f>'ESTIMATED Earned Revenue'!A25</f>
        <v>Shreveport, LA</v>
      </c>
      <c r="B24" s="86"/>
      <c r="C24" s="95">
        <f>'ESTIMATED Earned Revenue'!$I25*1.07925</f>
        <v>11818058.39175</v>
      </c>
      <c r="D24" s="95">
        <f>'ESTIMATED Earned Revenue'!$L25*1.07925</f>
        <v>11818058.39175</v>
      </c>
      <c r="E24" s="96">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6">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37817.786853600002</v>
      </c>
      <c r="G24" s="89">
        <f t="shared" si="0"/>
        <v>9.502556023682036E-3</v>
      </c>
      <c r="H24" s="90">
        <f t="shared" si="1"/>
        <v>3.2000000000000002E-3</v>
      </c>
      <c r="I24" s="91">
        <f t="shared" si="2"/>
        <v>-74483.975105150006</v>
      </c>
      <c r="J24" s="91">
        <f>C24*(1+'Control Panel'!$C$44)</f>
        <v>12172600.1435025</v>
      </c>
      <c r="K24" s="91">
        <f>D24*(1+'Control Panel'!$C$44)</f>
        <v>12172600.1435025</v>
      </c>
      <c r="L24" s="92">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2">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38952.320459208</v>
      </c>
      <c r="N24" s="92">
        <f t="shared" si="3"/>
        <v>-76718.49435830451</v>
      </c>
      <c r="O24" s="92">
        <f>J24*(1+'Control Panel'!$C$44)</f>
        <v>12537778.147807576</v>
      </c>
      <c r="P24" s="92">
        <f>K24*(1+'Control Panel'!$C$44)</f>
        <v>12537778.147807576</v>
      </c>
      <c r="Q24" s="92">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2">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40120.890072984243</v>
      </c>
      <c r="S24" s="92">
        <f t="shared" si="4"/>
        <v>-79020.049189053636</v>
      </c>
      <c r="T24" s="92">
        <f>O24*(1+'Control Panel'!$C$44)</f>
        <v>12913911.492241804</v>
      </c>
      <c r="U24" s="92">
        <f>P24*(1+'Control Panel'!$C$44)</f>
        <v>12913911.492241804</v>
      </c>
      <c r="V24" s="92">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91">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41324.516775173775</v>
      </c>
      <c r="X24" s="92">
        <f t="shared" si="5"/>
        <v>-81390.650664725254</v>
      </c>
      <c r="Y24" s="91">
        <f>T24*(1+'Control Panel'!$C$44)</f>
        <v>13301328.837009057</v>
      </c>
      <c r="Z24" s="91">
        <f>U24*(1+'Control Panel'!$C$44)</f>
        <v>13301328.837009057</v>
      </c>
      <c r="AA24" s="91">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91">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42564.252278428983</v>
      </c>
      <c r="AC24" s="93">
        <f t="shared" si="6"/>
        <v>-83832.37018466703</v>
      </c>
      <c r="AD24" s="93">
        <f>Y24*(1+'Control Panel'!$C$44)</f>
        <v>13700368.70211933</v>
      </c>
      <c r="AE24" s="91">
        <f>Z24*(1+'Control Panel'!$C$44)</f>
        <v>13700368.70211933</v>
      </c>
      <c r="AF24" s="91">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91">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43841.179846781859</v>
      </c>
      <c r="AH24" s="91">
        <f t="shared" si="7"/>
        <v>-86347.341290207027</v>
      </c>
      <c r="AI24" s="92">
        <f t="shared" si="8"/>
        <v>614112.06511953427</v>
      </c>
      <c r="AJ24" s="92">
        <f t="shared" si="9"/>
        <v>206803.15943257685</v>
      </c>
      <c r="AK24" s="92">
        <f t="shared" si="10"/>
        <v>-407308.90568695741</v>
      </c>
    </row>
    <row r="25" spans="1:37" s="94" customFormat="1" ht="14.1">
      <c r="A25" s="86" t="str">
        <f>'ESTIMATED Earned Revenue'!A26</f>
        <v>Lubbock, TX</v>
      </c>
      <c r="B25" s="86"/>
      <c r="C25" s="95">
        <f>'ESTIMATED Earned Revenue'!$I26*1.07925</f>
        <v>12065215.988054998</v>
      </c>
      <c r="D25" s="95">
        <f>'ESTIMATED Earned Revenue'!$L26*1.07925</f>
        <v>12065215.988054998</v>
      </c>
      <c r="E25" s="96">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6">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38608.691161775998</v>
      </c>
      <c r="G25" s="89">
        <f t="shared" si="0"/>
        <v>9.4103205489799186E-3</v>
      </c>
      <c r="H25" s="90">
        <f t="shared" si="1"/>
        <v>3.2000000000000002E-3</v>
      </c>
      <c r="I25" s="91">
        <f t="shared" si="2"/>
        <v>-74928.858778499009</v>
      </c>
      <c r="J25" s="91">
        <f>C25*(1+'Control Panel'!$C$44)</f>
        <v>12427172.467696648</v>
      </c>
      <c r="K25" s="91">
        <f>D25*(1+'Control Panel'!$C$44)</f>
        <v>12427172.467696648</v>
      </c>
      <c r="L25" s="92">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2">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39766.951896629274</v>
      </c>
      <c r="N25" s="92">
        <f t="shared" si="3"/>
        <v>-77176.724541853968</v>
      </c>
      <c r="O25" s="92">
        <f>J25*(1+'Control Panel'!$C$44)</f>
        <v>12799987.641727548</v>
      </c>
      <c r="P25" s="92">
        <f>K25*(1+'Control Panel'!$C$44)</f>
        <v>12799987.641727548</v>
      </c>
      <c r="Q25" s="92">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2">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40959.960453528154</v>
      </c>
      <c r="S25" s="92">
        <f t="shared" si="4"/>
        <v>-79492.026278109595</v>
      </c>
      <c r="T25" s="92">
        <f>O25*(1+'Control Panel'!$C$44)</f>
        <v>13183987.270979375</v>
      </c>
      <c r="U25" s="92">
        <f>P25*(1+'Control Panel'!$C$44)</f>
        <v>13183987.270979375</v>
      </c>
      <c r="V25" s="92">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91">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42188.759267134003</v>
      </c>
      <c r="X25" s="92">
        <f t="shared" si="5"/>
        <v>-81876.787066452875</v>
      </c>
      <c r="Y25" s="91">
        <f>T25*(1+'Control Panel'!$C$44)</f>
        <v>13579506.889108757</v>
      </c>
      <c r="Z25" s="91">
        <f>U25*(1+'Control Panel'!$C$44)</f>
        <v>13579506.889108757</v>
      </c>
      <c r="AA25" s="91">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91">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43454.422045148021</v>
      </c>
      <c r="AC25" s="93">
        <f t="shared" si="6"/>
        <v>-84333.090678446475</v>
      </c>
      <c r="AD25" s="93">
        <f>Y25*(1+'Control Panel'!$C$44)</f>
        <v>13986892.095782019</v>
      </c>
      <c r="AE25" s="91">
        <f>Z25*(1+'Control Panel'!$C$44)</f>
        <v>13986892.095782019</v>
      </c>
      <c r="AF25" s="91">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91">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44758.054706502466</v>
      </c>
      <c r="AH25" s="91">
        <f t="shared" si="7"/>
        <v>-86863.083398799849</v>
      </c>
      <c r="AI25" s="92">
        <f t="shared" si="8"/>
        <v>620869.86033260473</v>
      </c>
      <c r="AJ25" s="92">
        <f t="shared" si="9"/>
        <v>211128.14836894191</v>
      </c>
      <c r="AK25" s="92">
        <f t="shared" si="10"/>
        <v>-409741.71196366282</v>
      </c>
    </row>
    <row r="26" spans="1:37" s="94" customFormat="1" ht="14.1">
      <c r="A26" s="86" t="str">
        <f>'ESTIMATED Earned Revenue'!A27</f>
        <v>Beaumont, TX</v>
      </c>
      <c r="B26" s="86"/>
      <c r="C26" s="95">
        <f>'ESTIMATED Earned Revenue'!$I27*1.07925</f>
        <v>12401886.298755001</v>
      </c>
      <c r="D26" s="95">
        <f>'ESTIMATED Earned Revenue'!$L27*1.07925</f>
        <v>12401886.298755001</v>
      </c>
      <c r="E26" s="96">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6">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39686.036156016009</v>
      </c>
      <c r="G26" s="89">
        <f t="shared" si="0"/>
        <v>9.2905948916288464E-3</v>
      </c>
      <c r="H26" s="90">
        <f t="shared" si="1"/>
        <v>3.2000000000000006E-3</v>
      </c>
      <c r="I26" s="91">
        <f t="shared" si="2"/>
        <v>-75534.865337758994</v>
      </c>
      <c r="J26" s="91">
        <f>C26*(1+'Control Panel'!$C$44)</f>
        <v>12773942.887717651</v>
      </c>
      <c r="K26" s="91">
        <f>D26*(1+'Control Panel'!$C$44)</f>
        <v>12773942.887717651</v>
      </c>
      <c r="L26" s="92">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2">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40876.617240696483</v>
      </c>
      <c r="N26" s="92">
        <f t="shared" si="3"/>
        <v>-77800.911297891784</v>
      </c>
      <c r="O26" s="92">
        <f>J26*(1+'Control Panel'!$C$44)</f>
        <v>13157161.174349181</v>
      </c>
      <c r="P26" s="92">
        <f>K26*(1+'Control Panel'!$C$44)</f>
        <v>13157161.174349181</v>
      </c>
      <c r="Q26" s="92">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2">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42102.915757917384</v>
      </c>
      <c r="S26" s="92">
        <f t="shared" si="4"/>
        <v>-80134.938636828534</v>
      </c>
      <c r="T26" s="92">
        <f>O26*(1+'Control Panel'!$C$44)</f>
        <v>13551876.009579657</v>
      </c>
      <c r="U26" s="92">
        <f>P26*(1+'Control Panel'!$C$44)</f>
        <v>13551876.009579657</v>
      </c>
      <c r="V26" s="92">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91">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43366.003230654904</v>
      </c>
      <c r="X26" s="92">
        <f t="shared" si="5"/>
        <v>-82538.986795933393</v>
      </c>
      <c r="Y26" s="91">
        <f>T26*(1+'Control Panel'!$C$44)</f>
        <v>13958432.289867047</v>
      </c>
      <c r="Z26" s="91">
        <f>U26*(1+'Control Panel'!$C$44)</f>
        <v>13958432.289867047</v>
      </c>
      <c r="AA26" s="91">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91">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44666.983327574555</v>
      </c>
      <c r="AC26" s="93">
        <f t="shared" si="6"/>
        <v>-85015.156399811414</v>
      </c>
      <c r="AD26" s="93">
        <f>Y26*(1+'Control Panel'!$C$44)</f>
        <v>14377185.258563058</v>
      </c>
      <c r="AE26" s="91">
        <f>Z26*(1+'Control Panel'!$C$44)</f>
        <v>14377185.258563058</v>
      </c>
      <c r="AF26" s="91">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91">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46006.992827401788</v>
      </c>
      <c r="AH26" s="91">
        <f t="shared" si="7"/>
        <v>-87565.611091805738</v>
      </c>
      <c r="AI26" s="92">
        <f t="shared" si="8"/>
        <v>630075.11660651583</v>
      </c>
      <c r="AJ26" s="92">
        <f t="shared" si="9"/>
        <v>217019.51238424511</v>
      </c>
      <c r="AK26" s="92">
        <f t="shared" si="10"/>
        <v>-413055.60422227072</v>
      </c>
    </row>
    <row r="27" spans="1:37" s="94" customFormat="1" ht="14.1">
      <c r="A27" s="86" t="str">
        <f>'ESTIMATED Earned Revenue'!A28</f>
        <v>Chillicothe, OH</v>
      </c>
      <c r="B27" s="86"/>
      <c r="C27" s="95">
        <f>'ESTIMATED Earned Revenue'!$I28*1.07925</f>
        <v>12559112.45325</v>
      </c>
      <c r="D27" s="95">
        <f>'ESTIMATED Earned Revenue'!$L28*1.07925</f>
        <v>12559112.45325</v>
      </c>
      <c r="E27" s="96">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6">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40189.159850399999</v>
      </c>
      <c r="G27" s="89">
        <f t="shared" si="0"/>
        <v>9.2368814036878962E-3</v>
      </c>
      <c r="H27" s="90">
        <f t="shared" si="1"/>
        <v>3.1999999999999997E-3</v>
      </c>
      <c r="I27" s="91">
        <f t="shared" si="2"/>
        <v>-75817.872415849997</v>
      </c>
      <c r="J27" s="91">
        <f>C27*(1+'Control Panel'!$C$44)</f>
        <v>12935885.826847501</v>
      </c>
      <c r="K27" s="91">
        <f>D27*(1+'Control Panel'!$C$44)</f>
        <v>12935885.826847501</v>
      </c>
      <c r="L27" s="92">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2">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41394.834645912008</v>
      </c>
      <c r="N27" s="92">
        <f t="shared" si="3"/>
        <v>-78092.408588325503</v>
      </c>
      <c r="O27" s="92">
        <f>J27*(1+'Control Panel'!$C$44)</f>
        <v>13323962.401652927</v>
      </c>
      <c r="P27" s="92">
        <f>K27*(1+'Control Panel'!$C$44)</f>
        <v>13323962.401652927</v>
      </c>
      <c r="Q27" s="92">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2">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42636.679685289368</v>
      </c>
      <c r="S27" s="92">
        <f t="shared" si="4"/>
        <v>-80435.180845975265</v>
      </c>
      <c r="T27" s="92">
        <f>O27*(1+'Control Panel'!$C$44)</f>
        <v>13723681.273702515</v>
      </c>
      <c r="U27" s="92">
        <f>P27*(1+'Control Panel'!$C$44)</f>
        <v>13723681.273702515</v>
      </c>
      <c r="V27" s="92">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91">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43915.780075848052</v>
      </c>
      <c r="X27" s="92">
        <f t="shared" si="5"/>
        <v>-82848.236271354544</v>
      </c>
      <c r="Y27" s="91">
        <f>T27*(1+'Control Panel'!$C$44)</f>
        <v>14135391.711913591</v>
      </c>
      <c r="Z27" s="91">
        <f>U27*(1+'Control Panel'!$C$44)</f>
        <v>14135391.711913591</v>
      </c>
      <c r="AA27" s="91">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91">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45233.253478123494</v>
      </c>
      <c r="AC27" s="93">
        <f t="shared" si="6"/>
        <v>-85333.68335949519</v>
      </c>
      <c r="AD27" s="93">
        <f>Y27*(1+'Control Panel'!$C$44)</f>
        <v>14559453.463270999</v>
      </c>
      <c r="AE27" s="91">
        <f>Z27*(1+'Control Panel'!$C$44)</f>
        <v>14559453.463270999</v>
      </c>
      <c r="AF27" s="91">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91">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46590.251082467199</v>
      </c>
      <c r="AH27" s="91">
        <f t="shared" si="7"/>
        <v>-87893.693860280036</v>
      </c>
      <c r="AI27" s="92">
        <f t="shared" si="8"/>
        <v>634374.00189307064</v>
      </c>
      <c r="AJ27" s="92">
        <f t="shared" si="9"/>
        <v>219770.79896764012</v>
      </c>
      <c r="AK27" s="92">
        <f t="shared" si="10"/>
        <v>-414603.20292543049</v>
      </c>
    </row>
    <row r="28" spans="1:37" s="94" customFormat="1" ht="14.1">
      <c r="A28" s="86" t="str">
        <f>'ESTIMATED Earned Revenue'!A29</f>
        <v>Buffalo, NY</v>
      </c>
      <c r="B28" s="86"/>
      <c r="C28" s="95">
        <f>'ESTIMATED Earned Revenue'!$I29*1.07925</f>
        <v>12670492.426840911</v>
      </c>
      <c r="D28" s="95">
        <f>'ESTIMATED Earned Revenue'!$L29*1.07925</f>
        <v>12670492.426840911</v>
      </c>
      <c r="E28" s="96">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6">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40545.575765890913</v>
      </c>
      <c r="G28" s="89">
        <f t="shared" si="0"/>
        <v>9.1996370943940517E-3</v>
      </c>
      <c r="H28" s="90">
        <f t="shared" si="1"/>
        <v>3.1999999999999997E-3</v>
      </c>
      <c r="I28" s="91">
        <f t="shared" si="2"/>
        <v>-76018.356368313645</v>
      </c>
      <c r="J28" s="91">
        <f>C28*(1+'Control Panel'!$C$44)</f>
        <v>13050607.199646138</v>
      </c>
      <c r="K28" s="91">
        <f>D28*(1+'Control Panel'!$C$44)</f>
        <v>13050607.199646138</v>
      </c>
      <c r="L28" s="92">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2">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41761.943038867641</v>
      </c>
      <c r="N28" s="92">
        <f t="shared" si="3"/>
        <v>-78298.90705936306</v>
      </c>
      <c r="O28" s="92">
        <f>J28*(1+'Control Panel'!$C$44)</f>
        <v>13442125.415635522</v>
      </c>
      <c r="P28" s="92">
        <f>K28*(1+'Control Panel'!$C$44)</f>
        <v>13442125.415635522</v>
      </c>
      <c r="Q28" s="92">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2">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43014.801330033675</v>
      </c>
      <c r="S28" s="92">
        <f t="shared" si="4"/>
        <v>-80647.874271143941</v>
      </c>
      <c r="T28" s="92">
        <f>O28*(1+'Control Panel'!$C$44)</f>
        <v>13845389.178104589</v>
      </c>
      <c r="U28" s="92">
        <f>P28*(1+'Control Panel'!$C$44)</f>
        <v>13845389.178104589</v>
      </c>
      <c r="V28" s="92">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91">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44305.245369934688</v>
      </c>
      <c r="X28" s="92">
        <f t="shared" si="5"/>
        <v>-83067.310499278276</v>
      </c>
      <c r="Y28" s="91">
        <f>T28*(1+'Control Panel'!$C$44)</f>
        <v>14260750.853447726</v>
      </c>
      <c r="Z28" s="91">
        <f>U28*(1+'Control Panel'!$C$44)</f>
        <v>14260750.853447726</v>
      </c>
      <c r="AA28" s="91">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91">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45634.402731032722</v>
      </c>
      <c r="AC28" s="93">
        <f t="shared" si="6"/>
        <v>-85559.329814256635</v>
      </c>
      <c r="AD28" s="93">
        <f>Y28*(1+'Control Panel'!$C$44)</f>
        <v>14688573.379051158</v>
      </c>
      <c r="AE28" s="91">
        <f>Z28*(1+'Control Panel'!$C$44)</f>
        <v>14688573.379051158</v>
      </c>
      <c r="AF28" s="91">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91">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47003.434812963707</v>
      </c>
      <c r="AH28" s="91">
        <f t="shared" si="7"/>
        <v>-88126.109708684322</v>
      </c>
      <c r="AI28" s="92">
        <f t="shared" si="8"/>
        <v>637419.35863555875</v>
      </c>
      <c r="AJ28" s="92">
        <f t="shared" si="9"/>
        <v>221719.82728283244</v>
      </c>
      <c r="AK28" s="92">
        <f t="shared" si="10"/>
        <v>-415699.53135272628</v>
      </c>
    </row>
    <row r="29" spans="1:37" s="94" customFormat="1" ht="14.1">
      <c r="A29" s="86" t="str">
        <f>'ESTIMATED Earned Revenue'!A30</f>
        <v>Sandusky, OH</v>
      </c>
      <c r="B29" s="86"/>
      <c r="C29" s="95">
        <f>'ESTIMATED Earned Revenue'!$I30*1.07925</f>
        <v>12670955.13075</v>
      </c>
      <c r="D29" s="95">
        <f>'ESTIMATED Earned Revenue'!$L30*1.07925</f>
        <v>12670955.13075</v>
      </c>
      <c r="E29" s="96">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6">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40547.056418400003</v>
      </c>
      <c r="G29" s="89">
        <f t="shared" si="0"/>
        <v>9.1994837366968403E-3</v>
      </c>
      <c r="H29" s="90">
        <f t="shared" si="1"/>
        <v>3.2000000000000002E-3</v>
      </c>
      <c r="I29" s="91">
        <f t="shared" si="2"/>
        <v>-76019.189235350001</v>
      </c>
      <c r="J29" s="91">
        <f>C29*(1+'Control Panel'!$C$44)</f>
        <v>13051083.784672501</v>
      </c>
      <c r="K29" s="91">
        <f>D29*(1+'Control Panel'!$C$44)</f>
        <v>13051083.784672501</v>
      </c>
      <c r="L29" s="92">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2">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41763.468110952002</v>
      </c>
      <c r="N29" s="92">
        <f t="shared" si="3"/>
        <v>-78299.764912410508</v>
      </c>
      <c r="O29" s="92">
        <f>J29*(1+'Control Panel'!$C$44)</f>
        <v>13442616.298212675</v>
      </c>
      <c r="P29" s="92">
        <f>K29*(1+'Control Panel'!$C$44)</f>
        <v>13442616.298212675</v>
      </c>
      <c r="Q29" s="92">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2">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43016.372154280565</v>
      </c>
      <c r="S29" s="92">
        <f t="shared" si="4"/>
        <v>-80648.757859782811</v>
      </c>
      <c r="T29" s="92">
        <f>O29*(1+'Control Panel'!$C$44)</f>
        <v>13845894.787159055</v>
      </c>
      <c r="U29" s="92">
        <f>P29*(1+'Control Panel'!$C$44)</f>
        <v>13845894.787159055</v>
      </c>
      <c r="V29" s="92">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91">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44306.863318908981</v>
      </c>
      <c r="X29" s="92">
        <f t="shared" si="5"/>
        <v>-83068.220595576306</v>
      </c>
      <c r="Y29" s="91">
        <f>T29*(1+'Control Panel'!$C$44)</f>
        <v>14261271.630773827</v>
      </c>
      <c r="Z29" s="91">
        <f>U29*(1+'Control Panel'!$C$44)</f>
        <v>14261271.630773827</v>
      </c>
      <c r="AA29" s="91">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91">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45636.069218476252</v>
      </c>
      <c r="AC29" s="93">
        <f t="shared" si="6"/>
        <v>-85560.267213443614</v>
      </c>
      <c r="AD29" s="93">
        <f>Y29*(1+'Control Panel'!$C$44)</f>
        <v>14689109.779697042</v>
      </c>
      <c r="AE29" s="91">
        <f>Z29*(1+'Control Panel'!$C$44)</f>
        <v>14689109.779697042</v>
      </c>
      <c r="AF29" s="91">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91">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47005.151295030533</v>
      </c>
      <c r="AH29" s="91">
        <f t="shared" si="7"/>
        <v>-88127.075229846916</v>
      </c>
      <c r="AI29" s="92">
        <f t="shared" si="8"/>
        <v>637432.00990870851</v>
      </c>
      <c r="AJ29" s="92">
        <f t="shared" si="9"/>
        <v>221727.92409764836</v>
      </c>
      <c r="AK29" s="92">
        <f t="shared" si="10"/>
        <v>-415704.08581106015</v>
      </c>
    </row>
    <row r="30" spans="1:37" s="94" customFormat="1" ht="14.1">
      <c r="A30" s="86" t="str">
        <f>'ESTIMATED Earned Revenue'!A31</f>
        <v>Lafayette, LA</v>
      </c>
      <c r="B30" s="86"/>
      <c r="C30" s="95">
        <f>'ESTIMATED Earned Revenue'!$I31*1.07925</f>
        <v>12858591.4959675</v>
      </c>
      <c r="D30" s="95">
        <f>'ESTIMATED Earned Revenue'!$L31*1.07925</f>
        <v>12858591.4959675</v>
      </c>
      <c r="E30" s="96">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6">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41147.492787096002</v>
      </c>
      <c r="G30" s="89">
        <f t="shared" si="0"/>
        <v>9.138203629587836E-3</v>
      </c>
      <c r="H30" s="90">
        <f t="shared" si="1"/>
        <v>3.2000000000000002E-3</v>
      </c>
      <c r="I30" s="91">
        <f t="shared" si="2"/>
        <v>-76356.934692741488</v>
      </c>
      <c r="J30" s="91">
        <f>C30*(1+'Control Panel'!$C$44)</f>
        <v>13244349.240846526</v>
      </c>
      <c r="K30" s="91">
        <f>D30*(1+'Control Panel'!$C$44)</f>
        <v>13244349.240846526</v>
      </c>
      <c r="L30" s="92">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2">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42381.917570708887</v>
      </c>
      <c r="N30" s="92">
        <f t="shared" si="3"/>
        <v>-78647.642733523753</v>
      </c>
      <c r="O30" s="92">
        <f>J30*(1+'Control Panel'!$C$44)</f>
        <v>13641679.718071923</v>
      </c>
      <c r="P30" s="92">
        <f>K30*(1+'Control Panel'!$C$44)</f>
        <v>13641679.718071923</v>
      </c>
      <c r="Q30" s="92">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2">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43653.375097830154</v>
      </c>
      <c r="S30" s="92">
        <f t="shared" si="4"/>
        <v>-81007.072015529469</v>
      </c>
      <c r="T30" s="92">
        <f>O30*(1+'Control Panel'!$C$44)</f>
        <v>14050930.10961408</v>
      </c>
      <c r="U30" s="92">
        <f>P30*(1+'Control Panel'!$C$44)</f>
        <v>14050930.10961408</v>
      </c>
      <c r="V30" s="92">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1">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44962.976350765057</v>
      </c>
      <c r="X30" s="92">
        <f t="shared" si="5"/>
        <v>-83437.284175995359</v>
      </c>
      <c r="Y30" s="91">
        <f>T30*(1+'Control Panel'!$C$44)</f>
        <v>14472458.012902502</v>
      </c>
      <c r="Z30" s="91">
        <f>U30*(1+'Control Panel'!$C$44)</f>
        <v>14472458.012902502</v>
      </c>
      <c r="AA30" s="91">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1">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46311.865641288008</v>
      </c>
      <c r="AC30" s="93">
        <f t="shared" si="6"/>
        <v>-85940.402701275234</v>
      </c>
      <c r="AD30" s="93">
        <f>Y30*(1+'Control Panel'!$C$44)</f>
        <v>14906631.753289577</v>
      </c>
      <c r="AE30" s="91">
        <f>Z30*(1+'Control Panel'!$C$44)</f>
        <v>14906631.753289577</v>
      </c>
      <c r="AF30" s="91">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1">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47701.221610526649</v>
      </c>
      <c r="AH30" s="91">
        <f t="shared" si="7"/>
        <v>-88518.614782313467</v>
      </c>
      <c r="AI30" s="92">
        <f t="shared" si="8"/>
        <v>642562.37267975602</v>
      </c>
      <c r="AJ30" s="92">
        <f t="shared" si="9"/>
        <v>225011.35627111877</v>
      </c>
      <c r="AK30" s="92">
        <f t="shared" si="10"/>
        <v>-417551.01640863728</v>
      </c>
    </row>
    <row r="31" spans="1:37" s="94" customFormat="1" ht="14.1">
      <c r="A31" s="86" t="str">
        <f>'ESTIMATED Earned Revenue'!A32</f>
        <v>Fort Wayne, IN</v>
      </c>
      <c r="B31" s="86"/>
      <c r="C31" s="95">
        <f>'ESTIMATED Earned Revenue'!$I32*1.07925</f>
        <v>13404648.426645</v>
      </c>
      <c r="D31" s="95">
        <f>'ESTIMATED Earned Revenue'!$L32*1.07925</f>
        <v>13404648.426645</v>
      </c>
      <c r="E31" s="96">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6">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42894.874965264004</v>
      </c>
      <c r="G31" s="89">
        <f t="shared" si="0"/>
        <v>8.9696281697496261E-3</v>
      </c>
      <c r="H31" s="90">
        <f t="shared" si="1"/>
        <v>3.2000000000000006E-3</v>
      </c>
      <c r="I31" s="91">
        <f t="shared" si="2"/>
        <v>-77339.837167960999</v>
      </c>
      <c r="J31" s="91">
        <f>C31*(1+'Control Panel'!$C$44)</f>
        <v>13806787.87944435</v>
      </c>
      <c r="K31" s="91">
        <f>D31*(1+'Control Panel'!$C$44)</f>
        <v>13806787.87944435</v>
      </c>
      <c r="L31" s="92">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2">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44181.721214221921</v>
      </c>
      <c r="N31" s="92">
        <f t="shared" si="3"/>
        <v>-79660.032282999833</v>
      </c>
      <c r="O31" s="92">
        <f>J31*(1+'Control Panel'!$C$44)</f>
        <v>14220991.51582768</v>
      </c>
      <c r="P31" s="92">
        <f>K31*(1+'Control Panel'!$C$44)</f>
        <v>14220991.51582768</v>
      </c>
      <c r="Q31" s="92">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2">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45507.172850648582</v>
      </c>
      <c r="S31" s="92">
        <f t="shared" si="4"/>
        <v>-82049.833251489821</v>
      </c>
      <c r="T31" s="92">
        <f>O31*(1+'Control Panel'!$C$44)</f>
        <v>14647621.26130251</v>
      </c>
      <c r="U31" s="92">
        <f>P31*(1+'Control Panel'!$C$44)</f>
        <v>14647621.26130251</v>
      </c>
      <c r="V31" s="92">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91">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46872.388036168035</v>
      </c>
      <c r="X31" s="92">
        <f t="shared" si="5"/>
        <v>-84511.32824903453</v>
      </c>
      <c r="Y31" s="91">
        <f>T31*(1+'Control Panel'!$C$44)</f>
        <v>15087049.899141585</v>
      </c>
      <c r="Z31" s="91">
        <f>U31*(1+'Control Panel'!$C$44)</f>
        <v>15087049.899141585</v>
      </c>
      <c r="AA31" s="91">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91">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48278.559677253077</v>
      </c>
      <c r="AC31" s="93">
        <f t="shared" si="6"/>
        <v>-87046.668096505571</v>
      </c>
      <c r="AD31" s="93">
        <f>Y31*(1+'Control Panel'!$C$44)</f>
        <v>15539661.396115834</v>
      </c>
      <c r="AE31" s="91">
        <f>Z31*(1+'Control Panel'!$C$44)</f>
        <v>15539661.396115834</v>
      </c>
      <c r="AF31" s="91">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91">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49726.916467570671</v>
      </c>
      <c r="AH31" s="91">
        <f t="shared" si="7"/>
        <v>-89658.068139400741</v>
      </c>
      <c r="AI31" s="92">
        <f t="shared" si="8"/>
        <v>657492.68826529279</v>
      </c>
      <c r="AJ31" s="92">
        <f t="shared" si="9"/>
        <v>234566.75824586229</v>
      </c>
      <c r="AK31" s="92">
        <f t="shared" si="10"/>
        <v>-422925.93001943047</v>
      </c>
    </row>
    <row r="32" spans="1:37" s="94" customFormat="1" ht="14.1">
      <c r="A32" s="86" t="str">
        <f>'ESTIMATED Earned Revenue'!A33</f>
        <v>Kalamazoo, MI</v>
      </c>
      <c r="B32" s="86"/>
      <c r="C32" s="95">
        <f>'ESTIMATED Earned Revenue'!$I33*1.07925</f>
        <v>13675788.68475</v>
      </c>
      <c r="D32" s="95">
        <f>'ESTIMATED Earned Revenue'!$L33*1.07925</f>
        <v>13675788.68475</v>
      </c>
      <c r="E32" s="96">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6">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43762.523791200001</v>
      </c>
      <c r="G32" s="89">
        <f t="shared" si="0"/>
        <v>8.8909251397937001E-3</v>
      </c>
      <c r="H32" s="90">
        <f t="shared" si="1"/>
        <v>3.2000000000000002E-3</v>
      </c>
      <c r="I32" s="91">
        <f t="shared" si="2"/>
        <v>-77827.889632549995</v>
      </c>
      <c r="J32" s="91">
        <f>C32*(1+'Control Panel'!$C$44)</f>
        <v>14086062.345292501</v>
      </c>
      <c r="K32" s="91">
        <f>D32*(1+'Control Panel'!$C$44)</f>
        <v>14086062.345292501</v>
      </c>
      <c r="L32" s="92">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2">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45075.399504936009</v>
      </c>
      <c r="N32" s="92">
        <f t="shared" si="3"/>
        <v>-80162.726321526497</v>
      </c>
      <c r="O32" s="92">
        <f>J32*(1+'Control Panel'!$C$44)</f>
        <v>14508644.215651277</v>
      </c>
      <c r="P32" s="92">
        <f>K32*(1+'Control Panel'!$C$44)</f>
        <v>14508644.215651277</v>
      </c>
      <c r="Q32" s="92">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2">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46427.661490084087</v>
      </c>
      <c r="S32" s="92">
        <f t="shared" si="4"/>
        <v>-82567.608111172303</v>
      </c>
      <c r="T32" s="92">
        <f>O32*(1+'Control Panel'!$C$44)</f>
        <v>14943903.542120816</v>
      </c>
      <c r="U32" s="92">
        <f>P32*(1+'Control Panel'!$C$44)</f>
        <v>14943903.542120816</v>
      </c>
      <c r="V32" s="92">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91">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47820.491334786617</v>
      </c>
      <c r="X32" s="92">
        <f t="shared" si="5"/>
        <v>-85044.636354507471</v>
      </c>
      <c r="Y32" s="91">
        <f>T32*(1+'Control Panel'!$C$44)</f>
        <v>15392220.648384441</v>
      </c>
      <c r="Z32" s="91">
        <f>U32*(1+'Control Panel'!$C$44)</f>
        <v>15392220.648384441</v>
      </c>
      <c r="AA32" s="91">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91">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49255.106074830212</v>
      </c>
      <c r="AC32" s="93">
        <f t="shared" si="6"/>
        <v>-87595.9754451427</v>
      </c>
      <c r="AD32" s="93">
        <f>Y32*(1+'Control Panel'!$C$44)</f>
        <v>15853987.267835975</v>
      </c>
      <c r="AE32" s="91">
        <f>Z32*(1+'Control Panel'!$C$44)</f>
        <v>15853987.267835975</v>
      </c>
      <c r="AF32" s="91">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91">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50732.759257075122</v>
      </c>
      <c r="AH32" s="91">
        <f t="shared" si="7"/>
        <v>-90223.854708497005</v>
      </c>
      <c r="AI32" s="92">
        <f t="shared" si="8"/>
        <v>664906.21860255802</v>
      </c>
      <c r="AJ32" s="92">
        <f t="shared" si="9"/>
        <v>239311.41766171201</v>
      </c>
      <c r="AK32" s="92">
        <f t="shared" si="10"/>
        <v>-425594.80094084598</v>
      </c>
    </row>
    <row r="33" spans="1:37" s="94" customFormat="1" ht="14.1">
      <c r="A33" s="86" t="str">
        <f>'ESTIMATED Earned Revenue'!A34</f>
        <v>Knoxville, TN</v>
      </c>
      <c r="B33" s="86"/>
      <c r="C33" s="95">
        <f>'ESTIMATED Earned Revenue'!$I34*1.07925</f>
        <v>14033433.528480001</v>
      </c>
      <c r="D33" s="95">
        <f>'ESTIMATED Earned Revenue'!$L34*1.07925</f>
        <v>14033433.528480001</v>
      </c>
      <c r="E33" s="96">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6">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44906.987291136007</v>
      </c>
      <c r="G33" s="89">
        <f t="shared" si="0"/>
        <v>8.7917641389764351E-3</v>
      </c>
      <c r="H33" s="90">
        <f t="shared" si="1"/>
        <v>3.2000000000000002E-3</v>
      </c>
      <c r="I33" s="91">
        <f t="shared" si="2"/>
        <v>-78471.65035126399</v>
      </c>
      <c r="J33" s="91">
        <f>C33*(1+'Control Panel'!$C$44)</f>
        <v>14454436.534334401</v>
      </c>
      <c r="K33" s="91">
        <f>D33*(1+'Control Panel'!$C$44)</f>
        <v>14454436.534334401</v>
      </c>
      <c r="L33" s="92">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2">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46254.196909870087</v>
      </c>
      <c r="N33" s="92">
        <f t="shared" si="3"/>
        <v>-80825.799861801934</v>
      </c>
      <c r="O33" s="92">
        <f>J33*(1+'Control Panel'!$C$44)</f>
        <v>14888069.630364433</v>
      </c>
      <c r="P33" s="92">
        <f>K33*(1+'Control Panel'!$C$44)</f>
        <v>14888069.630364433</v>
      </c>
      <c r="Q33" s="92">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2">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47641.82281716619</v>
      </c>
      <c r="S33" s="92">
        <f t="shared" si="4"/>
        <v>-83250.573857655982</v>
      </c>
      <c r="T33" s="92">
        <f>O33*(1+'Control Panel'!$C$44)</f>
        <v>15334711.719275367</v>
      </c>
      <c r="U33" s="92">
        <f>P33*(1+'Control Panel'!$C$44)</f>
        <v>15334711.719275367</v>
      </c>
      <c r="V33" s="92">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91">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49071.077501681175</v>
      </c>
      <c r="X33" s="92">
        <f t="shared" si="5"/>
        <v>-85748.091073385673</v>
      </c>
      <c r="Y33" s="91">
        <f>T33*(1+'Control Panel'!$C$44)</f>
        <v>15794753.070853628</v>
      </c>
      <c r="Z33" s="91">
        <f>U33*(1+'Control Panel'!$C$44)</f>
        <v>15794753.070853628</v>
      </c>
      <c r="AA33" s="91">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91">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50543.209826731611</v>
      </c>
      <c r="AC33" s="93">
        <f t="shared" si="6"/>
        <v>-88320.533805587242</v>
      </c>
      <c r="AD33" s="93">
        <f>Y33*(1+'Control Panel'!$C$44)</f>
        <v>16268595.662979238</v>
      </c>
      <c r="AE33" s="91">
        <f>Z33*(1+'Control Panel'!$C$44)</f>
        <v>16268595.662979238</v>
      </c>
      <c r="AF33" s="91">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91">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52059.506121533566</v>
      </c>
      <c r="AH33" s="91">
        <f t="shared" si="7"/>
        <v>-90970.14981975485</v>
      </c>
      <c r="AI33" s="92">
        <f t="shared" si="8"/>
        <v>674684.96159516834</v>
      </c>
      <c r="AJ33" s="92">
        <f t="shared" si="9"/>
        <v>245569.81317698263</v>
      </c>
      <c r="AK33" s="92">
        <f t="shared" si="10"/>
        <v>-429115.14841818571</v>
      </c>
    </row>
    <row r="34" spans="1:37" s="94" customFormat="1" ht="14.1">
      <c r="A34" s="86" t="str">
        <f>'ESTIMATED Earned Revenue'!A35</f>
        <v>Kingsport, TN</v>
      </c>
      <c r="B34" s="86"/>
      <c r="C34" s="95">
        <f>'ESTIMATED Earned Revenue'!$I35*1.07925</f>
        <v>14148387.003802499</v>
      </c>
      <c r="D34" s="95">
        <f>'ESTIMATED Earned Revenue'!$L35*1.07925</f>
        <v>14148387.003802499</v>
      </c>
      <c r="E34" s="96">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6">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45274.838412167999</v>
      </c>
      <c r="G34" s="89">
        <f t="shared" si="0"/>
        <v>8.760956636661054E-3</v>
      </c>
      <c r="H34" s="90">
        <f t="shared" si="1"/>
        <v>3.2000000000000002E-3</v>
      </c>
      <c r="I34" s="91">
        <f t="shared" si="2"/>
        <v>-78678.566606844499</v>
      </c>
      <c r="J34" s="91">
        <f>C34*(1+'Control Panel'!$C$44)</f>
        <v>14572838.613916574</v>
      </c>
      <c r="K34" s="91">
        <f>D34*(1+'Control Panel'!$C$44)</f>
        <v>14572838.613916574</v>
      </c>
      <c r="L34" s="92">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2">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46633.083564533037</v>
      </c>
      <c r="N34" s="92">
        <f t="shared" si="3"/>
        <v>-81038.923605049844</v>
      </c>
      <c r="O34" s="92">
        <f>J34*(1+'Control Panel'!$C$44)</f>
        <v>15010023.772334071</v>
      </c>
      <c r="P34" s="92">
        <f>K34*(1+'Control Panel'!$C$44)</f>
        <v>15010023.772334071</v>
      </c>
      <c r="Q34" s="92">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2">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48032.076071469026</v>
      </c>
      <c r="S34" s="92">
        <f t="shared" si="4"/>
        <v>-83470.091313201323</v>
      </c>
      <c r="T34" s="92">
        <f>O34*(1+'Control Panel'!$C$44)</f>
        <v>15460324.485504093</v>
      </c>
      <c r="U34" s="92">
        <f>P34*(1+'Control Panel'!$C$44)</f>
        <v>15460324.485504093</v>
      </c>
      <c r="V34" s="92">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91">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49473.038353613098</v>
      </c>
      <c r="X34" s="92">
        <f t="shared" si="5"/>
        <v>-85974.194052597377</v>
      </c>
      <c r="Y34" s="91">
        <f>T34*(1+'Control Panel'!$C$44)</f>
        <v>15924134.220069217</v>
      </c>
      <c r="Z34" s="91">
        <f>U34*(1+'Control Panel'!$C$44)</f>
        <v>15924134.220069217</v>
      </c>
      <c r="AA34" s="91">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91">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50957.229504221497</v>
      </c>
      <c r="AC34" s="93">
        <f t="shared" si="6"/>
        <v>-88553.419874175306</v>
      </c>
      <c r="AD34" s="93">
        <f>Y34*(1+'Control Panel'!$C$44)</f>
        <v>16401858.246671293</v>
      </c>
      <c r="AE34" s="91">
        <f>Z34*(1+'Control Panel'!$C$44)</f>
        <v>16401858.246671293</v>
      </c>
      <c r="AF34" s="91">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91">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52485.946389348137</v>
      </c>
      <c r="AH34" s="91">
        <f t="shared" si="7"/>
        <v>-91210.022470400581</v>
      </c>
      <c r="AI34" s="92">
        <f t="shared" si="8"/>
        <v>677828.02519860922</v>
      </c>
      <c r="AJ34" s="92">
        <f t="shared" si="9"/>
        <v>247581.37388318477</v>
      </c>
      <c r="AK34" s="92">
        <f t="shared" si="10"/>
        <v>-430246.65131542447</v>
      </c>
    </row>
    <row r="35" spans="1:37" s="94" customFormat="1" ht="14.1">
      <c r="A35" s="86" t="str">
        <f>'ESTIMATED Earned Revenue'!A36</f>
        <v>Zanesville, OH</v>
      </c>
      <c r="B35" s="86"/>
      <c r="C35" s="95">
        <f>'ESTIMATED Earned Revenue'!$I36*1.07925</f>
        <v>14449632.519750001</v>
      </c>
      <c r="D35" s="95">
        <f>'ESTIMATED Earned Revenue'!$L36*1.07925</f>
        <v>14449632.519750001</v>
      </c>
      <c r="E35" s="96">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6">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46238.824063200002</v>
      </c>
      <c r="G35" s="89">
        <f t="shared" ref="G35:G66" si="11">E35/$C35</f>
        <v>8.6825483227528227E-3</v>
      </c>
      <c r="H35" s="90">
        <f t="shared" ref="H35:H66" si="12">F35/$D35</f>
        <v>3.1999999999999997E-3</v>
      </c>
      <c r="I35" s="91">
        <f t="shared" ref="I35:I66" si="13">F35-E35</f>
        <v>-79220.808535549993</v>
      </c>
      <c r="J35" s="91">
        <f>C35*(1+'Control Panel'!$C$44)</f>
        <v>14883121.495342501</v>
      </c>
      <c r="K35" s="91">
        <f>D35*(1+'Control Panel'!$C$44)</f>
        <v>14883121.495342501</v>
      </c>
      <c r="L35" s="92">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2">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47625.988785096</v>
      </c>
      <c r="N35" s="92">
        <f t="shared" ref="N35:N66" si="14">M35-L35</f>
        <v>-81597.432791616506</v>
      </c>
      <c r="O35" s="92">
        <f>J35*(1+'Control Panel'!$C$44)</f>
        <v>15329615.140202776</v>
      </c>
      <c r="P35" s="92">
        <f>K35*(1+'Control Panel'!$C$44)</f>
        <v>15329615.140202776</v>
      </c>
      <c r="Q35" s="92">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2">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49054.768448648887</v>
      </c>
      <c r="S35" s="92">
        <f t="shared" ref="S35:S66" si="15">R35-Q35</f>
        <v>-84045.355775364995</v>
      </c>
      <c r="T35" s="92">
        <f>O35*(1+'Control Panel'!$C$44)</f>
        <v>15789503.594408859</v>
      </c>
      <c r="U35" s="92">
        <f>P35*(1+'Control Panel'!$C$44)</f>
        <v>15789503.594408859</v>
      </c>
      <c r="V35" s="92">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91">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50526.411502108349</v>
      </c>
      <c r="X35" s="92">
        <f t="shared" ref="X35:X66" si="16">W35-V35</f>
        <v>-86566.716448625957</v>
      </c>
      <c r="Y35" s="91">
        <f>T35*(1+'Control Panel'!$C$44)</f>
        <v>16263188.702241125</v>
      </c>
      <c r="Z35" s="91">
        <f>U35*(1+'Control Panel'!$C$44)</f>
        <v>16263188.702241125</v>
      </c>
      <c r="AA35" s="91">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91">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52042.203847171601</v>
      </c>
      <c r="AC35" s="93">
        <f t="shared" ref="AC35:AC66" si="17">AB35-AA35</f>
        <v>-89163.717942084739</v>
      </c>
      <c r="AD35" s="93">
        <f>Y35*(1+'Control Panel'!$C$44)</f>
        <v>16751084.363308359</v>
      </c>
      <c r="AE35" s="91">
        <f>Z35*(1+'Control Panel'!$C$44)</f>
        <v>16751084.363308359</v>
      </c>
      <c r="AF35" s="91">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91">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53603.469962586751</v>
      </c>
      <c r="AH35" s="91">
        <f t="shared" ref="AH35:AH66" si="18">AG35-AF35</f>
        <v>-91838.629480347285</v>
      </c>
      <c r="AI35" s="92">
        <f t="shared" ref="AI35:AI66" si="19">L35+Q35+V35+AA35+AF35</f>
        <v>686064.69498365105</v>
      </c>
      <c r="AJ35" s="92">
        <f t="shared" ref="AJ35:AJ66" si="20">M35+R35+W35+AB35+AG35</f>
        <v>252852.84254561161</v>
      </c>
      <c r="AK35" s="92">
        <f t="shared" ref="AK35:AK66" si="21">AJ35-AI35</f>
        <v>-433211.85243803944</v>
      </c>
    </row>
    <row r="36" spans="1:37" s="94" customFormat="1" ht="14.1">
      <c r="A36" s="86" t="str">
        <f>'ESTIMATED Earned Revenue'!A37</f>
        <v>Johnstown, PA</v>
      </c>
      <c r="B36" s="86"/>
      <c r="C36" s="95">
        <f>'ESTIMATED Earned Revenue'!$I37*1.07925</f>
        <v>14919681.143055001</v>
      </c>
      <c r="D36" s="95">
        <f>'ESTIMATED Earned Revenue'!$L37*1.07925</f>
        <v>14919681.143055001</v>
      </c>
      <c r="E36" s="96">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6">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47742.979657776006</v>
      </c>
      <c r="G36" s="89">
        <f t="shared" si="11"/>
        <v>8.5665286335405051E-3</v>
      </c>
      <c r="H36" s="90">
        <f t="shared" si="12"/>
        <v>3.2000000000000002E-3</v>
      </c>
      <c r="I36" s="91">
        <f t="shared" si="13"/>
        <v>-80066.896057498991</v>
      </c>
      <c r="J36" s="91">
        <f>C36*(1+'Control Panel'!$C$44)</f>
        <v>15367271.577346651</v>
      </c>
      <c r="K36" s="91">
        <f>D36*(1+'Control Panel'!$C$44)</f>
        <v>15367271.577346651</v>
      </c>
      <c r="L36" s="92">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2">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49175.269047509282</v>
      </c>
      <c r="N36" s="92">
        <f t="shared" si="14"/>
        <v>-82468.90293922399</v>
      </c>
      <c r="O36" s="92">
        <f>J36*(1+'Control Panel'!$C$44)</f>
        <v>15828289.72466705</v>
      </c>
      <c r="P36" s="92">
        <f>K36*(1+'Control Panel'!$C$44)</f>
        <v>15828289.72466705</v>
      </c>
      <c r="Q36" s="92">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2">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50650.527118934566</v>
      </c>
      <c r="S36" s="92">
        <f t="shared" si="15"/>
        <v>-84942.97002740069</v>
      </c>
      <c r="T36" s="92">
        <f>O36*(1+'Control Panel'!$C$44)</f>
        <v>16303138.416407062</v>
      </c>
      <c r="U36" s="92">
        <f>P36*(1+'Control Panel'!$C$44)</f>
        <v>16303138.416407062</v>
      </c>
      <c r="V36" s="92">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91">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52170.042932502598</v>
      </c>
      <c r="X36" s="92">
        <f t="shared" si="16"/>
        <v>-87491.259128222708</v>
      </c>
      <c r="Y36" s="91">
        <f>T36*(1+'Control Panel'!$C$44)</f>
        <v>16792232.568899274</v>
      </c>
      <c r="Z36" s="91">
        <f>U36*(1+'Control Panel'!$C$44)</f>
        <v>16792232.568899274</v>
      </c>
      <c r="AA36" s="91">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91">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53735.144220477676</v>
      </c>
      <c r="AC36" s="93">
        <f t="shared" si="17"/>
        <v>-90115.996902069426</v>
      </c>
      <c r="AD36" s="93">
        <f>Y36*(1+'Control Panel'!$C$44)</f>
        <v>17295999.545966253</v>
      </c>
      <c r="AE36" s="91">
        <f>Z36*(1+'Control Panel'!$C$44)</f>
        <v>17295999.545966253</v>
      </c>
      <c r="AF36" s="91">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91">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55347.198547092012</v>
      </c>
      <c r="AH36" s="91">
        <f t="shared" si="18"/>
        <v>-92819.476809131505</v>
      </c>
      <c r="AI36" s="92">
        <f t="shared" si="19"/>
        <v>698916.78767256439</v>
      </c>
      <c r="AJ36" s="92">
        <f t="shared" si="20"/>
        <v>261078.18186651613</v>
      </c>
      <c r="AK36" s="92">
        <f t="shared" si="21"/>
        <v>-437838.60580604826</v>
      </c>
    </row>
    <row r="37" spans="1:37" s="94" customFormat="1" ht="14.1">
      <c r="A37" s="86" t="str">
        <f>'ESTIMATED Earned Revenue'!A38</f>
        <v>Sherman, TX</v>
      </c>
      <c r="B37" s="86"/>
      <c r="C37" s="95">
        <f>'ESTIMATED Earned Revenue'!$I38*1.07925</f>
        <v>15006064.539697502</v>
      </c>
      <c r="D37" s="95">
        <f>'ESTIMATED Earned Revenue'!$L38*1.07925</f>
        <v>15006064.539697502</v>
      </c>
      <c r="E37" s="96">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6">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48019.406527032006</v>
      </c>
      <c r="G37" s="89">
        <f t="shared" si="11"/>
        <v>8.5459976770880033E-3</v>
      </c>
      <c r="H37" s="90">
        <f t="shared" si="12"/>
        <v>3.2000000000000002E-3</v>
      </c>
      <c r="I37" s="91">
        <f t="shared" si="13"/>
        <v>-80222.386171455495</v>
      </c>
      <c r="J37" s="91">
        <f>C37*(1+'Control Panel'!$C$44)</f>
        <v>15456246.475888427</v>
      </c>
      <c r="K37" s="91">
        <f>D37*(1+'Control Panel'!$C$44)</f>
        <v>15456246.475888427</v>
      </c>
      <c r="L37" s="92">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2">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49459.988722842972</v>
      </c>
      <c r="N37" s="92">
        <f t="shared" si="14"/>
        <v>-82629.057756599184</v>
      </c>
      <c r="O37" s="92">
        <f>J37*(1+'Control Panel'!$C$44)</f>
        <v>15919933.87016508</v>
      </c>
      <c r="P37" s="92">
        <f>K37*(1+'Control Panel'!$C$44)</f>
        <v>15919933.87016508</v>
      </c>
      <c r="Q37" s="92">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2">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50943.788384528256</v>
      </c>
      <c r="S37" s="92">
        <f t="shared" si="15"/>
        <v>-85107.929489297152</v>
      </c>
      <c r="T37" s="92">
        <f>O37*(1+'Control Panel'!$C$44)</f>
        <v>16397531.886270033</v>
      </c>
      <c r="U37" s="92">
        <f>P37*(1+'Control Panel'!$C$44)</f>
        <v>16397531.886270033</v>
      </c>
      <c r="V37" s="92">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91">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52472.102036064112</v>
      </c>
      <c r="X37" s="92">
        <f t="shared" si="16"/>
        <v>-87661.167373976059</v>
      </c>
      <c r="Y37" s="91">
        <f>T37*(1+'Control Panel'!$C$44)</f>
        <v>16889457.842858136</v>
      </c>
      <c r="Z37" s="91">
        <f>U37*(1+'Control Panel'!$C$44)</f>
        <v>16889457.842858136</v>
      </c>
      <c r="AA37" s="91">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91">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54046.265097146039</v>
      </c>
      <c r="AC37" s="93">
        <f t="shared" si="17"/>
        <v>-90291.002395195363</v>
      </c>
      <c r="AD37" s="93">
        <f>Y37*(1+'Control Panel'!$C$44)</f>
        <v>17396141.57814388</v>
      </c>
      <c r="AE37" s="91">
        <f>Z37*(1+'Control Panel'!$C$44)</f>
        <v>17396141.57814388</v>
      </c>
      <c r="AF37" s="91">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91">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55667.65305006042</v>
      </c>
      <c r="AH37" s="91">
        <f t="shared" si="18"/>
        <v>-92999.732467051217</v>
      </c>
      <c r="AI37" s="92">
        <f t="shared" si="19"/>
        <v>701278.68677276082</v>
      </c>
      <c r="AJ37" s="92">
        <f t="shared" si="20"/>
        <v>262589.79729064181</v>
      </c>
      <c r="AK37" s="92">
        <f t="shared" si="21"/>
        <v>-438688.889482119</v>
      </c>
    </row>
    <row r="38" spans="1:37" s="94" customFormat="1" ht="14.1">
      <c r="A38" s="86" t="str">
        <f>'ESTIMATED Earned Revenue'!A39</f>
        <v>Gulfport, MS</v>
      </c>
      <c r="B38" s="86"/>
      <c r="C38" s="95">
        <f>'ESTIMATED Earned Revenue'!$I39*1.07925</f>
        <v>15262137.982140005</v>
      </c>
      <c r="D38" s="95">
        <f>'ESTIMATED Earned Revenue'!$L39*1.07925</f>
        <v>15262137.982140005</v>
      </c>
      <c r="E38" s="96">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6">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48838.841542848015</v>
      </c>
      <c r="G38" s="89">
        <f t="shared" si="11"/>
        <v>8.4865016986656067E-3</v>
      </c>
      <c r="H38" s="90">
        <f t="shared" si="12"/>
        <v>3.2000000000000002E-3</v>
      </c>
      <c r="I38" s="91">
        <f t="shared" si="13"/>
        <v>-80683.318367852014</v>
      </c>
      <c r="J38" s="91">
        <f>C38*(1+'Control Panel'!$C$44)</f>
        <v>15720002.121604206</v>
      </c>
      <c r="K38" s="91">
        <f>D38*(1+'Control Panel'!$C$44)</f>
        <v>15720002.121604206</v>
      </c>
      <c r="L38" s="92">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2">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50304.006789133462</v>
      </c>
      <c r="N38" s="92">
        <f t="shared" si="14"/>
        <v>-83103.81791888758</v>
      </c>
      <c r="O38" s="92">
        <f>J38*(1+'Control Panel'!$C$44)</f>
        <v>16191602.185252333</v>
      </c>
      <c r="P38" s="92">
        <f>K38*(1+'Control Panel'!$C$44)</f>
        <v>16191602.185252333</v>
      </c>
      <c r="Q38" s="92">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2">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51813.126992807469</v>
      </c>
      <c r="S38" s="92">
        <f t="shared" si="15"/>
        <v>-85596.932456454204</v>
      </c>
      <c r="T38" s="92">
        <f>O38*(1+'Control Panel'!$C$44)</f>
        <v>16677350.250809904</v>
      </c>
      <c r="U38" s="92">
        <f>P38*(1+'Control Panel'!$C$44)</f>
        <v>16677350.250809904</v>
      </c>
      <c r="V38" s="92">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91">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53367.520802591695</v>
      </c>
      <c r="X38" s="92">
        <f t="shared" si="16"/>
        <v>-88164.840430147829</v>
      </c>
      <c r="Y38" s="91">
        <f>T38*(1+'Control Panel'!$C$44)</f>
        <v>17177670.758334201</v>
      </c>
      <c r="Z38" s="91">
        <f>U38*(1+'Control Panel'!$C$44)</f>
        <v>17177670.758334201</v>
      </c>
      <c r="AA38" s="91">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91">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54968.546426669447</v>
      </c>
      <c r="AC38" s="93">
        <f t="shared" si="17"/>
        <v>-90809.785643052266</v>
      </c>
      <c r="AD38" s="93">
        <f>Y38*(1+'Control Panel'!$C$44)</f>
        <v>17693000.881084226</v>
      </c>
      <c r="AE38" s="91">
        <f>Z38*(1+'Control Panel'!$C$44)</f>
        <v>17693000.881084226</v>
      </c>
      <c r="AF38" s="91">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91">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56617.602819469525</v>
      </c>
      <c r="AH38" s="91">
        <f t="shared" si="18"/>
        <v>-93534.079212343844</v>
      </c>
      <c r="AI38" s="92">
        <f t="shared" si="19"/>
        <v>708280.25949155726</v>
      </c>
      <c r="AJ38" s="92">
        <f t="shared" si="20"/>
        <v>267070.80383067159</v>
      </c>
      <c r="AK38" s="92">
        <f t="shared" si="21"/>
        <v>-441209.45566088567</v>
      </c>
    </row>
    <row r="39" spans="1:37" s="94" customFormat="1" ht="14.1">
      <c r="A39" s="86" t="str">
        <f>'ESTIMATED Earned Revenue'!A40</f>
        <v>Scranton, PA</v>
      </c>
      <c r="B39" s="86"/>
      <c r="C39" s="95">
        <f>'ESTIMATED Earned Revenue'!$I40*1.07925</f>
        <v>16073049.167599771</v>
      </c>
      <c r="D39" s="95">
        <f>'ESTIMATED Earned Revenue'!$L40*1.07925</f>
        <v>16073049.167599771</v>
      </c>
      <c r="E39" s="96">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6">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51433.757336319271</v>
      </c>
      <c r="G39" s="89">
        <f t="shared" si="11"/>
        <v>8.3106020796143813E-3</v>
      </c>
      <c r="H39" s="90">
        <f t="shared" si="12"/>
        <v>3.2000000000000002E-3</v>
      </c>
      <c r="I39" s="91">
        <f t="shared" si="13"/>
        <v>-82142.95850167959</v>
      </c>
      <c r="J39" s="91">
        <f>C39*(1+'Control Panel'!$C$44)</f>
        <v>16555240.642627764</v>
      </c>
      <c r="K39" s="91">
        <f>D39*(1+'Control Panel'!$C$44)</f>
        <v>16555240.642627764</v>
      </c>
      <c r="L39" s="92">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2">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52976.770056408852</v>
      </c>
      <c r="N39" s="92">
        <f t="shared" si="14"/>
        <v>-84607.247256729956</v>
      </c>
      <c r="O39" s="92">
        <f>J39*(1+'Control Panel'!$C$44)</f>
        <v>17051897.861906599</v>
      </c>
      <c r="P39" s="92">
        <f>K39*(1+'Control Panel'!$C$44)</f>
        <v>17051897.861906599</v>
      </c>
      <c r="Q39" s="92">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2">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54566.07315810112</v>
      </c>
      <c r="S39" s="92">
        <f t="shared" si="15"/>
        <v>-87145.464674431889</v>
      </c>
      <c r="T39" s="92">
        <f>O39*(1+'Control Panel'!$C$44)</f>
        <v>17563454.797763798</v>
      </c>
      <c r="U39" s="92">
        <f>P39*(1+'Control Panel'!$C$44)</f>
        <v>17563454.797763798</v>
      </c>
      <c r="V39" s="92">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91">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56203.05535284416</v>
      </c>
      <c r="X39" s="92">
        <f t="shared" si="16"/>
        <v>-89759.828614664846</v>
      </c>
      <c r="Y39" s="91">
        <f>T39*(1+'Control Panel'!$C$44)</f>
        <v>18090358.441696715</v>
      </c>
      <c r="Z39" s="91">
        <f>U39*(1+'Control Panel'!$C$44)</f>
        <v>18090358.441696715</v>
      </c>
      <c r="AA39" s="91">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91">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57889.147013429487</v>
      </c>
      <c r="AC39" s="93">
        <f t="shared" si="17"/>
        <v>-92452.623473104788</v>
      </c>
      <c r="AD39" s="93">
        <f>Y39*(1+'Control Panel'!$C$44)</f>
        <v>18633069.194947615</v>
      </c>
      <c r="AE39" s="91">
        <f>Z39*(1+'Control Panel'!$C$44)</f>
        <v>18633069.194947615</v>
      </c>
      <c r="AF39" s="91">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91">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59625.821423832371</v>
      </c>
      <c r="AH39" s="91">
        <f t="shared" si="18"/>
        <v>-95226.20217729795</v>
      </c>
      <c r="AI39" s="92">
        <f t="shared" si="19"/>
        <v>730452.23320084554</v>
      </c>
      <c r="AJ39" s="92">
        <f t="shared" si="20"/>
        <v>281260.86700461601</v>
      </c>
      <c r="AK39" s="92">
        <f t="shared" si="21"/>
        <v>-449191.36619622953</v>
      </c>
    </row>
    <row r="40" spans="1:37" s="94" customFormat="1" ht="14.1">
      <c r="A40" s="86" t="str">
        <f>'ESTIMATED Earned Revenue'!A41</f>
        <v>Traverse City, MI</v>
      </c>
      <c r="B40" s="86"/>
      <c r="C40" s="95">
        <f>'ESTIMATED Earned Revenue'!$I41*1.07925</f>
        <v>16150969.774500001</v>
      </c>
      <c r="D40" s="95">
        <f>'ESTIMATED Earned Revenue'!$L41*1.07925</f>
        <v>16150969.774500001</v>
      </c>
      <c r="E40" s="96">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6">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51683.103278400005</v>
      </c>
      <c r="G40" s="89">
        <f t="shared" si="11"/>
        <v>8.2946300279759713E-3</v>
      </c>
      <c r="H40" s="90">
        <f t="shared" si="12"/>
        <v>3.2000000000000002E-3</v>
      </c>
      <c r="I40" s="91">
        <f t="shared" si="13"/>
        <v>-82283.215594100009</v>
      </c>
      <c r="J40" s="91">
        <f>C40*(1+'Control Panel'!$C$44)</f>
        <v>16635498.867735002</v>
      </c>
      <c r="K40" s="91">
        <f>D40*(1+'Control Panel'!$C$44)</f>
        <v>16635498.867735002</v>
      </c>
      <c r="L40" s="92">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2">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53233.596376752008</v>
      </c>
      <c r="N40" s="92">
        <f t="shared" si="14"/>
        <v>-84751.712061922997</v>
      </c>
      <c r="O40" s="92">
        <f>J40*(1+'Control Panel'!$C$44)</f>
        <v>17134563.833767053</v>
      </c>
      <c r="P40" s="92">
        <f>K40*(1+'Control Panel'!$C$44)</f>
        <v>17134563.833767053</v>
      </c>
      <c r="Q40" s="92">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2">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54830.604268054572</v>
      </c>
      <c r="S40" s="92">
        <f t="shared" si="15"/>
        <v>-87294.263423780707</v>
      </c>
      <c r="T40" s="92">
        <f>O40*(1+'Control Panel'!$C$44)</f>
        <v>17648600.748780064</v>
      </c>
      <c r="U40" s="92">
        <f>P40*(1+'Control Panel'!$C$44)</f>
        <v>17648600.748780064</v>
      </c>
      <c r="V40" s="92">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91">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56475.52239609621</v>
      </c>
      <c r="X40" s="92">
        <f t="shared" si="16"/>
        <v>-89913.091326494119</v>
      </c>
      <c r="Y40" s="91">
        <f>T40*(1+'Control Panel'!$C$44)</f>
        <v>18178058.771243468</v>
      </c>
      <c r="Z40" s="91">
        <f>U40*(1+'Control Panel'!$C$44)</f>
        <v>18178058.771243468</v>
      </c>
      <c r="AA40" s="91">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91">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58169.788067979098</v>
      </c>
      <c r="AC40" s="93">
        <f t="shared" si="17"/>
        <v>-92610.484066288976</v>
      </c>
      <c r="AD40" s="93">
        <f>Y40*(1+'Control Panel'!$C$44)</f>
        <v>18723400.534380771</v>
      </c>
      <c r="AE40" s="91">
        <f>Z40*(1+'Control Panel'!$C$44)</f>
        <v>18723400.534380771</v>
      </c>
      <c r="AF40" s="91">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91">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59914.881710018468</v>
      </c>
      <c r="AH40" s="91">
        <f t="shared" si="18"/>
        <v>-95388.798588277627</v>
      </c>
      <c r="AI40" s="92">
        <f t="shared" si="19"/>
        <v>732582.74228566466</v>
      </c>
      <c r="AJ40" s="92">
        <f t="shared" si="20"/>
        <v>282624.39281890035</v>
      </c>
      <c r="AK40" s="92">
        <f t="shared" si="21"/>
        <v>-449958.34946676431</v>
      </c>
    </row>
    <row r="41" spans="1:37" s="94" customFormat="1" ht="14.1">
      <c r="A41" s="86" t="str">
        <f>'ESTIMATED Earned Revenue'!A42</f>
        <v>Santa Rosa, CA</v>
      </c>
      <c r="B41" s="86"/>
      <c r="C41" s="95">
        <f>'ESTIMATED Earned Revenue'!$I42*1.07925</f>
        <v>16173012.398085</v>
      </c>
      <c r="D41" s="95">
        <f>'ESTIMATED Earned Revenue'!$L42*1.07925</f>
        <v>16173012.398085</v>
      </c>
      <c r="E41" s="96">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6">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51753.639673872</v>
      </c>
      <c r="G41" s="89">
        <f t="shared" si="11"/>
        <v>8.290139690135933E-3</v>
      </c>
      <c r="H41" s="90">
        <f t="shared" si="12"/>
        <v>3.2000000000000002E-3</v>
      </c>
      <c r="I41" s="91">
        <f t="shared" si="13"/>
        <v>-82322.892316552985</v>
      </c>
      <c r="J41" s="91">
        <f>C41*(1+'Control Panel'!$C$44)</f>
        <v>16658202.77002755</v>
      </c>
      <c r="K41" s="91">
        <f>D41*(1+'Control Panel'!$C$44)</f>
        <v>16658202.77002755</v>
      </c>
      <c r="L41" s="92">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2">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53306.248864088164</v>
      </c>
      <c r="N41" s="92">
        <f t="shared" si="14"/>
        <v>-84792.579086049591</v>
      </c>
      <c r="O41" s="92">
        <f>J41*(1+'Control Panel'!$C$44)</f>
        <v>17157948.853128377</v>
      </c>
      <c r="P41" s="92">
        <f>K41*(1+'Control Panel'!$C$44)</f>
        <v>17157948.853128377</v>
      </c>
      <c r="Q41" s="92">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2">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54905.436330010809</v>
      </c>
      <c r="S41" s="92">
        <f t="shared" si="15"/>
        <v>-87336.356458631097</v>
      </c>
      <c r="T41" s="92">
        <f>O41*(1+'Control Panel'!$C$44)</f>
        <v>17672687.318722229</v>
      </c>
      <c r="U41" s="92">
        <f>P41*(1+'Control Panel'!$C$44)</f>
        <v>17672687.318722229</v>
      </c>
      <c r="V41" s="92">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91">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56552.599419911137</v>
      </c>
      <c r="X41" s="92">
        <f t="shared" si="16"/>
        <v>-89956.447152390028</v>
      </c>
      <c r="Y41" s="91">
        <f>T41*(1+'Control Panel'!$C$44)</f>
        <v>18202867.938283898</v>
      </c>
      <c r="Z41" s="91">
        <f>U41*(1+'Control Panel'!$C$44)</f>
        <v>18202867.938283898</v>
      </c>
      <c r="AA41" s="91">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91">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58249.177402508474</v>
      </c>
      <c r="AC41" s="93">
        <f t="shared" si="17"/>
        <v>-92655.140566961752</v>
      </c>
      <c r="AD41" s="93">
        <f>Y41*(1+'Control Panel'!$C$44)</f>
        <v>18748953.976432417</v>
      </c>
      <c r="AE41" s="91">
        <f>Z41*(1+'Control Panel'!$C$44)</f>
        <v>18748953.976432417</v>
      </c>
      <c r="AF41" s="91">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91">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59996.652724583735</v>
      </c>
      <c r="AH41" s="91">
        <f t="shared" si="18"/>
        <v>-95434.794783970588</v>
      </c>
      <c r="AI41" s="92">
        <f t="shared" si="19"/>
        <v>733185.43278910534</v>
      </c>
      <c r="AJ41" s="92">
        <f t="shared" si="20"/>
        <v>283010.11474110233</v>
      </c>
      <c r="AK41" s="92">
        <f t="shared" si="21"/>
        <v>-450175.31804800301</v>
      </c>
    </row>
    <row r="42" spans="1:37" s="94" customFormat="1" ht="14.1">
      <c r="A42" s="86" t="str">
        <f>'ESTIMATED Earned Revenue'!A43</f>
        <v>Tyler, TX</v>
      </c>
      <c r="B42" s="86"/>
      <c r="C42" s="95">
        <f>'ESTIMATED Earned Revenue'!$I43*1.07925</f>
        <v>16612254.704332499</v>
      </c>
      <c r="D42" s="95">
        <f>'ESTIMATED Earned Revenue'!$L43*1.07925</f>
        <v>16612254.704332499</v>
      </c>
      <c r="E42" s="96">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6">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53159.215053863998</v>
      </c>
      <c r="G42" s="89">
        <f t="shared" si="11"/>
        <v>8.2031455661537838E-3</v>
      </c>
      <c r="H42" s="90">
        <f t="shared" si="12"/>
        <v>3.2000000000000002E-3</v>
      </c>
      <c r="I42" s="91">
        <f t="shared" si="13"/>
        <v>-83113.528467798489</v>
      </c>
      <c r="J42" s="91">
        <f>C42*(1+'Control Panel'!$C$44)</f>
        <v>17110622.345462475</v>
      </c>
      <c r="K42" s="91">
        <f>D42*(1+'Control Panel'!$C$44)</f>
        <v>17110622.345462475</v>
      </c>
      <c r="L42" s="92">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2">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54753.99150547992</v>
      </c>
      <c r="N42" s="92">
        <f t="shared" si="14"/>
        <v>-85606.93432183245</v>
      </c>
      <c r="O42" s="92">
        <f>J42*(1+'Control Panel'!$C$44)</f>
        <v>17623941.015826348</v>
      </c>
      <c r="P42" s="92">
        <f>K42*(1+'Control Panel'!$C$44)</f>
        <v>17623941.015826348</v>
      </c>
      <c r="Q42" s="92">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2">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56396.611250644317</v>
      </c>
      <c r="S42" s="92">
        <f t="shared" si="15"/>
        <v>-88175.142351487419</v>
      </c>
      <c r="T42" s="92">
        <f>O42*(1+'Control Panel'!$C$44)</f>
        <v>18152659.246301141</v>
      </c>
      <c r="U42" s="92">
        <f>P42*(1+'Control Panel'!$C$44)</f>
        <v>18152659.246301141</v>
      </c>
      <c r="V42" s="92">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91">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58088.509588163652</v>
      </c>
      <c r="X42" s="92">
        <f t="shared" si="16"/>
        <v>-90820.396622032058</v>
      </c>
      <c r="Y42" s="91">
        <f>T42*(1+'Control Panel'!$C$44)</f>
        <v>18697239.023690175</v>
      </c>
      <c r="Z42" s="91">
        <f>U42*(1+'Control Panel'!$C$44)</f>
        <v>18697239.023690175</v>
      </c>
      <c r="AA42" s="91">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91">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59831.164875808565</v>
      </c>
      <c r="AC42" s="93">
        <f t="shared" si="17"/>
        <v>-93545.008520693038</v>
      </c>
      <c r="AD42" s="93">
        <f>Y42*(1+'Control Panel'!$C$44)</f>
        <v>19258156.19440088</v>
      </c>
      <c r="AE42" s="91">
        <f>Z42*(1+'Control Panel'!$C$44)</f>
        <v>19258156.19440088</v>
      </c>
      <c r="AF42" s="91">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91">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61626.099822082819</v>
      </c>
      <c r="AH42" s="91">
        <f t="shared" si="18"/>
        <v>-96351.358776313806</v>
      </c>
      <c r="AI42" s="92">
        <f t="shared" si="19"/>
        <v>745195.21763453807</v>
      </c>
      <c r="AJ42" s="92">
        <f t="shared" si="20"/>
        <v>290696.37704217923</v>
      </c>
      <c r="AK42" s="92">
        <f t="shared" si="21"/>
        <v>-454498.84059235884</v>
      </c>
    </row>
    <row r="43" spans="1:37" s="94" customFormat="1" ht="14.1">
      <c r="A43" s="86" t="str">
        <f>'ESTIMATED Earned Revenue'!A44</f>
        <v>Marion, OH</v>
      </c>
      <c r="B43" s="86"/>
      <c r="C43" s="95">
        <f>'ESTIMATED Earned Revenue'!$I44*1.07925</f>
        <v>16827432.881999999</v>
      </c>
      <c r="D43" s="95">
        <f>'ESTIMATED Earned Revenue'!$L44*1.07925</f>
        <v>16827432.881999999</v>
      </c>
      <c r="E43" s="96">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6">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53847.785222400002</v>
      </c>
      <c r="G43" s="89">
        <f t="shared" si="11"/>
        <v>8.1621858410096133E-3</v>
      </c>
      <c r="H43" s="90">
        <f t="shared" si="12"/>
        <v>3.2000000000000002E-3</v>
      </c>
      <c r="I43" s="91">
        <f t="shared" si="13"/>
        <v>-83500.84918759999</v>
      </c>
      <c r="J43" s="91">
        <f>C43*(1+'Control Panel'!$C$44)</f>
        <v>17332255.86846</v>
      </c>
      <c r="K43" s="91">
        <f>D43*(1+'Control Panel'!$C$44)</f>
        <v>17332255.86846</v>
      </c>
      <c r="L43" s="92">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2">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55463.218779071998</v>
      </c>
      <c r="N43" s="92">
        <f t="shared" si="14"/>
        <v>-86005.874663228024</v>
      </c>
      <c r="O43" s="92">
        <f>J43*(1+'Control Panel'!$C$44)</f>
        <v>17852223.544513799</v>
      </c>
      <c r="P43" s="92">
        <f>K43*(1+'Control Panel'!$C$44)</f>
        <v>17852223.544513799</v>
      </c>
      <c r="Q43" s="92">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2">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57127.115342444158</v>
      </c>
      <c r="S43" s="92">
        <f t="shared" si="15"/>
        <v>-88586.050903124851</v>
      </c>
      <c r="T43" s="92">
        <f>O43*(1+'Control Panel'!$C$44)</f>
        <v>18387790.250849213</v>
      </c>
      <c r="U43" s="92">
        <f>P43*(1+'Control Panel'!$C$44)</f>
        <v>18387790.250849213</v>
      </c>
      <c r="V43" s="92">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91">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58840.928802717484</v>
      </c>
      <c r="X43" s="92">
        <f t="shared" si="16"/>
        <v>-91243.632430218597</v>
      </c>
      <c r="Y43" s="91">
        <f>T43*(1+'Control Panel'!$C$44)</f>
        <v>18939423.95837469</v>
      </c>
      <c r="Z43" s="91">
        <f>U43*(1+'Control Panel'!$C$44)</f>
        <v>18939423.95837469</v>
      </c>
      <c r="AA43" s="91">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91">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60606.156666799012</v>
      </c>
      <c r="AC43" s="93">
        <f t="shared" si="17"/>
        <v>-93980.941403125151</v>
      </c>
      <c r="AD43" s="93">
        <f>Y43*(1+'Control Panel'!$C$44)</f>
        <v>19507606.677125931</v>
      </c>
      <c r="AE43" s="91">
        <f>Z43*(1+'Control Panel'!$C$44)</f>
        <v>19507606.677125931</v>
      </c>
      <c r="AF43" s="91">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91">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62424.341366802983</v>
      </c>
      <c r="AH43" s="91">
        <f t="shared" si="18"/>
        <v>-96800.369645218918</v>
      </c>
      <c r="AI43" s="92">
        <f t="shared" si="19"/>
        <v>751078.63000275113</v>
      </c>
      <c r="AJ43" s="92">
        <f t="shared" si="20"/>
        <v>294461.76095783559</v>
      </c>
      <c r="AK43" s="92">
        <f t="shared" si="21"/>
        <v>-456616.86904491554</v>
      </c>
    </row>
    <row r="44" spans="1:37" s="94" customFormat="1" ht="14.1">
      <c r="A44" s="86" t="str">
        <f>'ESTIMATED Earned Revenue'!A45</f>
        <v>Mandan, ND</v>
      </c>
      <c r="B44" s="86"/>
      <c r="C44" s="95">
        <f>'ESTIMATED Earned Revenue'!$I45*1.07925</f>
        <v>17650484.9372775</v>
      </c>
      <c r="D44" s="95">
        <f>'ESTIMATED Earned Revenue'!$L45*1.07925</f>
        <v>17650484.9372775</v>
      </c>
      <c r="E44" s="96">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6">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56481.551799288005</v>
      </c>
      <c r="G44" s="89">
        <f t="shared" si="11"/>
        <v>8.0147313339600304E-3</v>
      </c>
      <c r="H44" s="90">
        <f t="shared" si="12"/>
        <v>3.2000000000000002E-3</v>
      </c>
      <c r="I44" s="91">
        <f t="shared" si="13"/>
        <v>-84982.342887099498</v>
      </c>
      <c r="J44" s="91">
        <f>C44*(1+'Control Panel'!$C$44)</f>
        <v>18179999.485395826</v>
      </c>
      <c r="K44" s="91">
        <f>D44*(1+'Control Panel'!$C$44)</f>
        <v>18179999.485395826</v>
      </c>
      <c r="L44" s="92">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2">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58175.998353266645</v>
      </c>
      <c r="N44" s="92">
        <f t="shared" si="14"/>
        <v>-87531.813173712493</v>
      </c>
      <c r="O44" s="92">
        <f>J44*(1+'Control Panel'!$C$44)</f>
        <v>18725399.469957702</v>
      </c>
      <c r="P44" s="92">
        <f>K44*(1+'Control Panel'!$C$44)</f>
        <v>18725399.469957702</v>
      </c>
      <c r="Q44" s="92">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2">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59921.278303864652</v>
      </c>
      <c r="S44" s="92">
        <f t="shared" si="15"/>
        <v>-90157.767568923882</v>
      </c>
      <c r="T44" s="92">
        <f>O44*(1+'Control Panel'!$C$44)</f>
        <v>19287161.454056434</v>
      </c>
      <c r="U44" s="92">
        <f>P44*(1+'Control Panel'!$C$44)</f>
        <v>19287161.454056434</v>
      </c>
      <c r="V44" s="92">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91">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61718.916652980595</v>
      </c>
      <c r="X44" s="92">
        <f t="shared" si="16"/>
        <v>-92862.500595991572</v>
      </c>
      <c r="Y44" s="91">
        <f>T44*(1+'Control Panel'!$C$44)</f>
        <v>19865776.297678128</v>
      </c>
      <c r="Z44" s="91">
        <f>U44*(1+'Control Panel'!$C$44)</f>
        <v>19865776.297678128</v>
      </c>
      <c r="AA44" s="91">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91">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63570.48415257001</v>
      </c>
      <c r="AC44" s="93">
        <f t="shared" si="17"/>
        <v>-95648.375613871351</v>
      </c>
      <c r="AD44" s="93">
        <f>Y44*(1+'Control Panel'!$C$44)</f>
        <v>20461749.586608473</v>
      </c>
      <c r="AE44" s="91">
        <f>Z44*(1+'Control Panel'!$C$44)</f>
        <v>20461749.586608473</v>
      </c>
      <c r="AF44" s="91">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91">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65477.598677147114</v>
      </c>
      <c r="AH44" s="91">
        <f t="shared" si="18"/>
        <v>-98517.826882287482</v>
      </c>
      <c r="AI44" s="92">
        <f t="shared" si="19"/>
        <v>773582.55997461581</v>
      </c>
      <c r="AJ44" s="92">
        <f t="shared" si="20"/>
        <v>308864.27613982902</v>
      </c>
      <c r="AK44" s="92">
        <f t="shared" si="21"/>
        <v>-464718.28383478679</v>
      </c>
    </row>
    <row r="45" spans="1:37" s="94" customFormat="1" ht="14.1">
      <c r="A45" s="86" t="str">
        <f>'ESTIMATED Earned Revenue'!A46</f>
        <v>Abilene, TX</v>
      </c>
      <c r="B45" s="86"/>
      <c r="C45" s="95">
        <f>'ESTIMATED Earned Revenue'!$I46*1.07925</f>
        <v>18102128.581500001</v>
      </c>
      <c r="D45" s="95">
        <f>'ESTIMATED Earned Revenue'!$L46*1.07925</f>
        <v>18102128.581500001</v>
      </c>
      <c r="E45" s="96">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6">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57926.811460800003</v>
      </c>
      <c r="G45" s="89">
        <f t="shared" si="11"/>
        <v>7.9395145305939888E-3</v>
      </c>
      <c r="H45" s="90">
        <f t="shared" si="12"/>
        <v>3.2000000000000002E-3</v>
      </c>
      <c r="I45" s="91">
        <f t="shared" si="13"/>
        <v>-85795.301446700003</v>
      </c>
      <c r="J45" s="91">
        <f>C45*(1+'Control Panel'!$C$44)</f>
        <v>18645192.438945003</v>
      </c>
      <c r="K45" s="91">
        <f>D45*(1+'Control Panel'!$C$44)</f>
        <v>18645192.438945003</v>
      </c>
      <c r="L45" s="92">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2">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59664.615804624009</v>
      </c>
      <c r="N45" s="92">
        <f t="shared" si="14"/>
        <v>-88369.160490101</v>
      </c>
      <c r="O45" s="92">
        <f>J45*(1+'Control Panel'!$C$44)</f>
        <v>19204548.212113354</v>
      </c>
      <c r="P45" s="92">
        <f>K45*(1+'Control Panel'!$C$44)</f>
        <v>19204548.212113354</v>
      </c>
      <c r="Q45" s="92">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2">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61454.554278762735</v>
      </c>
      <c r="S45" s="92">
        <f t="shared" si="15"/>
        <v>-91020.235304804039</v>
      </c>
      <c r="T45" s="92">
        <f>O45*(1+'Control Panel'!$C$44)</f>
        <v>19780684.658476755</v>
      </c>
      <c r="U45" s="92">
        <f>P45*(1+'Control Panel'!$C$44)</f>
        <v>19780684.658476755</v>
      </c>
      <c r="V45" s="92">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91">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63298.190907125616</v>
      </c>
      <c r="X45" s="92">
        <f t="shared" si="16"/>
        <v>-93750.842363948148</v>
      </c>
      <c r="Y45" s="91">
        <f>T45*(1+'Control Panel'!$C$44)</f>
        <v>20374105.19823106</v>
      </c>
      <c r="Z45" s="91">
        <f>U45*(1+'Control Panel'!$C$44)</f>
        <v>20374105.19823106</v>
      </c>
      <c r="AA45" s="91">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91">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65197.136634339397</v>
      </c>
      <c r="AC45" s="93">
        <f t="shared" si="17"/>
        <v>-96563.367634866619</v>
      </c>
      <c r="AD45" s="93">
        <f>Y45*(1+'Control Panel'!$C$44)</f>
        <v>20985328.354177993</v>
      </c>
      <c r="AE45" s="91">
        <f>Z45*(1+'Control Panel'!$C$44)</f>
        <v>20985328.354177993</v>
      </c>
      <c r="AF45" s="91">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91">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67153.050733369586</v>
      </c>
      <c r="AH45" s="91">
        <f t="shared" si="18"/>
        <v>-99460.268663912619</v>
      </c>
      <c r="AI45" s="92">
        <f t="shared" si="19"/>
        <v>785931.42281585385</v>
      </c>
      <c r="AJ45" s="92">
        <f t="shared" si="20"/>
        <v>316767.54835822136</v>
      </c>
      <c r="AK45" s="92">
        <f t="shared" si="21"/>
        <v>-469163.87445763248</v>
      </c>
    </row>
    <row r="46" spans="1:37" s="94" customFormat="1" ht="14.1">
      <c r="A46" s="86" t="str">
        <f>'ESTIMATED Earned Revenue'!A47</f>
        <v>Birmingham, AL</v>
      </c>
      <c r="B46" s="86"/>
      <c r="C46" s="95">
        <f>'ESTIMATED Earned Revenue'!$I47*1.07925</f>
        <v>18252222.037500001</v>
      </c>
      <c r="D46" s="95">
        <f>'ESTIMATED Earned Revenue'!$L47*1.07925</f>
        <v>18252222.037500001</v>
      </c>
      <c r="E46" s="96">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6">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58407.110520000009</v>
      </c>
      <c r="G46" s="89">
        <f t="shared" si="11"/>
        <v>7.9153420274350531E-3</v>
      </c>
      <c r="H46" s="90">
        <f t="shared" si="12"/>
        <v>3.2000000000000002E-3</v>
      </c>
      <c r="I46" s="91">
        <f t="shared" si="13"/>
        <v>-86065.469667500001</v>
      </c>
      <c r="J46" s="91">
        <f>C46*(1+'Control Panel'!$C$44)</f>
        <v>18799788.698625002</v>
      </c>
      <c r="K46" s="91">
        <f>D46*(1+'Control Panel'!$C$44)</f>
        <v>18799788.698625002</v>
      </c>
      <c r="L46" s="92">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2">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60159.323835600007</v>
      </c>
      <c r="N46" s="92">
        <f t="shared" si="14"/>
        <v>-88647.43375752501</v>
      </c>
      <c r="O46" s="92">
        <f>J46*(1+'Control Panel'!$C$44)</f>
        <v>19363782.359583754</v>
      </c>
      <c r="P46" s="92">
        <f>K46*(1+'Control Panel'!$C$44)</f>
        <v>19363782.359583754</v>
      </c>
      <c r="Q46" s="92">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2">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61964.103550668013</v>
      </c>
      <c r="S46" s="92">
        <f t="shared" si="15"/>
        <v>-91306.856770250743</v>
      </c>
      <c r="T46" s="92">
        <f>O46*(1+'Control Panel'!$C$44)</f>
        <v>19944695.830371268</v>
      </c>
      <c r="U46" s="92">
        <f>P46*(1+'Control Panel'!$C$44)</f>
        <v>19944695.830371268</v>
      </c>
      <c r="V46" s="92">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91">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63823.026657188064</v>
      </c>
      <c r="X46" s="92">
        <f t="shared" si="16"/>
        <v>-94046.062473358281</v>
      </c>
      <c r="Y46" s="91">
        <f>T46*(1+'Control Panel'!$C$44)</f>
        <v>20543036.705282405</v>
      </c>
      <c r="Z46" s="91">
        <f>U46*(1+'Control Panel'!$C$44)</f>
        <v>20543036.705282405</v>
      </c>
      <c r="AA46" s="91">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91">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65737.717456903702</v>
      </c>
      <c r="AC46" s="93">
        <f t="shared" si="17"/>
        <v>-96867.444347559052</v>
      </c>
      <c r="AD46" s="93">
        <f>Y46*(1+'Control Panel'!$C$44)</f>
        <v>21159327.806440879</v>
      </c>
      <c r="AE46" s="91">
        <f>Z46*(1+'Control Panel'!$C$44)</f>
        <v>21159327.806440879</v>
      </c>
      <c r="AF46" s="91">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91">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67709.848980610812</v>
      </c>
      <c r="AH46" s="91">
        <f t="shared" si="18"/>
        <v>-99773.467677985813</v>
      </c>
      <c r="AI46" s="92">
        <f t="shared" si="19"/>
        <v>790035.28550764953</v>
      </c>
      <c r="AJ46" s="92">
        <f t="shared" si="20"/>
        <v>319394.02048097062</v>
      </c>
      <c r="AK46" s="92">
        <f t="shared" si="21"/>
        <v>-470641.26502667891</v>
      </c>
    </row>
    <row r="47" spans="1:37" s="94" customFormat="1" ht="14.1">
      <c r="A47" s="86" t="str">
        <f>'ESTIMATED Earned Revenue'!A48</f>
        <v>Evansville, IN</v>
      </c>
      <c r="B47" s="86"/>
      <c r="C47" s="95">
        <f>'ESTIMATED Earned Revenue'!$I48*1.07925</f>
        <v>18791098.038000003</v>
      </c>
      <c r="D47" s="95">
        <f>'ESTIMATED Earned Revenue'!$L48*1.07925</f>
        <v>18791098.038000003</v>
      </c>
      <c r="E47" s="96">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6">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60131.513721600008</v>
      </c>
      <c r="G47" s="89">
        <f t="shared" si="11"/>
        <v>7.8317381928609993E-3</v>
      </c>
      <c r="H47" s="90">
        <f t="shared" si="12"/>
        <v>3.2000000000000002E-3</v>
      </c>
      <c r="I47" s="91">
        <f t="shared" si="13"/>
        <v>-87035.446468400012</v>
      </c>
      <c r="J47" s="91">
        <f>C47*(1+'Control Panel'!$C$44)</f>
        <v>19354830.979140002</v>
      </c>
      <c r="K47" s="91">
        <f>D47*(1+'Control Panel'!$C$44)</f>
        <v>19354830.979140002</v>
      </c>
      <c r="L47" s="92">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2">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61935.459133248012</v>
      </c>
      <c r="N47" s="92">
        <f t="shared" si="14"/>
        <v>-89646.509862451989</v>
      </c>
      <c r="O47" s="92">
        <f>J47*(1+'Control Panel'!$C$44)</f>
        <v>19935475.908514202</v>
      </c>
      <c r="P47" s="92">
        <f>K47*(1+'Control Panel'!$C$44)</f>
        <v>19935475.908514202</v>
      </c>
      <c r="Q47" s="92">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2">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63793.522907245446</v>
      </c>
      <c r="S47" s="92">
        <f t="shared" si="15"/>
        <v>-92335.905158325564</v>
      </c>
      <c r="T47" s="92">
        <f>O47*(1+'Control Panel'!$C$44)</f>
        <v>20533540.185769629</v>
      </c>
      <c r="U47" s="92">
        <f>P47*(1+'Control Panel'!$C$44)</f>
        <v>20533540.185769629</v>
      </c>
      <c r="V47" s="92">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91">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65707.328594462815</v>
      </c>
      <c r="X47" s="92">
        <f t="shared" si="16"/>
        <v>-95105.98231307535</v>
      </c>
      <c r="Y47" s="91">
        <f>T47*(1+'Control Panel'!$C$44)</f>
        <v>21149546.391342718</v>
      </c>
      <c r="Z47" s="91">
        <f>U47*(1+'Control Panel'!$C$44)</f>
        <v>21149546.391342718</v>
      </c>
      <c r="AA47" s="91">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91">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67678.548452296702</v>
      </c>
      <c r="AC47" s="93">
        <f t="shared" si="17"/>
        <v>-97959.161782467621</v>
      </c>
      <c r="AD47" s="93">
        <f>Y47*(1+'Control Panel'!$C$44)</f>
        <v>21784032.783082999</v>
      </c>
      <c r="AE47" s="91">
        <f>Z47*(1+'Control Panel'!$C$44)</f>
        <v>21784032.783082999</v>
      </c>
      <c r="AF47" s="91">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91">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69708.904905865595</v>
      </c>
      <c r="AH47" s="91">
        <f t="shared" si="18"/>
        <v>-100897.93663594163</v>
      </c>
      <c r="AI47" s="92">
        <f t="shared" si="19"/>
        <v>804769.25974538061</v>
      </c>
      <c r="AJ47" s="92">
        <f t="shared" si="20"/>
        <v>328823.7639931186</v>
      </c>
      <c r="AK47" s="92">
        <f t="shared" si="21"/>
        <v>-475945.49575226201</v>
      </c>
    </row>
    <row r="48" spans="1:37" s="94" customFormat="1" ht="14.1">
      <c r="A48" s="86" t="str">
        <f>'ESTIMATED Earned Revenue'!A49</f>
        <v>Peoria, IL</v>
      </c>
      <c r="B48" s="86"/>
      <c r="C48" s="87">
        <f>'ESTIMATED Earned Revenue'!$I49*1.07925</f>
        <v>19082575.4025</v>
      </c>
      <c r="D48" s="87">
        <f>'ESTIMATED Earned Revenue'!$L49*1.07925</f>
        <v>19082575.4025</v>
      </c>
      <c r="E48" s="88">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8">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61064.241288000005</v>
      </c>
      <c r="G48" s="89">
        <f t="shared" si="11"/>
        <v>7.7884847237668338E-3</v>
      </c>
      <c r="H48" s="90">
        <f t="shared" si="12"/>
        <v>3.2000000000000002E-3</v>
      </c>
      <c r="I48" s="91">
        <f t="shared" si="13"/>
        <v>-87560.105724499983</v>
      </c>
      <c r="J48" s="91">
        <f>C48*(1+'Control Panel'!$C$44)</f>
        <v>19655052.664574999</v>
      </c>
      <c r="K48" s="91">
        <f>D48*(1+'Control Panel'!$C$44)</f>
        <v>19655052.664574999</v>
      </c>
      <c r="L48" s="92">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2">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62896.168526640002</v>
      </c>
      <c r="N48" s="92">
        <f t="shared" si="14"/>
        <v>-90186.908896235007</v>
      </c>
      <c r="O48" s="92">
        <f>J48*(1+'Control Panel'!$C$44)</f>
        <v>20244704.244512249</v>
      </c>
      <c r="P48" s="92">
        <f>K48*(1+'Control Panel'!$C$44)</f>
        <v>20244704.244512249</v>
      </c>
      <c r="Q48" s="92">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2">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64783.053582439199</v>
      </c>
      <c r="S48" s="92">
        <f t="shared" si="15"/>
        <v>-92892.516163122054</v>
      </c>
      <c r="T48" s="92">
        <f>O48*(1+'Control Panel'!$C$44)</f>
        <v>20852045.371847618</v>
      </c>
      <c r="U48" s="92">
        <f>P48*(1+'Control Panel'!$C$44)</f>
        <v>20852045.371847618</v>
      </c>
      <c r="V48" s="92">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91">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66726.545189912387</v>
      </c>
      <c r="X48" s="92">
        <f t="shared" si="16"/>
        <v>-95679.291648015715</v>
      </c>
      <c r="Y48" s="91">
        <f>T48*(1+'Control Panel'!$C$44)</f>
        <v>21477606.733003046</v>
      </c>
      <c r="Z48" s="91">
        <f>U48*(1+'Control Panel'!$C$44)</f>
        <v>21477606.733003046</v>
      </c>
      <c r="AA48" s="91">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91">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68728.341545609757</v>
      </c>
      <c r="AC48" s="93">
        <f t="shared" si="17"/>
        <v>-98549.670397456212</v>
      </c>
      <c r="AD48" s="93">
        <f>Y48*(1+'Control Panel'!$C$44)</f>
        <v>22121934.934993137</v>
      </c>
      <c r="AE48" s="91">
        <f>Z48*(1+'Control Panel'!$C$44)</f>
        <v>22121934.934993137</v>
      </c>
      <c r="AF48" s="91">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91">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70790.191791978039</v>
      </c>
      <c r="AH48" s="91">
        <f t="shared" si="18"/>
        <v>-101506.16050937989</v>
      </c>
      <c r="AI48" s="92">
        <f t="shared" si="19"/>
        <v>812738.84825078829</v>
      </c>
      <c r="AJ48" s="92">
        <f t="shared" si="20"/>
        <v>333924.30063657934</v>
      </c>
      <c r="AK48" s="92">
        <f t="shared" si="21"/>
        <v>-478814.54761420895</v>
      </c>
    </row>
    <row r="49" spans="1:37" s="94" customFormat="1" ht="14.1">
      <c r="A49" s="86" t="str">
        <f>'ESTIMATED Earned Revenue'!A50</f>
        <v>Bakersfield, CA</v>
      </c>
      <c r="B49" s="86"/>
      <c r="C49" s="87">
        <f>'ESTIMATED Earned Revenue'!$I50*1.07925</f>
        <v>19970567.193</v>
      </c>
      <c r="D49" s="87">
        <f>'ESTIMATED Earned Revenue'!$L50*1.07925</f>
        <v>19970567.193</v>
      </c>
      <c r="E49" s="88">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8">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63905.815017600005</v>
      </c>
      <c r="G49" s="89">
        <f t="shared" si="11"/>
        <v>7.6644946778803291E-3</v>
      </c>
      <c r="H49" s="90">
        <f t="shared" si="12"/>
        <v>3.2000000000000002E-3</v>
      </c>
      <c r="I49" s="91">
        <f t="shared" si="13"/>
        <v>-89158.490947400001</v>
      </c>
      <c r="J49" s="91">
        <f>C49*(1+'Control Panel'!$C$44)</f>
        <v>20569684.208790001</v>
      </c>
      <c r="K49" s="91">
        <f>D49*(1+'Control Panel'!$C$44)</f>
        <v>20569684.208790001</v>
      </c>
      <c r="L49" s="92">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2">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65822.989468127998</v>
      </c>
      <c r="N49" s="92">
        <f t="shared" si="14"/>
        <v>-91833.245675822007</v>
      </c>
      <c r="O49" s="92">
        <f>J49*(1+'Control Panel'!$C$44)</f>
        <v>21186774.735053699</v>
      </c>
      <c r="P49" s="92">
        <f>K49*(1+'Control Panel'!$C$44)</f>
        <v>21186774.735053699</v>
      </c>
      <c r="Q49" s="92">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2">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67797.679152171841</v>
      </c>
      <c r="S49" s="92">
        <f t="shared" si="15"/>
        <v>-94588.243046096657</v>
      </c>
      <c r="T49" s="92">
        <f>O49*(1+'Control Panel'!$C$44)</f>
        <v>21822377.977105312</v>
      </c>
      <c r="U49" s="92">
        <f>P49*(1+'Control Panel'!$C$44)</f>
        <v>21822377.977105312</v>
      </c>
      <c r="V49" s="92">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91">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69831.609526736996</v>
      </c>
      <c r="X49" s="92">
        <f t="shared" si="16"/>
        <v>-97425.890337479577</v>
      </c>
      <c r="Y49" s="91">
        <f>T49*(1+'Control Panel'!$C$44)</f>
        <v>22477049.316418473</v>
      </c>
      <c r="Z49" s="91">
        <f>U49*(1+'Control Panel'!$C$44)</f>
        <v>22477049.316418473</v>
      </c>
      <c r="AA49" s="91">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91">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71926.557812539118</v>
      </c>
      <c r="AC49" s="93">
        <f t="shared" si="17"/>
        <v>-100348.66704760397</v>
      </c>
      <c r="AD49" s="93">
        <f>Y49*(1+'Control Panel'!$C$44)</f>
        <v>23151360.795911029</v>
      </c>
      <c r="AE49" s="91">
        <f>Z49*(1+'Control Panel'!$C$44)</f>
        <v>23151360.795911029</v>
      </c>
      <c r="AF49" s="91">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91">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74084.354546915303</v>
      </c>
      <c r="AH49" s="91">
        <f t="shared" si="18"/>
        <v>-103359.12705903206</v>
      </c>
      <c r="AI49" s="92">
        <f t="shared" si="19"/>
        <v>837018.36367252551</v>
      </c>
      <c r="AJ49" s="92">
        <f t="shared" si="20"/>
        <v>349463.19050649123</v>
      </c>
      <c r="AK49" s="92">
        <f t="shared" si="21"/>
        <v>-487555.17316603428</v>
      </c>
    </row>
    <row r="50" spans="1:37" s="94" customFormat="1" ht="14.1">
      <c r="A50" s="86" t="str">
        <f>'ESTIMATED Earned Revenue'!A51</f>
        <v>Springfield, IL</v>
      </c>
      <c r="B50" s="86"/>
      <c r="C50" s="87">
        <f>'ESTIMATED Earned Revenue'!$I51*1.07925</f>
        <v>20292159.949500002</v>
      </c>
      <c r="D50" s="87">
        <f>'ESTIMATED Earned Revenue'!$L51*1.07925</f>
        <v>20292159.949500002</v>
      </c>
      <c r="E50" s="88">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8">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64934.91183840001</v>
      </c>
      <c r="G50" s="89">
        <f t="shared" si="11"/>
        <v>7.6222674240901166E-3</v>
      </c>
      <c r="H50" s="90">
        <f t="shared" si="12"/>
        <v>3.2000000000000002E-3</v>
      </c>
      <c r="I50" s="91">
        <f t="shared" si="13"/>
        <v>-89737.357909100014</v>
      </c>
      <c r="J50" s="91">
        <f>C50*(1+'Control Panel'!$C$44)</f>
        <v>20900924.747985002</v>
      </c>
      <c r="K50" s="91">
        <f>D50*(1+'Control Panel'!$C$44)</f>
        <v>20900924.747985002</v>
      </c>
      <c r="L50" s="92">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2">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66882.959193552015</v>
      </c>
      <c r="N50" s="92">
        <f t="shared" si="14"/>
        <v>-92429.478646372983</v>
      </c>
      <c r="O50" s="92">
        <f>J50*(1+'Control Panel'!$C$44)</f>
        <v>21527952.490424551</v>
      </c>
      <c r="P50" s="92">
        <f>K50*(1+'Control Panel'!$C$44)</f>
        <v>21527952.490424551</v>
      </c>
      <c r="Q50" s="92">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2">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68889.44796935856</v>
      </c>
      <c r="S50" s="92">
        <f t="shared" si="15"/>
        <v>-95202.3630057642</v>
      </c>
      <c r="T50" s="92">
        <f>O50*(1+'Control Panel'!$C$44)</f>
        <v>22173791.065137289</v>
      </c>
      <c r="U50" s="92">
        <f>P50*(1+'Control Panel'!$C$44)</f>
        <v>22173791.065137289</v>
      </c>
      <c r="V50" s="92">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91">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70956.131408439323</v>
      </c>
      <c r="X50" s="92">
        <f t="shared" si="16"/>
        <v>-98058.433895937153</v>
      </c>
      <c r="Y50" s="91">
        <f>T50*(1+'Control Panel'!$C$44)</f>
        <v>22839004.79709141</v>
      </c>
      <c r="Z50" s="91">
        <f>U50*(1+'Control Panel'!$C$44)</f>
        <v>22839004.79709141</v>
      </c>
      <c r="AA50" s="91">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91">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73084.815350692515</v>
      </c>
      <c r="AC50" s="93">
        <f t="shared" si="17"/>
        <v>-101000.18691281526</v>
      </c>
      <c r="AD50" s="93">
        <f>Y50*(1+'Control Panel'!$C$44)</f>
        <v>23524174.941004153</v>
      </c>
      <c r="AE50" s="91">
        <f>Z50*(1+'Control Panel'!$C$44)</f>
        <v>23524174.941004153</v>
      </c>
      <c r="AF50" s="91">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91">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75277.35981121329</v>
      </c>
      <c r="AH50" s="91">
        <f t="shared" si="18"/>
        <v>-104030.19252019971</v>
      </c>
      <c r="AI50" s="92">
        <f t="shared" si="19"/>
        <v>845811.36871434504</v>
      </c>
      <c r="AJ50" s="92">
        <f t="shared" si="20"/>
        <v>355090.71373325569</v>
      </c>
      <c r="AK50" s="92">
        <f t="shared" si="21"/>
        <v>-490720.65498108935</v>
      </c>
    </row>
    <row r="51" spans="1:37" s="94" customFormat="1" ht="14.1">
      <c r="A51" s="86" t="str">
        <f>'ESTIMATED Earned Revenue'!A52</f>
        <v>Chattanooga, TN</v>
      </c>
      <c r="B51" s="86"/>
      <c r="C51" s="87">
        <f>'ESTIMATED Earned Revenue'!$I52*1.07925</f>
        <v>20973413.318917498</v>
      </c>
      <c r="D51" s="87">
        <f>'ESTIMATED Earned Revenue'!$L52*1.07925</f>
        <v>20973413.318917498</v>
      </c>
      <c r="E51" s="88">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8">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67114.922620536003</v>
      </c>
      <c r="G51" s="89">
        <f t="shared" si="11"/>
        <v>7.537091564013788E-3</v>
      </c>
      <c r="H51" s="90">
        <f t="shared" si="12"/>
        <v>3.2000000000000006E-3</v>
      </c>
      <c r="I51" s="91">
        <f t="shared" si="13"/>
        <v>-90963.613974051492</v>
      </c>
      <c r="J51" s="91">
        <f>C51*(1+'Control Panel'!$C$44)</f>
        <v>21602615.718485024</v>
      </c>
      <c r="K51" s="91">
        <f>D51*(1+'Control Panel'!$C$44)</f>
        <v>21602615.718485024</v>
      </c>
      <c r="L51" s="92">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2">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69128.370299152084</v>
      </c>
      <c r="N51" s="92">
        <f t="shared" si="14"/>
        <v>-93692.52239327303</v>
      </c>
      <c r="O51" s="92">
        <f>J51*(1+'Control Panel'!$C$44)</f>
        <v>22250694.190039575</v>
      </c>
      <c r="P51" s="92">
        <f>K51*(1+'Control Panel'!$C$44)</f>
        <v>22250694.190039575</v>
      </c>
      <c r="Q51" s="92">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2">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71202.221408126643</v>
      </c>
      <c r="S51" s="92">
        <f t="shared" si="15"/>
        <v>-96503.298065071227</v>
      </c>
      <c r="T51" s="92">
        <f>O51*(1+'Control Panel'!$C$44)</f>
        <v>22918215.015740763</v>
      </c>
      <c r="U51" s="92">
        <f>P51*(1+'Control Panel'!$C$44)</f>
        <v>22918215.015740763</v>
      </c>
      <c r="V51" s="92">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91">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73338.288050370451</v>
      </c>
      <c r="X51" s="92">
        <f t="shared" si="16"/>
        <v>-99398.397007023377</v>
      </c>
      <c r="Y51" s="91">
        <f>T51*(1+'Control Panel'!$C$44)</f>
        <v>23605761.466212988</v>
      </c>
      <c r="Z51" s="91">
        <f>U51*(1+'Control Panel'!$C$44)</f>
        <v>23605761.466212988</v>
      </c>
      <c r="AA51" s="91">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91">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75538.436691881565</v>
      </c>
      <c r="AC51" s="93">
        <f t="shared" si="17"/>
        <v>-102380.34891723411</v>
      </c>
      <c r="AD51" s="93">
        <f>Y51*(1+'Control Panel'!$C$44)</f>
        <v>24313934.31019938</v>
      </c>
      <c r="AE51" s="91">
        <f>Z51*(1+'Control Panel'!$C$44)</f>
        <v>24313934.31019938</v>
      </c>
      <c r="AF51" s="91">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91">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77804.589792638013</v>
      </c>
      <c r="AH51" s="91">
        <f t="shared" si="18"/>
        <v>-105451.75938475113</v>
      </c>
      <c r="AI51" s="92">
        <f t="shared" si="19"/>
        <v>864438.23200952169</v>
      </c>
      <c r="AJ51" s="92">
        <f t="shared" si="20"/>
        <v>367011.9062421688</v>
      </c>
      <c r="AK51" s="92">
        <f t="shared" si="21"/>
        <v>-497426.32576735289</v>
      </c>
    </row>
    <row r="52" spans="1:37" s="94" customFormat="1" ht="14.1">
      <c r="A52" s="86" t="str">
        <f>'ESTIMATED Earned Revenue'!A53</f>
        <v>Toledo, OH</v>
      </c>
      <c r="B52" s="86"/>
      <c r="C52" s="87">
        <f>'ESTIMATED Earned Revenue'!$I53*1.07925</f>
        <v>21096172.707300004</v>
      </c>
      <c r="D52" s="87">
        <f>'ESTIMATED Earned Revenue'!$L53*1.07925</f>
        <v>21096172.707300004</v>
      </c>
      <c r="E52" s="88">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8">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67507.752663360021</v>
      </c>
      <c r="G52" s="89">
        <f t="shared" si="11"/>
        <v>7.522328136875131E-3</v>
      </c>
      <c r="H52" s="90">
        <f t="shared" si="12"/>
        <v>3.2000000000000006E-3</v>
      </c>
      <c r="I52" s="91">
        <f t="shared" si="13"/>
        <v>-91184.580873140003</v>
      </c>
      <c r="J52" s="91">
        <f>C52*(1+'Control Panel'!$C$44)</f>
        <v>21729057.888519004</v>
      </c>
      <c r="K52" s="91">
        <f>D52*(1+'Control Panel'!$C$44)</f>
        <v>21729057.888519004</v>
      </c>
      <c r="L52" s="92">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2">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69532.985243260817</v>
      </c>
      <c r="N52" s="92">
        <f t="shared" si="14"/>
        <v>-93920.118299334208</v>
      </c>
      <c r="O52" s="92">
        <f>J52*(1+'Control Panel'!$C$44)</f>
        <v>22380929.625174575</v>
      </c>
      <c r="P52" s="92">
        <f>K52*(1+'Control Panel'!$C$44)</f>
        <v>22380929.625174575</v>
      </c>
      <c r="Q52" s="92">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2">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71618.974800558644</v>
      </c>
      <c r="S52" s="92">
        <f t="shared" si="15"/>
        <v>-96737.721848314221</v>
      </c>
      <c r="T52" s="92">
        <f>O52*(1+'Control Panel'!$C$44)</f>
        <v>23052357.513929814</v>
      </c>
      <c r="U52" s="92">
        <f>P52*(1+'Control Panel'!$C$44)</f>
        <v>23052357.513929814</v>
      </c>
      <c r="V52" s="92">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91">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73767.544044575407</v>
      </c>
      <c r="X52" s="92">
        <f t="shared" si="16"/>
        <v>-99639.85350376369</v>
      </c>
      <c r="Y52" s="91">
        <f>T52*(1+'Control Panel'!$C$44)</f>
        <v>23743928.239347707</v>
      </c>
      <c r="Z52" s="91">
        <f>U52*(1+'Control Panel'!$C$44)</f>
        <v>23743928.239347707</v>
      </c>
      <c r="AA52" s="91">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91">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75980.570365912674</v>
      </c>
      <c r="AC52" s="93">
        <f t="shared" si="17"/>
        <v>-102629.04910887657</v>
      </c>
      <c r="AD52" s="93">
        <f>Y52*(1+'Control Panel'!$C$44)</f>
        <v>24456246.086528141</v>
      </c>
      <c r="AE52" s="91">
        <f>Z52*(1+'Control Panel'!$C$44)</f>
        <v>24456246.086528141</v>
      </c>
      <c r="AF52" s="91">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91">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78259.987476890048</v>
      </c>
      <c r="AH52" s="91">
        <f t="shared" si="18"/>
        <v>-105707.92058214291</v>
      </c>
      <c r="AI52" s="92">
        <f t="shared" si="19"/>
        <v>867794.72527362918</v>
      </c>
      <c r="AJ52" s="92">
        <f t="shared" si="20"/>
        <v>369160.06193119759</v>
      </c>
      <c r="AK52" s="92">
        <f t="shared" si="21"/>
        <v>-498634.6633424316</v>
      </c>
    </row>
    <row r="53" spans="1:37" s="94" customFormat="1" ht="14.1">
      <c r="A53" s="86" t="str">
        <f>'ESTIMATED Earned Revenue'!A54</f>
        <v>Battle Creek, MI</v>
      </c>
      <c r="B53" s="86"/>
      <c r="C53" s="87">
        <f>'ESTIMATED Earned Revenue'!$I54*1.07925</f>
        <v>21397733.234737504</v>
      </c>
      <c r="D53" s="87">
        <f>'ESTIMATED Earned Revenue'!$L54*1.07925</f>
        <v>21397733.234737504</v>
      </c>
      <c r="E53" s="88">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8">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68472.746351160022</v>
      </c>
      <c r="G53" s="89">
        <f t="shared" si="11"/>
        <v>7.4709174432530069E-3</v>
      </c>
      <c r="H53" s="90">
        <f t="shared" si="12"/>
        <v>3.2000000000000006E-3</v>
      </c>
      <c r="I53" s="91">
        <f t="shared" si="13"/>
        <v>-91387.952118314977</v>
      </c>
      <c r="J53" s="91">
        <f>C53*(1+'Control Panel'!$C$44)</f>
        <v>22039665.231779631</v>
      </c>
      <c r="K53" s="91">
        <f>D53*(1+'Control Panel'!$C$44)</f>
        <v>22039665.231779631</v>
      </c>
      <c r="L53" s="92">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2">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70526.928741694821</v>
      </c>
      <c r="N53" s="92">
        <f t="shared" si="14"/>
        <v>-94129.590681864458</v>
      </c>
      <c r="O53" s="92">
        <f>J53*(1+'Control Panel'!$C$44)</f>
        <v>22700855.188733019</v>
      </c>
      <c r="P53" s="92">
        <f>K53*(1+'Control Panel'!$C$44)</f>
        <v>22700855.188733019</v>
      </c>
      <c r="Q53" s="92">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2">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72642.736603945668</v>
      </c>
      <c r="S53" s="92">
        <f t="shared" si="15"/>
        <v>-96953.478402320412</v>
      </c>
      <c r="T53" s="92">
        <f>O53*(1+'Control Panel'!$C$44)</f>
        <v>23381880.844395012</v>
      </c>
      <c r="U53" s="92">
        <f>P53*(1+'Control Panel'!$C$44)</f>
        <v>23381880.844395012</v>
      </c>
      <c r="V53" s="92">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91">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74822.018702064044</v>
      </c>
      <c r="X53" s="92">
        <f t="shared" si="16"/>
        <v>-99862.082754390009</v>
      </c>
      <c r="Y53" s="91">
        <f>T53*(1+'Control Panel'!$C$44)</f>
        <v>24083337.269726861</v>
      </c>
      <c r="Z53" s="91">
        <f>U53*(1+'Control Panel'!$C$44)</f>
        <v>24083337.269726861</v>
      </c>
      <c r="AA53" s="91">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91">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77066.67926312596</v>
      </c>
      <c r="AC53" s="93">
        <f t="shared" si="17"/>
        <v>-102857.94523702175</v>
      </c>
      <c r="AD53" s="93">
        <f>Y53*(1+'Control Panel'!$C$44)</f>
        <v>24805837.387818668</v>
      </c>
      <c r="AE53" s="91">
        <f>Z53*(1+'Control Panel'!$C$44)</f>
        <v>24805837.387818668</v>
      </c>
      <c r="AF53" s="91">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91">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79378.679641019742</v>
      </c>
      <c r="AH53" s="91">
        <f t="shared" si="18"/>
        <v>-105943.68359413238</v>
      </c>
      <c r="AI53" s="92">
        <f t="shared" si="19"/>
        <v>874183.82362157921</v>
      </c>
      <c r="AJ53" s="92">
        <f t="shared" si="20"/>
        <v>374437.04295185028</v>
      </c>
      <c r="AK53" s="92">
        <f t="shared" si="21"/>
        <v>-499746.78066972893</v>
      </c>
    </row>
    <row r="54" spans="1:37" s="94" customFormat="1" ht="14.1">
      <c r="A54" s="86" t="str">
        <f>'ESTIMATED Earned Revenue'!A55</f>
        <v>Akron, OH</v>
      </c>
      <c r="B54" s="86"/>
      <c r="C54" s="87">
        <f>'ESTIMATED Earned Revenue'!$I55*1.07925</f>
        <v>21954751.050000001</v>
      </c>
      <c r="D54" s="87">
        <f>'ESTIMATED Earned Revenue'!$L55*1.07925</f>
        <v>21954751.050000001</v>
      </c>
      <c r="E54" s="88">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8">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70255.20336</v>
      </c>
      <c r="G54" s="89">
        <f t="shared" si="11"/>
        <v>7.3321138433040892E-3</v>
      </c>
      <c r="H54" s="90">
        <f t="shared" si="12"/>
        <v>3.1999999999999997E-3</v>
      </c>
      <c r="I54" s="91">
        <f t="shared" si="13"/>
        <v>-90719.530740000002</v>
      </c>
      <c r="J54" s="91">
        <f>C54*(1+'Control Panel'!$C$44)</f>
        <v>22613393.581500001</v>
      </c>
      <c r="K54" s="91">
        <f>D54*(1+'Control Panel'!$C$44)</f>
        <v>22613393.581500001</v>
      </c>
      <c r="L54" s="92">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2">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72362.859460800013</v>
      </c>
      <c r="N54" s="92">
        <f t="shared" si="14"/>
        <v>-93441.116662200016</v>
      </c>
      <c r="O54" s="92">
        <f>J54*(1+'Control Panel'!$C$44)</f>
        <v>23291795.388945002</v>
      </c>
      <c r="P54" s="92">
        <f>K54*(1+'Control Panel'!$C$44)</f>
        <v>23291795.388945002</v>
      </c>
      <c r="Q54" s="92">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2">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74533.745244624006</v>
      </c>
      <c r="S54" s="92">
        <f t="shared" si="15"/>
        <v>-96244.350162066024</v>
      </c>
      <c r="T54" s="92">
        <f>O54*(1+'Control Panel'!$C$44)</f>
        <v>23990549.250613354</v>
      </c>
      <c r="U54" s="92">
        <f>P54*(1+'Control Panel'!$C$44)</f>
        <v>23990549.250613354</v>
      </c>
      <c r="V54" s="92">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91">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76769.75760196273</v>
      </c>
      <c r="X54" s="92">
        <f t="shared" si="16"/>
        <v>-99131.680666928019</v>
      </c>
      <c r="Y54" s="91">
        <f>T54*(1+'Control Panel'!$C$44)</f>
        <v>24710265.728131756</v>
      </c>
      <c r="Z54" s="91">
        <f>U54*(1+'Control Panel'!$C$44)</f>
        <v>24710265.728131756</v>
      </c>
      <c r="AA54" s="91">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91">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79072.850330021625</v>
      </c>
      <c r="AC54" s="93">
        <f t="shared" si="17"/>
        <v>-102105.63108693586</v>
      </c>
      <c r="AD54" s="93">
        <f>Y54*(1+'Control Panel'!$C$44)</f>
        <v>25451573.69997571</v>
      </c>
      <c r="AE54" s="91">
        <f>Z54*(1+'Control Panel'!$C$44)</f>
        <v>25451573.69997571</v>
      </c>
      <c r="AF54" s="91">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91">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81445.035839922275</v>
      </c>
      <c r="AH54" s="91">
        <f t="shared" si="18"/>
        <v>-105168.80001954392</v>
      </c>
      <c r="AI54" s="92">
        <f t="shared" si="19"/>
        <v>880275.82707500446</v>
      </c>
      <c r="AJ54" s="92">
        <f t="shared" si="20"/>
        <v>384184.24847733066</v>
      </c>
      <c r="AK54" s="92">
        <f t="shared" si="21"/>
        <v>-496091.5785976738</v>
      </c>
    </row>
    <row r="55" spans="1:37" s="94" customFormat="1" ht="14.1">
      <c r="A55" s="86" t="str">
        <f>'ESTIMATED Earned Revenue'!A56</f>
        <v>Fredericksburg, VA</v>
      </c>
      <c r="B55" s="86"/>
      <c r="C55" s="87">
        <f>'ESTIMATED Earned Revenue'!$I56*1.07925</f>
        <v>22081745.31825</v>
      </c>
      <c r="D55" s="87">
        <f>'ESTIMATED Earned Revenue'!$L56*1.07925</f>
        <v>22081745.31825</v>
      </c>
      <c r="E55" s="88">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8">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70661.585018400001</v>
      </c>
      <c r="G55" s="89">
        <f t="shared" si="11"/>
        <v>7.3014483372040593E-3</v>
      </c>
      <c r="H55" s="90">
        <f t="shared" si="12"/>
        <v>3.2000000000000002E-3</v>
      </c>
      <c r="I55" s="91">
        <f t="shared" si="13"/>
        <v>-90567.137618099994</v>
      </c>
      <c r="J55" s="91">
        <f>C55*(1+'Control Panel'!$C$44)</f>
        <v>22744197.6777975</v>
      </c>
      <c r="K55" s="91">
        <f>D55*(1+'Control Panel'!$C$44)</f>
        <v>22744197.6777975</v>
      </c>
      <c r="L55" s="92">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2">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72781.432568952005</v>
      </c>
      <c r="N55" s="92">
        <f t="shared" si="14"/>
        <v>-93284.151746643009</v>
      </c>
      <c r="O55" s="92">
        <f>J55*(1+'Control Panel'!$C$44)</f>
        <v>23426523.608131427</v>
      </c>
      <c r="P55" s="92">
        <f>K55*(1+'Control Panel'!$C$44)</f>
        <v>23426523.608131427</v>
      </c>
      <c r="Q55" s="92">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2">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74964.875546020572</v>
      </c>
      <c r="S55" s="92">
        <f t="shared" si="15"/>
        <v>-96082.67629904233</v>
      </c>
      <c r="T55" s="92">
        <f>O55*(1+'Control Panel'!$C$44)</f>
        <v>24129319.316375371</v>
      </c>
      <c r="U55" s="92">
        <f>P55*(1+'Control Panel'!$C$44)</f>
        <v>24129319.316375371</v>
      </c>
      <c r="V55" s="92">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1">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77213.821812401191</v>
      </c>
      <c r="X55" s="92">
        <f t="shared" si="16"/>
        <v>-98965.156588013589</v>
      </c>
      <c r="Y55" s="91">
        <f>T55*(1+'Control Panel'!$C$44)</f>
        <v>24853198.895866632</v>
      </c>
      <c r="Z55" s="91">
        <f>U55*(1+'Control Panel'!$C$44)</f>
        <v>24853198.895866632</v>
      </c>
      <c r="AA55" s="91">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1">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79530.236466773233</v>
      </c>
      <c r="AC55" s="93">
        <f t="shared" si="17"/>
        <v>-101934.11128565401</v>
      </c>
      <c r="AD55" s="93">
        <f>Y55*(1+'Control Panel'!$C$44)</f>
        <v>25598794.862742633</v>
      </c>
      <c r="AE55" s="91">
        <f>Z55*(1+'Control Panel'!$C$44)</f>
        <v>25598794.862742633</v>
      </c>
      <c r="AF55" s="91">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1">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81916.143560776429</v>
      </c>
      <c r="AH55" s="91">
        <f t="shared" si="18"/>
        <v>-104992.13462422363</v>
      </c>
      <c r="AI55" s="92">
        <f t="shared" si="19"/>
        <v>881664.74049849994</v>
      </c>
      <c r="AJ55" s="92">
        <f t="shared" si="20"/>
        <v>386406.50995492347</v>
      </c>
      <c r="AK55" s="92">
        <f t="shared" si="21"/>
        <v>-495258.23054357647</v>
      </c>
    </row>
    <row r="56" spans="1:37" s="94" customFormat="1" ht="14.1">
      <c r="A56" s="86" t="str">
        <f>'ESTIMATED Earned Revenue'!A57</f>
        <v>Tulsa, OK</v>
      </c>
      <c r="B56" s="86"/>
      <c r="C56" s="87">
        <f>'ESTIMATED Earned Revenue'!$I57*1.07925</f>
        <v>22377397.123636365</v>
      </c>
      <c r="D56" s="87">
        <f>'ESTIMATED Earned Revenue'!$L57*1.07925</f>
        <v>22377397.123636365</v>
      </c>
      <c r="E56" s="88">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8">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71607.670795636368</v>
      </c>
      <c r="G56" s="89">
        <f t="shared" si="11"/>
        <v>7.2314052145210674E-3</v>
      </c>
      <c r="H56" s="90">
        <f t="shared" si="12"/>
        <v>3.2000000000000002E-3</v>
      </c>
      <c r="I56" s="91">
        <f t="shared" si="13"/>
        <v>-90212.355451636366</v>
      </c>
      <c r="J56" s="91">
        <f>C56*(1+'Control Panel'!$C$44)</f>
        <v>23048719.037345458</v>
      </c>
      <c r="K56" s="91">
        <f>D56*(1+'Control Panel'!$C$44)</f>
        <v>23048719.037345458</v>
      </c>
      <c r="L56" s="92">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2">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73755.900919505468</v>
      </c>
      <c r="N56" s="92">
        <f t="shared" si="14"/>
        <v>-92918.726115185462</v>
      </c>
      <c r="O56" s="92">
        <f>J56*(1+'Control Panel'!$C$44)</f>
        <v>23740180.608465821</v>
      </c>
      <c r="P56" s="92">
        <f>K56*(1+'Control Panel'!$C$44)</f>
        <v>23740180.608465821</v>
      </c>
      <c r="Q56" s="92">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2">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75968.577947090627</v>
      </c>
      <c r="S56" s="92">
        <f t="shared" si="15"/>
        <v>-95706.287898641036</v>
      </c>
      <c r="T56" s="92">
        <f>O56*(1+'Control Panel'!$C$44)</f>
        <v>24452386.026719797</v>
      </c>
      <c r="U56" s="92">
        <f>P56*(1+'Control Panel'!$C$44)</f>
        <v>24452386.026719797</v>
      </c>
      <c r="V56" s="92">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91">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78247.635285503362</v>
      </c>
      <c r="X56" s="92">
        <f t="shared" si="16"/>
        <v>-98577.476535600275</v>
      </c>
      <c r="Y56" s="91">
        <f>T56*(1+'Control Panel'!$C$44)</f>
        <v>25185957.607521392</v>
      </c>
      <c r="Z56" s="91">
        <f>U56*(1+'Control Panel'!$C$44)</f>
        <v>25185957.607521392</v>
      </c>
      <c r="AA56" s="91">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91">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80595.064344068465</v>
      </c>
      <c r="AC56" s="93">
        <f t="shared" si="17"/>
        <v>-101534.80083166828</v>
      </c>
      <c r="AD56" s="93">
        <f>Y56*(1+'Control Panel'!$C$44)</f>
        <v>25941536.335747033</v>
      </c>
      <c r="AE56" s="91">
        <f>Z56*(1+'Control Panel'!$C$44)</f>
        <v>25941536.335747033</v>
      </c>
      <c r="AF56" s="91">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91">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83012.916274390504</v>
      </c>
      <c r="AH56" s="91">
        <f t="shared" si="18"/>
        <v>-104580.84485661835</v>
      </c>
      <c r="AI56" s="92">
        <f t="shared" si="19"/>
        <v>884898.2310082718</v>
      </c>
      <c r="AJ56" s="92">
        <f t="shared" si="20"/>
        <v>391580.09477055841</v>
      </c>
      <c r="AK56" s="92">
        <f t="shared" si="21"/>
        <v>-493318.13623771339</v>
      </c>
    </row>
    <row r="57" spans="1:37" s="94" customFormat="1" ht="14.1">
      <c r="A57" s="86" t="str">
        <f>'ESTIMATED Earned Revenue'!A58</f>
        <v>Medford, OR</v>
      </c>
      <c r="B57" s="86"/>
      <c r="C57" s="87">
        <f>'ESTIMATED Earned Revenue'!$I58*1.07925</f>
        <v>22396033.268257502</v>
      </c>
      <c r="D57" s="87">
        <f>'ESTIMATED Earned Revenue'!$L58*1.07925</f>
        <v>22396033.268257502</v>
      </c>
      <c r="E57" s="88">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8">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71667.306458424006</v>
      </c>
      <c r="G57" s="89">
        <f t="shared" si="11"/>
        <v>7.2270520675605391E-3</v>
      </c>
      <c r="H57" s="90">
        <f t="shared" si="12"/>
        <v>3.1999999999999997E-3</v>
      </c>
      <c r="I57" s="91">
        <f t="shared" si="13"/>
        <v>-90189.992078091003</v>
      </c>
      <c r="J57" s="91">
        <f>C57*(1+'Control Panel'!$C$44)</f>
        <v>23067914.266305227</v>
      </c>
      <c r="K57" s="91">
        <f>D57*(1+'Control Panel'!$C$44)</f>
        <v>23067914.266305227</v>
      </c>
      <c r="L57" s="92">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2">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73817.325652176733</v>
      </c>
      <c r="N57" s="92">
        <f t="shared" si="14"/>
        <v>-92895.691840433734</v>
      </c>
      <c r="O57" s="92">
        <f>J57*(1+'Control Panel'!$C$44)</f>
        <v>23759951.694294386</v>
      </c>
      <c r="P57" s="92">
        <f>K57*(1+'Control Panel'!$C$44)</f>
        <v>23759951.694294386</v>
      </c>
      <c r="Q57" s="92">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2">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76031.845421742037</v>
      </c>
      <c r="S57" s="92">
        <f t="shared" si="15"/>
        <v>-95682.56259564677</v>
      </c>
      <c r="T57" s="92">
        <f>O57*(1+'Control Panel'!$C$44)</f>
        <v>24472750.245123219</v>
      </c>
      <c r="U57" s="92">
        <f>P57*(1+'Control Panel'!$C$44)</f>
        <v>24472750.245123219</v>
      </c>
      <c r="V57" s="92">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91">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78312.800784394305</v>
      </c>
      <c r="X57" s="92">
        <f t="shared" si="16"/>
        <v>-98553.039473516183</v>
      </c>
      <c r="Y57" s="91">
        <f>T57*(1+'Control Panel'!$C$44)</f>
        <v>25206932.752476916</v>
      </c>
      <c r="Z57" s="91">
        <f>U57*(1+'Control Panel'!$C$44)</f>
        <v>25206932.752476916</v>
      </c>
      <c r="AA57" s="91">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91">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80662.18480792614</v>
      </c>
      <c r="AC57" s="93">
        <f t="shared" si="17"/>
        <v>-101509.63065772167</v>
      </c>
      <c r="AD57" s="93">
        <f>Y57*(1+'Control Panel'!$C$44)</f>
        <v>25963140.735051222</v>
      </c>
      <c r="AE57" s="91">
        <f>Z57*(1+'Control Panel'!$C$44)</f>
        <v>25963140.735051222</v>
      </c>
      <c r="AF57" s="91">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91">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83082.050352163918</v>
      </c>
      <c r="AH57" s="91">
        <f t="shared" si="18"/>
        <v>-104554.9195774533</v>
      </c>
      <c r="AI57" s="92">
        <f t="shared" si="19"/>
        <v>885102.05116317479</v>
      </c>
      <c r="AJ57" s="92">
        <f t="shared" si="20"/>
        <v>391906.2070184031</v>
      </c>
      <c r="AK57" s="92">
        <f t="shared" si="21"/>
        <v>-493195.84414477169</v>
      </c>
    </row>
    <row r="58" spans="1:37" s="94" customFormat="1" ht="14.1">
      <c r="A58" s="86" t="str">
        <f>'ESTIMATED Earned Revenue'!A59</f>
        <v>Grand Island, NE</v>
      </c>
      <c r="B58" s="86"/>
      <c r="C58" s="87">
        <f>'ESTIMATED Earned Revenue'!$I59*1.07925</f>
        <v>22816793.353500001</v>
      </c>
      <c r="D58" s="87">
        <f>'ESTIMATED Earned Revenue'!$L59*1.07925</f>
        <v>22816793.353500001</v>
      </c>
      <c r="E58" s="88">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8">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73013.738731200006</v>
      </c>
      <c r="G58" s="89">
        <f t="shared" si="11"/>
        <v>7.130661008596227E-3</v>
      </c>
      <c r="H58" s="90">
        <f t="shared" si="12"/>
        <v>3.2000000000000002E-3</v>
      </c>
      <c r="I58" s="91">
        <f t="shared" si="13"/>
        <v>-89685.079975799992</v>
      </c>
      <c r="J58" s="91">
        <f>C58*(1+'Control Panel'!$C$44)</f>
        <v>23501297.154105</v>
      </c>
      <c r="K58" s="91">
        <f>D58*(1+'Control Panel'!$C$44)</f>
        <v>23501297.154105</v>
      </c>
      <c r="L58" s="92">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2">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75204.150893136</v>
      </c>
      <c r="N58" s="92">
        <f t="shared" si="14"/>
        <v>-92375.632375074012</v>
      </c>
      <c r="O58" s="92">
        <f>J58*(1+'Control Panel'!$C$44)</f>
        <v>24206336.068728153</v>
      </c>
      <c r="P58" s="92">
        <f>K58*(1+'Control Panel'!$C$44)</f>
        <v>24206336.068728153</v>
      </c>
      <c r="Q58" s="92">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2">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77460.275419930098</v>
      </c>
      <c r="S58" s="92">
        <f t="shared" si="15"/>
        <v>-95146.901346326238</v>
      </c>
      <c r="T58" s="92">
        <f>O58*(1+'Control Panel'!$C$44)</f>
        <v>24932526.150789998</v>
      </c>
      <c r="U58" s="92">
        <f>P58*(1+'Control Panel'!$C$44)</f>
        <v>24932526.150789998</v>
      </c>
      <c r="V58" s="92">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91">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79784.083682527998</v>
      </c>
      <c r="X58" s="92">
        <f t="shared" si="16"/>
        <v>-98001.308386716031</v>
      </c>
      <c r="Y58" s="91">
        <f>T58*(1+'Control Panel'!$C$44)</f>
        <v>25680501.935313698</v>
      </c>
      <c r="Z58" s="91">
        <f>U58*(1+'Control Panel'!$C$44)</f>
        <v>25680501.935313698</v>
      </c>
      <c r="AA58" s="91">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91">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82177.606193003841</v>
      </c>
      <c r="AC58" s="93">
        <f t="shared" si="17"/>
        <v>-100941.34763831754</v>
      </c>
      <c r="AD58" s="93">
        <f>Y58*(1+'Control Panel'!$C$44)</f>
        <v>26450916.993373111</v>
      </c>
      <c r="AE58" s="91">
        <f>Z58*(1+'Control Panel'!$C$44)</f>
        <v>26450916.993373111</v>
      </c>
      <c r="AF58" s="91">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91">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84642.934378793958</v>
      </c>
      <c r="AH58" s="91">
        <f t="shared" si="18"/>
        <v>-103969.58806746706</v>
      </c>
      <c r="AI58" s="92">
        <f t="shared" si="19"/>
        <v>889703.82838129275</v>
      </c>
      <c r="AJ58" s="92">
        <f t="shared" si="20"/>
        <v>399269.05056739191</v>
      </c>
      <c r="AK58" s="92">
        <f t="shared" si="21"/>
        <v>-490434.77781390084</v>
      </c>
    </row>
    <row r="59" spans="1:37" s="94" customFormat="1" ht="14.1">
      <c r="A59" s="86" t="str">
        <f>'ESTIMATED Earned Revenue'!A60</f>
        <v>Newark, OH</v>
      </c>
      <c r="B59" s="86"/>
      <c r="C59" s="87">
        <f>'ESTIMATED Earned Revenue'!$I60*1.07925</f>
        <v>22945471.737412505</v>
      </c>
      <c r="D59" s="87">
        <f>'ESTIMATED Earned Revenue'!$L60*1.07925</f>
        <v>22945471.737412505</v>
      </c>
      <c r="E59" s="88">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8">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73425.509559720012</v>
      </c>
      <c r="G59" s="89">
        <f t="shared" si="11"/>
        <v>7.10188822176733E-3</v>
      </c>
      <c r="H59" s="90">
        <f t="shared" si="12"/>
        <v>3.1999999999999997E-3</v>
      </c>
      <c r="I59" s="91">
        <f t="shared" si="13"/>
        <v>-89530.665915105012</v>
      </c>
      <c r="J59" s="91">
        <f>C59*(1+'Control Panel'!$C$44)</f>
        <v>23633835.889534879</v>
      </c>
      <c r="K59" s="91">
        <f>D59*(1+'Control Panel'!$C$44)</f>
        <v>23633835.889534879</v>
      </c>
      <c r="L59" s="92">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2">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75628.274846511616</v>
      </c>
      <c r="N59" s="92">
        <f t="shared" si="14"/>
        <v>-92216.585892558171</v>
      </c>
      <c r="O59" s="92">
        <f>J59*(1+'Control Panel'!$C$44)</f>
        <v>24342850.966220926</v>
      </c>
      <c r="P59" s="92">
        <f>K59*(1+'Control Panel'!$C$44)</f>
        <v>24342850.966220926</v>
      </c>
      <c r="Q59" s="92">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2">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77897.123091906964</v>
      </c>
      <c r="S59" s="92">
        <f t="shared" si="15"/>
        <v>-94983.083469334917</v>
      </c>
      <c r="T59" s="92">
        <f>O59*(1+'Control Panel'!$C$44)</f>
        <v>25073136.495207556</v>
      </c>
      <c r="U59" s="92">
        <f>P59*(1+'Control Panel'!$C$44)</f>
        <v>25073136.495207556</v>
      </c>
      <c r="V59" s="92">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91">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80234.036784664175</v>
      </c>
      <c r="X59" s="92">
        <f t="shared" si="16"/>
        <v>-97832.575973414961</v>
      </c>
      <c r="Y59" s="91">
        <f>T59*(1+'Control Panel'!$C$44)</f>
        <v>25825330.590063784</v>
      </c>
      <c r="Z59" s="91">
        <f>U59*(1+'Control Panel'!$C$44)</f>
        <v>25825330.590063784</v>
      </c>
      <c r="AA59" s="91">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91">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82641.057888204115</v>
      </c>
      <c r="AC59" s="93">
        <f t="shared" si="17"/>
        <v>-100767.55325261742</v>
      </c>
      <c r="AD59" s="93">
        <f>Y59*(1+'Control Panel'!$C$44)</f>
        <v>26600090.507765699</v>
      </c>
      <c r="AE59" s="91">
        <f>Z59*(1+'Control Panel'!$C$44)</f>
        <v>26600090.507765699</v>
      </c>
      <c r="AF59" s="91">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91">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85120.289624850237</v>
      </c>
      <c r="AH59" s="91">
        <f t="shared" si="18"/>
        <v>-103790.57985019594</v>
      </c>
      <c r="AI59" s="92">
        <f t="shared" si="19"/>
        <v>891111.16067425848</v>
      </c>
      <c r="AJ59" s="92">
        <f t="shared" si="20"/>
        <v>401520.78223613708</v>
      </c>
      <c r="AK59" s="92">
        <f t="shared" si="21"/>
        <v>-489590.37843812141</v>
      </c>
    </row>
    <row r="60" spans="1:37" s="94" customFormat="1" ht="14.1">
      <c r="A60" s="86" t="str">
        <f>'ESTIMATED Earned Revenue'!A61</f>
        <v>Waterloo, IA</v>
      </c>
      <c r="B60" s="86"/>
      <c r="C60" s="87">
        <f>'ESTIMATED Earned Revenue'!$I61*1.07925</f>
        <v>23015515.353810005</v>
      </c>
      <c r="D60" s="87">
        <f>'ESTIMATED Earned Revenue'!$L61*1.07925</f>
        <v>23015515.353810005</v>
      </c>
      <c r="E60" s="88">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8">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73649.649132192018</v>
      </c>
      <c r="G60" s="89">
        <f t="shared" si="11"/>
        <v>7.0863615348339768E-3</v>
      </c>
      <c r="H60" s="90">
        <f t="shared" si="12"/>
        <v>3.2000000000000002E-3</v>
      </c>
      <c r="I60" s="91">
        <f t="shared" si="13"/>
        <v>-89446.613575427997</v>
      </c>
      <c r="J60" s="91">
        <f>C60*(1+'Control Panel'!$C$44)</f>
        <v>23705980.814424306</v>
      </c>
      <c r="K60" s="91">
        <f>D60*(1+'Control Panel'!$C$44)</f>
        <v>23705980.814424306</v>
      </c>
      <c r="L60" s="92">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2">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75859.13860615778</v>
      </c>
      <c r="N60" s="92">
        <f t="shared" si="14"/>
        <v>-92130.011982690849</v>
      </c>
      <c r="O60" s="92">
        <f>J60*(1+'Control Panel'!$C$44)</f>
        <v>24417160.238857035</v>
      </c>
      <c r="P60" s="92">
        <f>K60*(1+'Control Panel'!$C$44)</f>
        <v>24417160.238857035</v>
      </c>
      <c r="Q60" s="92">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2">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78134.912764342516</v>
      </c>
      <c r="S60" s="92">
        <f t="shared" si="15"/>
        <v>-94893.912342171578</v>
      </c>
      <c r="T60" s="92">
        <f>O60*(1+'Control Panel'!$C$44)</f>
        <v>25149675.046022747</v>
      </c>
      <c r="U60" s="92">
        <f>P60*(1+'Control Panel'!$C$44)</f>
        <v>25149675.046022747</v>
      </c>
      <c r="V60" s="92">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91">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80478.960147272795</v>
      </c>
      <c r="X60" s="92">
        <f t="shared" si="16"/>
        <v>-97740.729712436732</v>
      </c>
      <c r="Y60" s="91">
        <f>T60*(1+'Control Panel'!$C$44)</f>
        <v>25904165.297403429</v>
      </c>
      <c r="Z60" s="91">
        <f>U60*(1+'Control Panel'!$C$44)</f>
        <v>25904165.297403429</v>
      </c>
      <c r="AA60" s="91">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91">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82893.328951690972</v>
      </c>
      <c r="AC60" s="93">
        <f t="shared" si="17"/>
        <v>-100672.95160380985</v>
      </c>
      <c r="AD60" s="93">
        <f>Y60*(1+'Control Panel'!$C$44)</f>
        <v>26681290.256325532</v>
      </c>
      <c r="AE60" s="91">
        <f>Z60*(1+'Control Panel'!$C$44)</f>
        <v>26681290.256325532</v>
      </c>
      <c r="AF60" s="91">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91">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85380.128820241705</v>
      </c>
      <c r="AH60" s="91">
        <f t="shared" si="18"/>
        <v>-103693.14015192415</v>
      </c>
      <c r="AI60" s="92">
        <f t="shared" si="19"/>
        <v>891877.21508273901</v>
      </c>
      <c r="AJ60" s="92">
        <f t="shared" si="20"/>
        <v>402746.4692897058</v>
      </c>
      <c r="AK60" s="92">
        <f t="shared" si="21"/>
        <v>-489130.74579303322</v>
      </c>
    </row>
    <row r="61" spans="1:37" s="94" customFormat="1" ht="14.1">
      <c r="A61" s="86" t="str">
        <f>'ESTIMATED Earned Revenue'!A62</f>
        <v>Waco, TX</v>
      </c>
      <c r="B61" s="86"/>
      <c r="C61" s="87">
        <f>'ESTIMATED Earned Revenue'!$I62*1.07925</f>
        <v>23064929.322307501</v>
      </c>
      <c r="D61" s="87">
        <f>'ESTIMATED Earned Revenue'!$L62*1.07925</f>
        <v>23064929.322307501</v>
      </c>
      <c r="E61" s="88">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8">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73807.773831384009</v>
      </c>
      <c r="G61" s="89">
        <f t="shared" si="11"/>
        <v>7.0754645879959003E-3</v>
      </c>
      <c r="H61" s="90">
        <f t="shared" si="12"/>
        <v>3.2000000000000002E-3</v>
      </c>
      <c r="I61" s="91">
        <f t="shared" si="13"/>
        <v>-89387.316813230995</v>
      </c>
      <c r="J61" s="91">
        <f>C61*(1+'Control Panel'!$C$44)</f>
        <v>23756877.201976728</v>
      </c>
      <c r="K61" s="91">
        <f>D61*(1+'Control Panel'!$C$44)</f>
        <v>23756877.201976728</v>
      </c>
      <c r="L61" s="92">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2">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76022.007046325525</v>
      </c>
      <c r="N61" s="92">
        <f t="shared" si="14"/>
        <v>-92068.936317627944</v>
      </c>
      <c r="O61" s="92">
        <f>J61*(1+'Control Panel'!$C$44)</f>
        <v>24469583.51803603</v>
      </c>
      <c r="P61" s="92">
        <f>K61*(1+'Control Panel'!$C$44)</f>
        <v>24469583.51803603</v>
      </c>
      <c r="Q61" s="92">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2">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78302.667257715308</v>
      </c>
      <c r="S61" s="92">
        <f t="shared" si="15"/>
        <v>-94831.004407156783</v>
      </c>
      <c r="T61" s="92">
        <f>O61*(1+'Control Panel'!$C$44)</f>
        <v>25203671.023577113</v>
      </c>
      <c r="U61" s="92">
        <f>P61*(1+'Control Panel'!$C$44)</f>
        <v>25203671.023577113</v>
      </c>
      <c r="V61" s="92">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1">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80651.74727544676</v>
      </c>
      <c r="X61" s="92">
        <f t="shared" si="16"/>
        <v>-97675.934539371505</v>
      </c>
      <c r="Y61" s="91">
        <f>T61*(1+'Control Panel'!$C$44)</f>
        <v>25959781.154284425</v>
      </c>
      <c r="Z61" s="91">
        <f>U61*(1+'Control Panel'!$C$44)</f>
        <v>25959781.154284425</v>
      </c>
      <c r="AA61" s="91">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1">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83071.299693710171</v>
      </c>
      <c r="AC61" s="93">
        <f t="shared" si="17"/>
        <v>-100606.21257555266</v>
      </c>
      <c r="AD61" s="93">
        <f>Y61*(1+'Control Panel'!$C$44)</f>
        <v>26738574.58891296</v>
      </c>
      <c r="AE61" s="91">
        <f>Z61*(1+'Control Panel'!$C$44)</f>
        <v>26738574.58891296</v>
      </c>
      <c r="AF61" s="91">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1">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85563.438684521476</v>
      </c>
      <c r="AH61" s="91">
        <f t="shared" si="18"/>
        <v>-103624.39895281923</v>
      </c>
      <c r="AI61" s="92">
        <f t="shared" si="19"/>
        <v>892417.64675024734</v>
      </c>
      <c r="AJ61" s="92">
        <f t="shared" si="20"/>
        <v>403611.15995771927</v>
      </c>
      <c r="AK61" s="92">
        <f t="shared" si="21"/>
        <v>-488806.48679252807</v>
      </c>
    </row>
    <row r="62" spans="1:37" s="94" customFormat="1" ht="14.1">
      <c r="A62" s="86" t="str">
        <f>'ESTIMATED Earned Revenue'!A63</f>
        <v>Stockton, CA</v>
      </c>
      <c r="B62" s="86"/>
      <c r="C62" s="87">
        <f>'ESTIMATED Earned Revenue'!$I63*1.07925</f>
        <v>23886252.397500001</v>
      </c>
      <c r="D62" s="87">
        <f>'ESTIMATED Earned Revenue'!$L63*1.07925</f>
        <v>23886252.397500001</v>
      </c>
      <c r="E62" s="88">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8">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76436.007672000007</v>
      </c>
      <c r="G62" s="89">
        <f t="shared" si="11"/>
        <v>6.9009459521683844E-3</v>
      </c>
      <c r="H62" s="90">
        <f t="shared" si="12"/>
        <v>3.2000000000000002E-3</v>
      </c>
      <c r="I62" s="91">
        <f t="shared" si="13"/>
        <v>-88401.729122999997</v>
      </c>
      <c r="J62" s="91">
        <f>C62*(1+'Control Panel'!$C$44)</f>
        <v>24602839.969425</v>
      </c>
      <c r="K62" s="91">
        <f>D62*(1+'Control Panel'!$C$44)</f>
        <v>24602839.969425</v>
      </c>
      <c r="L62" s="92">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2">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78729.087902159998</v>
      </c>
      <c r="N62" s="92">
        <f t="shared" si="14"/>
        <v>-91053.780996690024</v>
      </c>
      <c r="O62" s="92">
        <f>J62*(1+'Control Panel'!$C$44)</f>
        <v>25340925.168507751</v>
      </c>
      <c r="P62" s="92">
        <f>K62*(1+'Control Panel'!$C$44)</f>
        <v>25340925.168507751</v>
      </c>
      <c r="Q62" s="92">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2">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81090.960539224805</v>
      </c>
      <c r="S62" s="92">
        <f t="shared" si="15"/>
        <v>-93785.394426590719</v>
      </c>
      <c r="T62" s="92">
        <f>O62*(1+'Control Panel'!$C$44)</f>
        <v>26101152.923562985</v>
      </c>
      <c r="U62" s="92">
        <f>P62*(1+'Control Panel'!$C$44)</f>
        <v>26101152.923562985</v>
      </c>
      <c r="V62" s="92">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91">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83523.689355401555</v>
      </c>
      <c r="X62" s="92">
        <f t="shared" si="16"/>
        <v>-96598.956259388448</v>
      </c>
      <c r="Y62" s="91">
        <f>T62*(1+'Control Panel'!$C$44)</f>
        <v>26884187.511269875</v>
      </c>
      <c r="Z62" s="91">
        <f>U62*(1+'Control Panel'!$C$44)</f>
        <v>26884187.511269875</v>
      </c>
      <c r="AA62" s="91">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91">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86029.400036063598</v>
      </c>
      <c r="AC62" s="93">
        <f t="shared" si="17"/>
        <v>-99496.924947170133</v>
      </c>
      <c r="AD62" s="93">
        <f>Y62*(1+'Control Panel'!$C$44)</f>
        <v>27690713.136607971</v>
      </c>
      <c r="AE62" s="91">
        <f>Z62*(1+'Control Panel'!$C$44)</f>
        <v>27690713.136607971</v>
      </c>
      <c r="AF62" s="91">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91">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88610.282037145516</v>
      </c>
      <c r="AH62" s="91">
        <f t="shared" si="18"/>
        <v>-102481.83269558521</v>
      </c>
      <c r="AI62" s="92">
        <f t="shared" si="19"/>
        <v>901400.30919542001</v>
      </c>
      <c r="AJ62" s="92">
        <f t="shared" si="20"/>
        <v>417983.4198699955</v>
      </c>
      <c r="AK62" s="92">
        <f t="shared" si="21"/>
        <v>-483416.8893254245</v>
      </c>
    </row>
    <row r="63" spans="1:37" s="94" customFormat="1" ht="14.1">
      <c r="A63" s="86" t="str">
        <f>'ESTIMATED Earned Revenue'!A64</f>
        <v>Flint, MI</v>
      </c>
      <c r="B63" s="86"/>
      <c r="C63" s="87">
        <f>'ESTIMATED Earned Revenue'!$I64*1.07925</f>
        <v>23987505.711435001</v>
      </c>
      <c r="D63" s="87">
        <f>'ESTIMATED Earned Revenue'!$L64*1.07925</f>
        <v>23987505.711435001</v>
      </c>
      <c r="E63" s="88">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8">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76760.018276592004</v>
      </c>
      <c r="G63" s="89">
        <f t="shared" si="11"/>
        <v>6.8802586399883264E-3</v>
      </c>
      <c r="H63" s="90">
        <f t="shared" si="12"/>
        <v>3.2000000000000002E-3</v>
      </c>
      <c r="I63" s="91">
        <f t="shared" si="13"/>
        <v>-88280.225146277997</v>
      </c>
      <c r="J63" s="91">
        <f>C63*(1+'Control Panel'!$C$44)</f>
        <v>24707130.882778052</v>
      </c>
      <c r="K63" s="91">
        <f>D63*(1+'Control Panel'!$C$44)</f>
        <v>24707130.882778052</v>
      </c>
      <c r="L63" s="92">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2">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79062.818824889764</v>
      </c>
      <c r="N63" s="92">
        <f t="shared" si="14"/>
        <v>-90928.631900666354</v>
      </c>
      <c r="O63" s="92">
        <f>J63*(1+'Control Panel'!$C$44)</f>
        <v>25448344.809261393</v>
      </c>
      <c r="P63" s="92">
        <f>K63*(1+'Control Panel'!$C$44)</f>
        <v>25448344.809261393</v>
      </c>
      <c r="Q63" s="92">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2">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81434.703389636459</v>
      </c>
      <c r="S63" s="92">
        <f t="shared" si="15"/>
        <v>-93656.490857686367</v>
      </c>
      <c r="T63" s="92">
        <f>O63*(1+'Control Panel'!$C$44)</f>
        <v>26211795.153539237</v>
      </c>
      <c r="U63" s="92">
        <f>P63*(1+'Control Panel'!$C$44)</f>
        <v>26211795.153539237</v>
      </c>
      <c r="V63" s="92">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91">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83877.74449132556</v>
      </c>
      <c r="X63" s="92">
        <f t="shared" si="16"/>
        <v>-96466.18558341694</v>
      </c>
      <c r="Y63" s="91">
        <f>T63*(1+'Control Panel'!$C$44)</f>
        <v>26998149.008145414</v>
      </c>
      <c r="Z63" s="91">
        <f>U63*(1+'Control Panel'!$C$44)</f>
        <v>26998149.008145414</v>
      </c>
      <c r="AA63" s="91">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91">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86394.076826065328</v>
      </c>
      <c r="AC63" s="93">
        <f t="shared" si="17"/>
        <v>-99360.171150919472</v>
      </c>
      <c r="AD63" s="93">
        <f>Y63*(1+'Control Panel'!$C$44)</f>
        <v>27808093.478389777</v>
      </c>
      <c r="AE63" s="91">
        <f>Z63*(1+'Control Panel'!$C$44)</f>
        <v>27808093.478389777</v>
      </c>
      <c r="AF63" s="91">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91">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88985.899130847291</v>
      </c>
      <c r="AH63" s="91">
        <f t="shared" si="18"/>
        <v>-102340.97628544706</v>
      </c>
      <c r="AI63" s="92">
        <f t="shared" si="19"/>
        <v>902507.69844090065</v>
      </c>
      <c r="AJ63" s="92">
        <f t="shared" si="20"/>
        <v>419755.24266276439</v>
      </c>
      <c r="AK63" s="92">
        <f t="shared" si="21"/>
        <v>-482752.45577813627</v>
      </c>
    </row>
    <row r="64" spans="1:37" s="94" customFormat="1" ht="14.1">
      <c r="A64" s="86" t="str">
        <f>'ESTIMATED Earned Revenue'!A65</f>
        <v>Des Moines, IA</v>
      </c>
      <c r="B64" s="86"/>
      <c r="C64" s="87">
        <f>'ESTIMATED Earned Revenue'!$I65*1.07925</f>
        <v>24670832.611500002</v>
      </c>
      <c r="D64" s="87">
        <f>'ESTIMATED Earned Revenue'!$L65*1.07925</f>
        <v>24670832.611500002</v>
      </c>
      <c r="E64" s="88">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8">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78946.664356800015</v>
      </c>
      <c r="G64" s="89">
        <f t="shared" si="11"/>
        <v>6.7450863877788828E-3</v>
      </c>
      <c r="H64" s="90">
        <f t="shared" si="12"/>
        <v>3.2000000000000002E-3</v>
      </c>
      <c r="I64" s="91">
        <f t="shared" si="13"/>
        <v>-87460.232866199993</v>
      </c>
      <c r="J64" s="91">
        <f>C64*(1+'Control Panel'!$C$44)</f>
        <v>25410957.589845002</v>
      </c>
      <c r="K64" s="91">
        <f>D64*(1+'Control Panel'!$C$44)</f>
        <v>25410957.589845002</v>
      </c>
      <c r="L64" s="92">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2">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81315.064287504007</v>
      </c>
      <c r="N64" s="92">
        <f t="shared" si="14"/>
        <v>-90084.039852186019</v>
      </c>
      <c r="O64" s="92">
        <f>J64*(1+'Control Panel'!$C$44)</f>
        <v>26173286.317540351</v>
      </c>
      <c r="P64" s="92">
        <f>K64*(1+'Control Panel'!$C$44)</f>
        <v>26173286.317540351</v>
      </c>
      <c r="Q64" s="92">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2">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83754.516216129123</v>
      </c>
      <c r="S64" s="92">
        <f t="shared" si="15"/>
        <v>-92786.561047751602</v>
      </c>
      <c r="T64" s="92">
        <f>O64*(1+'Control Panel'!$C$44)</f>
        <v>26958484.907066561</v>
      </c>
      <c r="U64" s="92">
        <f>P64*(1+'Control Panel'!$C$44)</f>
        <v>26958484.907066561</v>
      </c>
      <c r="V64" s="92">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91">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86267.151702613002</v>
      </c>
      <c r="X64" s="92">
        <f t="shared" si="16"/>
        <v>-95570.15787918416</v>
      </c>
      <c r="Y64" s="91">
        <f>T64*(1+'Control Panel'!$C$44)</f>
        <v>27767239.454278558</v>
      </c>
      <c r="Z64" s="91">
        <f>U64*(1+'Control Panel'!$C$44)</f>
        <v>27767239.454278558</v>
      </c>
      <c r="AA64" s="91">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91">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88855.166253691394</v>
      </c>
      <c r="AC64" s="93">
        <f t="shared" si="17"/>
        <v>-98437.26261555971</v>
      </c>
      <c r="AD64" s="93">
        <f>Y64*(1+'Control Panel'!$C$44)</f>
        <v>28600256.637906916</v>
      </c>
      <c r="AE64" s="91">
        <f>Z64*(1+'Control Panel'!$C$44)</f>
        <v>28600256.637906916</v>
      </c>
      <c r="AF64" s="91">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91">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91520.821241302139</v>
      </c>
      <c r="AH64" s="91">
        <f t="shared" si="18"/>
        <v>-101390.38049402648</v>
      </c>
      <c r="AI64" s="92">
        <f t="shared" si="19"/>
        <v>909981.12158994772</v>
      </c>
      <c r="AJ64" s="92">
        <f t="shared" si="20"/>
        <v>431712.71970123966</v>
      </c>
      <c r="AK64" s="92">
        <f t="shared" si="21"/>
        <v>-478268.40188870806</v>
      </c>
    </row>
    <row r="65" spans="1:37" s="94" customFormat="1" ht="14.1">
      <c r="A65" s="86" t="str">
        <f>'ESTIMATED Earned Revenue'!A66</f>
        <v>Falls Creek, PA</v>
      </c>
      <c r="B65" s="86"/>
      <c r="C65" s="87">
        <f>'ESTIMATED Earned Revenue'!$I66*1.07925</f>
        <v>26384696.721000001</v>
      </c>
      <c r="D65" s="87">
        <f>'ESTIMATED Earned Revenue'!$L66*1.07925</f>
        <v>26384696.721000001</v>
      </c>
      <c r="E65" s="88">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8">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84431.029507200001</v>
      </c>
      <c r="G65" s="89">
        <f t="shared" si="11"/>
        <v>6.4368610046150708E-3</v>
      </c>
      <c r="H65" s="90">
        <f t="shared" si="12"/>
        <v>3.1999999999999997E-3</v>
      </c>
      <c r="I65" s="91">
        <f t="shared" si="13"/>
        <v>-85403.595934800018</v>
      </c>
      <c r="J65" s="91">
        <f>C65*(1+'Control Panel'!$C$44)</f>
        <v>27176237.62263</v>
      </c>
      <c r="K65" s="91">
        <f>D65*(1+'Control Panel'!$C$44)</f>
        <v>27176237.62263</v>
      </c>
      <c r="L65" s="92">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2">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86963.960392416004</v>
      </c>
      <c r="N65" s="92">
        <f t="shared" si="14"/>
        <v>-87965.703812844018</v>
      </c>
      <c r="O65" s="92">
        <f>J65*(1+'Control Panel'!$C$44)</f>
        <v>27991524.751308899</v>
      </c>
      <c r="P65" s="92">
        <f>K65*(1+'Control Panel'!$C$44)</f>
        <v>27991524.751308899</v>
      </c>
      <c r="Q65" s="92">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2">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89572.879204188488</v>
      </c>
      <c r="S65" s="92">
        <f t="shared" si="15"/>
        <v>-90604.674927229338</v>
      </c>
      <c r="T65" s="92">
        <f>O65*(1+'Control Panel'!$C$44)</f>
        <v>28831270.493848167</v>
      </c>
      <c r="U65" s="92">
        <f>P65*(1+'Control Panel'!$C$44)</f>
        <v>28831270.493848167</v>
      </c>
      <c r="V65" s="92">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91">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92260.065580314142</v>
      </c>
      <c r="X65" s="92">
        <f t="shared" si="16"/>
        <v>-93322.815175046242</v>
      </c>
      <c r="Y65" s="91">
        <f>T65*(1+'Control Panel'!$C$44)</f>
        <v>29696208.608663615</v>
      </c>
      <c r="Z65" s="91">
        <f>U65*(1+'Control Panel'!$C$44)</f>
        <v>29696208.608663615</v>
      </c>
      <c r="AA65" s="91">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91">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95027.867547723567</v>
      </c>
      <c r="AC65" s="93">
        <f t="shared" si="17"/>
        <v>-96122.499630297636</v>
      </c>
      <c r="AD65" s="93">
        <f>Y65*(1+'Control Panel'!$C$44)</f>
        <v>30587094.866923526</v>
      </c>
      <c r="AE65" s="91">
        <f>Z65*(1+'Control Panel'!$C$44)</f>
        <v>30587094.866923526</v>
      </c>
      <c r="AF65" s="91">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91">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97878.703574155283</v>
      </c>
      <c r="AH65" s="91">
        <f t="shared" si="18"/>
        <v>-99006.174619206548</v>
      </c>
      <c r="AI65" s="92">
        <f t="shared" si="19"/>
        <v>928725.34446342126</v>
      </c>
      <c r="AJ65" s="92">
        <f t="shared" si="20"/>
        <v>461703.47629879747</v>
      </c>
      <c r="AK65" s="92">
        <f t="shared" si="21"/>
        <v>-467021.8681646238</v>
      </c>
    </row>
    <row r="66" spans="1:37" s="94" customFormat="1" ht="14.1">
      <c r="A66" s="86" t="str">
        <f>'ESTIMATED Earned Revenue'!A67</f>
        <v>Muskegon, MI</v>
      </c>
      <c r="B66" s="86"/>
      <c r="C66" s="87">
        <f>'ESTIMATED Earned Revenue'!$I67*1.07925</f>
        <v>26872398.712102503</v>
      </c>
      <c r="D66" s="87">
        <f>'ESTIMATED Earned Revenue'!$L67*1.07925</f>
        <v>26872398.712102503</v>
      </c>
      <c r="E66" s="88">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8">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85991.675878728012</v>
      </c>
      <c r="G66" s="89">
        <f t="shared" si="11"/>
        <v>6.3563372683688793E-3</v>
      </c>
      <c r="H66" s="90">
        <f t="shared" si="12"/>
        <v>3.2000000000000002E-3</v>
      </c>
      <c r="I66" s="91">
        <f t="shared" si="13"/>
        <v>-84818.353545477003</v>
      </c>
      <c r="J66" s="91">
        <f>C66*(1+'Control Panel'!$C$44)</f>
        <v>27678570.67346558</v>
      </c>
      <c r="K66" s="91">
        <f>D66*(1+'Control Panel'!$C$44)</f>
        <v>27678570.67346558</v>
      </c>
      <c r="L66" s="92">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2">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88571.426155089866</v>
      </c>
      <c r="N66" s="92">
        <f t="shared" si="14"/>
        <v>-87362.9041518413</v>
      </c>
      <c r="O66" s="92">
        <f>J66*(1+'Control Panel'!$C$44)</f>
        <v>28508927.793669548</v>
      </c>
      <c r="P66" s="92">
        <f>K66*(1+'Control Panel'!$C$44)</f>
        <v>28508927.793669548</v>
      </c>
      <c r="Q66" s="92">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2">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91228.568939742559</v>
      </c>
      <c r="S66" s="92">
        <f t="shared" si="15"/>
        <v>-89983.791276396558</v>
      </c>
      <c r="T66" s="92">
        <f>O66*(1+'Control Panel'!$C$44)</f>
        <v>29364195.627479635</v>
      </c>
      <c r="U66" s="92">
        <f>P66*(1+'Control Panel'!$C$44)</f>
        <v>29364195.627479635</v>
      </c>
      <c r="V66" s="92">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91">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93965.426007934831</v>
      </c>
      <c r="X66" s="92">
        <f t="shared" si="16"/>
        <v>-92683.305014688478</v>
      </c>
      <c r="Y66" s="91">
        <f>T66*(1+'Control Panel'!$C$44)</f>
        <v>30245121.496304024</v>
      </c>
      <c r="Z66" s="91">
        <f>U66*(1+'Control Panel'!$C$44)</f>
        <v>30245121.496304024</v>
      </c>
      <c r="AA66" s="91">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91">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96784.388788172888</v>
      </c>
      <c r="AC66" s="93">
        <f t="shared" si="17"/>
        <v>-95463.804165129142</v>
      </c>
      <c r="AD66" s="93">
        <f>Y66*(1+'Control Panel'!$C$44)</f>
        <v>31152475.141193144</v>
      </c>
      <c r="AE66" s="91">
        <f>Z66*(1+'Control Panel'!$C$44)</f>
        <v>31152475.141193144</v>
      </c>
      <c r="AF66" s="91">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91">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99687.920451818063</v>
      </c>
      <c r="AH66" s="91">
        <f t="shared" si="18"/>
        <v>-98327.718290083023</v>
      </c>
      <c r="AI66" s="92">
        <f t="shared" si="19"/>
        <v>934059.25324089685</v>
      </c>
      <c r="AJ66" s="92">
        <f t="shared" si="20"/>
        <v>470237.73034275824</v>
      </c>
      <c r="AK66" s="92">
        <f t="shared" si="21"/>
        <v>-463821.52289813862</v>
      </c>
    </row>
    <row r="67" spans="1:37" s="94" customFormat="1" ht="14.1">
      <c r="A67" s="86" t="str">
        <f>'ESTIMATED Earned Revenue'!A68</f>
        <v>Charleston, WV</v>
      </c>
      <c r="B67" s="86"/>
      <c r="C67" s="87">
        <f>'ESTIMATED Earned Revenue'!$I68*1.07925</f>
        <v>27360580.473000001</v>
      </c>
      <c r="D67" s="87">
        <f>'ESTIMATED Earned Revenue'!$L68*1.07925</f>
        <v>27360580.473000001</v>
      </c>
      <c r="E67" s="88">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8">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87553.857513600014</v>
      </c>
      <c r="G67" s="89">
        <f t="shared" ref="G67:G98" si="22">E67/$C67</f>
        <v>6.2786092245200155E-3</v>
      </c>
      <c r="H67" s="90">
        <f t="shared" ref="H67:H98" si="23">F67/$D67</f>
        <v>3.2000000000000006E-3</v>
      </c>
      <c r="I67" s="91">
        <f t="shared" ref="I67:I98" si="24">F67-E67</f>
        <v>-84232.535432399993</v>
      </c>
      <c r="J67" s="91">
        <f>C67*(1+'Control Panel'!$C$44)</f>
        <v>28181397.887190003</v>
      </c>
      <c r="K67" s="91">
        <f>D67*(1+'Control Panel'!$C$44)</f>
        <v>28181397.887190003</v>
      </c>
      <c r="L67" s="92">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2">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90180.473239008017</v>
      </c>
      <c r="N67" s="92">
        <f t="shared" ref="N67:N98" si="25">M67-L67</f>
        <v>-86759.511495372019</v>
      </c>
      <c r="O67" s="92">
        <f>J67*(1+'Control Panel'!$C$44)</f>
        <v>29026839.823805705</v>
      </c>
      <c r="P67" s="92">
        <f>K67*(1+'Control Panel'!$C$44)</f>
        <v>29026839.823805705</v>
      </c>
      <c r="Q67" s="92">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2">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92885.887436178265</v>
      </c>
      <c r="S67" s="92">
        <f t="shared" ref="S67:S98" si="26">R67-Q67</f>
        <v>-89362.29684023319</v>
      </c>
      <c r="T67" s="92">
        <f>O67*(1+'Control Panel'!$C$44)</f>
        <v>29897645.018519878</v>
      </c>
      <c r="U67" s="92">
        <f>P67*(1+'Control Panel'!$C$44)</f>
        <v>29897645.018519878</v>
      </c>
      <c r="V67" s="92">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91">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95672.464059263613</v>
      </c>
      <c r="X67" s="92">
        <f t="shared" ref="X67:X98" si="27">W67-V67</f>
        <v>-92043.165745440172</v>
      </c>
      <c r="Y67" s="91">
        <f>T67*(1+'Control Panel'!$C$44)</f>
        <v>30794574.369075477</v>
      </c>
      <c r="Z67" s="91">
        <f>U67*(1+'Control Panel'!$C$44)</f>
        <v>30794574.369075477</v>
      </c>
      <c r="AA67" s="91">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91">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98542.637981041538</v>
      </c>
      <c r="AC67" s="93">
        <f t="shared" ref="AC67:AC98" si="28">AB67-AA67</f>
        <v>-94804.460717803391</v>
      </c>
      <c r="AD67" s="93">
        <f>Y67*(1+'Control Panel'!$C$44)</f>
        <v>31718411.600147743</v>
      </c>
      <c r="AE67" s="91">
        <f>Z67*(1+'Control Panel'!$C$44)</f>
        <v>31718411.600147743</v>
      </c>
      <c r="AF67" s="91">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91">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101498.91712047278</v>
      </c>
      <c r="AH67" s="91">
        <f t="shared" ref="AH67:AH98" si="29">AG67-AF67</f>
        <v>-97648.594539337486</v>
      </c>
      <c r="AI67" s="92">
        <f t="shared" ref="AI67:AI98" si="30">L67+Q67+V67+AA67+AF67</f>
        <v>939398.40917415032</v>
      </c>
      <c r="AJ67" s="92">
        <f t="shared" ref="AJ67:AJ98" si="31">M67+R67+W67+AB67+AG67</f>
        <v>478780.37983596418</v>
      </c>
      <c r="AK67" s="92">
        <f t="shared" ref="AK67:AK98" si="32">AJ67-AI67</f>
        <v>-460618.02933818614</v>
      </c>
    </row>
    <row r="68" spans="1:37" s="94" customFormat="1" ht="14.1">
      <c r="A68" s="86" t="str">
        <f>'ESTIMATED Earned Revenue'!A69</f>
        <v>Wichita, KS</v>
      </c>
      <c r="B68" s="86"/>
      <c r="C68" s="87">
        <f>'ESTIMATED Earned Revenue'!$I69*1.07925</f>
        <v>27431125.293097503</v>
      </c>
      <c r="D68" s="87">
        <f>'ESTIMATED Earned Revenue'!$L69*1.07925</f>
        <v>27431125.293097503</v>
      </c>
      <c r="E68" s="88">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8">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87779.600937912022</v>
      </c>
      <c r="G68" s="89">
        <f t="shared" si="22"/>
        <v>6.2676058947336421E-3</v>
      </c>
      <c r="H68" s="90">
        <f t="shared" si="23"/>
        <v>3.2000000000000006E-3</v>
      </c>
      <c r="I68" s="91">
        <f t="shared" si="24"/>
        <v>-84147.881648283001</v>
      </c>
      <c r="J68" s="91">
        <f>C68*(1+'Control Panel'!$C$44)</f>
        <v>28254059.051890429</v>
      </c>
      <c r="K68" s="91">
        <f>D68*(1+'Control Panel'!$C$44)</f>
        <v>28254059.051890429</v>
      </c>
      <c r="L68" s="92">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2">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90412.988966049379</v>
      </c>
      <c r="N68" s="92">
        <f t="shared" si="25"/>
        <v>-86672.318097731491</v>
      </c>
      <c r="O68" s="92">
        <f>J68*(1+'Control Panel'!$C$44)</f>
        <v>29101680.823447142</v>
      </c>
      <c r="P68" s="92">
        <f>K68*(1+'Control Panel'!$C$44)</f>
        <v>29101680.823447142</v>
      </c>
      <c r="Q68" s="92">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2">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93125.378635030851</v>
      </c>
      <c r="S68" s="92">
        <f t="shared" si="26"/>
        <v>-89272.487640663458</v>
      </c>
      <c r="T68" s="92">
        <f>O68*(1+'Control Panel'!$C$44)</f>
        <v>29974731.248150557</v>
      </c>
      <c r="U68" s="92">
        <f>P68*(1+'Control Panel'!$C$44)</f>
        <v>29974731.248150557</v>
      </c>
      <c r="V68" s="92">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91">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95919.139994081794</v>
      </c>
      <c r="X68" s="92">
        <f t="shared" si="27"/>
        <v>-91950.662269883367</v>
      </c>
      <c r="Y68" s="91">
        <f>T68*(1+'Control Panel'!$C$44)</f>
        <v>30873973.185595077</v>
      </c>
      <c r="Z68" s="91">
        <f>U68*(1+'Control Panel'!$C$44)</f>
        <v>30873973.185595077</v>
      </c>
      <c r="AA68" s="91">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91">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98796.714193904249</v>
      </c>
      <c r="AC68" s="93">
        <f t="shared" si="28"/>
        <v>-94709.182137979893</v>
      </c>
      <c r="AD68" s="93">
        <f>Y68*(1+'Control Panel'!$C$44)</f>
        <v>31800192.38116293</v>
      </c>
      <c r="AE68" s="91">
        <f>Z68*(1+'Control Panel'!$C$44)</f>
        <v>31800192.38116293</v>
      </c>
      <c r="AF68" s="91">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91">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101760.61561972139</v>
      </c>
      <c r="AH68" s="91">
        <f t="shared" si="29"/>
        <v>-97550.457602119248</v>
      </c>
      <c r="AI68" s="92">
        <f t="shared" si="30"/>
        <v>940169.94515716517</v>
      </c>
      <c r="AJ68" s="92">
        <f t="shared" si="31"/>
        <v>480014.83740878769</v>
      </c>
      <c r="AK68" s="92">
        <f t="shared" si="32"/>
        <v>-460155.10774837749</v>
      </c>
    </row>
    <row r="69" spans="1:37" s="94" customFormat="1" ht="14.1">
      <c r="A69" s="86" t="str">
        <f>'ESTIMATED Earned Revenue'!A70</f>
        <v>Dallas, TX</v>
      </c>
      <c r="B69" s="86"/>
      <c r="C69" s="87">
        <f>'ESTIMATED Earned Revenue'!$I70*1.07925</f>
        <v>27732775.473832503</v>
      </c>
      <c r="D69" s="87">
        <f>'ESTIMATED Earned Revenue'!$L70*1.07925</f>
        <v>27732775.473832503</v>
      </c>
      <c r="E69" s="88">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8">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88744.881516264009</v>
      </c>
      <c r="G69" s="89">
        <f t="shared" si="22"/>
        <v>6.2211870250944738E-3</v>
      </c>
      <c r="H69" s="90">
        <f t="shared" si="23"/>
        <v>3.2000000000000002E-3</v>
      </c>
      <c r="I69" s="91">
        <f t="shared" si="24"/>
        <v>-83785.901431401013</v>
      </c>
      <c r="J69" s="91">
        <f>C69*(1+'Control Panel'!$C$44)</f>
        <v>28564758.738047481</v>
      </c>
      <c r="K69" s="91">
        <f>D69*(1+'Control Panel'!$C$44)</f>
        <v>28564758.738047481</v>
      </c>
      <c r="L69" s="92">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2">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91407.227961751938</v>
      </c>
      <c r="N69" s="92">
        <f t="shared" si="25"/>
        <v>-86299.478474343035</v>
      </c>
      <c r="O69" s="92">
        <f>J69*(1+'Control Panel'!$C$44)</f>
        <v>29421701.500188906</v>
      </c>
      <c r="P69" s="92">
        <f>K69*(1+'Control Panel'!$C$44)</f>
        <v>29421701.500188906</v>
      </c>
      <c r="Q69" s="92">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2">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94149.444800604499</v>
      </c>
      <c r="S69" s="92">
        <f t="shared" si="26"/>
        <v>-88888.462828573349</v>
      </c>
      <c r="T69" s="92">
        <f>O69*(1+'Control Panel'!$C$44)</f>
        <v>30304352.545194574</v>
      </c>
      <c r="U69" s="92">
        <f>P69*(1+'Control Panel'!$C$44)</f>
        <v>30304352.545194574</v>
      </c>
      <c r="V69" s="92">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91">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96973.928144622638</v>
      </c>
      <c r="X69" s="92">
        <f t="shared" si="27"/>
        <v>-91555.116713430543</v>
      </c>
      <c r="Y69" s="91">
        <f>T69*(1+'Control Panel'!$C$44)</f>
        <v>31213483.121550411</v>
      </c>
      <c r="Z69" s="91">
        <f>U69*(1+'Control Panel'!$C$44)</f>
        <v>31213483.121550411</v>
      </c>
      <c r="AA69" s="91">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91">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99883.145988961318</v>
      </c>
      <c r="AC69" s="93">
        <f t="shared" si="28"/>
        <v>-94301.770214833479</v>
      </c>
      <c r="AD69" s="93">
        <f>Y69*(1+'Control Panel'!$C$44)</f>
        <v>32149887.615196925</v>
      </c>
      <c r="AE69" s="91">
        <f>Z69*(1+'Control Panel'!$C$44)</f>
        <v>32149887.615196925</v>
      </c>
      <c r="AF69" s="91">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91">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102879.64036863016</v>
      </c>
      <c r="AH69" s="91">
        <f t="shared" si="29"/>
        <v>-97130.823321278483</v>
      </c>
      <c r="AI69" s="92">
        <f t="shared" si="30"/>
        <v>943469.03881702945</v>
      </c>
      <c r="AJ69" s="92">
        <f t="shared" si="31"/>
        <v>485293.38726457057</v>
      </c>
      <c r="AK69" s="92">
        <f t="shared" si="32"/>
        <v>-458175.65155245888</v>
      </c>
    </row>
    <row r="70" spans="1:37" s="94" customFormat="1" ht="14.1">
      <c r="A70" s="86" t="str">
        <f>'ESTIMATED Earned Revenue'!A71</f>
        <v>Hagerstown, MD</v>
      </c>
      <c r="B70" s="86"/>
      <c r="C70" s="87">
        <f>'ESTIMATED Earned Revenue'!$I71*1.07925</f>
        <v>28633209.408750001</v>
      </c>
      <c r="D70" s="87">
        <f>'ESTIMATED Earned Revenue'!$L71*1.07925</f>
        <v>28633209.408750001</v>
      </c>
      <c r="E70" s="88">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8">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91626.270108000012</v>
      </c>
      <c r="G70" s="89">
        <f t="shared" si="22"/>
        <v>6.0884425608337895E-3</v>
      </c>
      <c r="H70" s="90">
        <f t="shared" si="23"/>
        <v>3.2000000000000002E-3</v>
      </c>
      <c r="I70" s="91">
        <f t="shared" si="24"/>
        <v>-82705.380709500008</v>
      </c>
      <c r="J70" s="91">
        <f>C70*(1+'Control Panel'!$C$44)</f>
        <v>29492205.691012502</v>
      </c>
      <c r="K70" s="91">
        <f>D70*(1+'Control Panel'!$C$44)</f>
        <v>29492205.691012502</v>
      </c>
      <c r="L70" s="92">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2">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94375.058211240015</v>
      </c>
      <c r="N70" s="92">
        <f t="shared" si="25"/>
        <v>-85186.542130785005</v>
      </c>
      <c r="O70" s="92">
        <f>J70*(1+'Control Panel'!$C$44)</f>
        <v>30376971.861742876</v>
      </c>
      <c r="P70" s="92">
        <f>K70*(1+'Control Panel'!$C$44)</f>
        <v>30376971.861742876</v>
      </c>
      <c r="Q70" s="92">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2">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97206.309957577207</v>
      </c>
      <c r="S70" s="92">
        <f t="shared" si="26"/>
        <v>-87742.138394708571</v>
      </c>
      <c r="T70" s="92">
        <f>O70*(1+'Control Panel'!$C$44)</f>
        <v>31288281.017595164</v>
      </c>
      <c r="U70" s="92">
        <f>P70*(1+'Control Panel'!$C$44)</f>
        <v>31288281.017595164</v>
      </c>
      <c r="V70" s="92">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91">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100122.49925630454</v>
      </c>
      <c r="X70" s="92">
        <f t="shared" si="27"/>
        <v>-90374.402546549842</v>
      </c>
      <c r="Y70" s="91">
        <f>T70*(1+'Control Panel'!$C$44)</f>
        <v>32226929.448123019</v>
      </c>
      <c r="Z70" s="91">
        <f>U70*(1+'Control Panel'!$C$44)</f>
        <v>32226929.448123019</v>
      </c>
      <c r="AA70" s="91">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91">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103126.17423399366</v>
      </c>
      <c r="AC70" s="93">
        <f t="shared" si="28"/>
        <v>-93085.634622946352</v>
      </c>
      <c r="AD70" s="93">
        <f>Y70*(1+'Control Panel'!$C$44)</f>
        <v>33193737.33156671</v>
      </c>
      <c r="AE70" s="91">
        <f>Z70*(1+'Control Panel'!$C$44)</f>
        <v>33193737.33156671</v>
      </c>
      <c r="AF70" s="91">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91">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106219.95946101348</v>
      </c>
      <c r="AH70" s="91">
        <f t="shared" si="29"/>
        <v>-95878.203661634718</v>
      </c>
      <c r="AI70" s="92">
        <f t="shared" si="30"/>
        <v>953316.92247675336</v>
      </c>
      <c r="AJ70" s="92">
        <f t="shared" si="31"/>
        <v>501050.00112012896</v>
      </c>
      <c r="AK70" s="92">
        <f t="shared" si="32"/>
        <v>-452266.9213566244</v>
      </c>
    </row>
    <row r="71" spans="1:37" s="94" customFormat="1" ht="14.1">
      <c r="A71" s="86" t="str">
        <f>'ESTIMATED Earned Revenue'!A72</f>
        <v>Madison, WI</v>
      </c>
      <c r="B71" s="86"/>
      <c r="C71" s="87">
        <f>'ESTIMATED Earned Revenue'!$I72*1.07925</f>
        <v>29394510.20025</v>
      </c>
      <c r="D71" s="87">
        <f>'ESTIMATED Earned Revenue'!$L72*1.07925</f>
        <v>29394510.20025</v>
      </c>
      <c r="E71" s="88">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8">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94062.432640800005</v>
      </c>
      <c r="G71" s="89">
        <f t="shared" si="22"/>
        <v>5.982554266170571E-3</v>
      </c>
      <c r="H71" s="90">
        <f t="shared" si="23"/>
        <v>3.2000000000000002E-3</v>
      </c>
      <c r="I71" s="91">
        <f t="shared" si="24"/>
        <v>-81791.819759699996</v>
      </c>
      <c r="J71" s="91">
        <f>C71*(1+'Control Panel'!$C$44)</f>
        <v>30276345.5062575</v>
      </c>
      <c r="K71" s="91">
        <f>D71*(1+'Control Panel'!$C$44)</f>
        <v>30276345.5062575</v>
      </c>
      <c r="L71" s="92">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2">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96884.30562002401</v>
      </c>
      <c r="N71" s="92">
        <f t="shared" si="25"/>
        <v>-84245.574352491007</v>
      </c>
      <c r="O71" s="92">
        <f>J71*(1+'Control Panel'!$C$44)</f>
        <v>31184635.871445227</v>
      </c>
      <c r="P71" s="92">
        <f>K71*(1+'Control Panel'!$C$44)</f>
        <v>31184635.871445227</v>
      </c>
      <c r="Q71" s="92">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2">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99790.834788624736</v>
      </c>
      <c r="S71" s="92">
        <f t="shared" si="26"/>
        <v>-86772.941583065767</v>
      </c>
      <c r="T71" s="92">
        <f>O71*(1+'Control Panel'!$C$44)</f>
        <v>32120174.947588585</v>
      </c>
      <c r="U71" s="92">
        <f>P71*(1+'Control Panel'!$C$44)</f>
        <v>32120174.947588585</v>
      </c>
      <c r="V71" s="92">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91">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102784.55983228348</v>
      </c>
      <c r="X71" s="92">
        <f t="shared" si="27"/>
        <v>-89376.129830557722</v>
      </c>
      <c r="Y71" s="91">
        <f>T71*(1+'Control Panel'!$C$44)</f>
        <v>33083780.196016245</v>
      </c>
      <c r="Z71" s="91">
        <f>U71*(1+'Control Panel'!$C$44)</f>
        <v>33083780.196016245</v>
      </c>
      <c r="AA71" s="91">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91">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105868.09662725199</v>
      </c>
      <c r="AC71" s="93">
        <f t="shared" si="28"/>
        <v>-92057.413725474486</v>
      </c>
      <c r="AD71" s="93">
        <f>Y71*(1+'Control Panel'!$C$44)</f>
        <v>34076293.601896733</v>
      </c>
      <c r="AE71" s="91">
        <f>Z71*(1+'Control Panel'!$C$44)</f>
        <v>34076293.601896733</v>
      </c>
      <c r="AF71" s="91">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91">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109044.13952606956</v>
      </c>
      <c r="AH71" s="91">
        <f t="shared" si="29"/>
        <v>-94819.136137238689</v>
      </c>
      <c r="AI71" s="92">
        <f t="shared" si="30"/>
        <v>961643.13202308142</v>
      </c>
      <c r="AJ71" s="92">
        <f t="shared" si="31"/>
        <v>514371.9363942538</v>
      </c>
      <c r="AK71" s="92">
        <f t="shared" si="32"/>
        <v>-447271.19562882761</v>
      </c>
    </row>
    <row r="72" spans="1:37" s="94" customFormat="1" ht="14.1">
      <c r="A72" s="86" t="s">
        <v>55</v>
      </c>
      <c r="B72" s="86"/>
      <c r="C72" s="87">
        <f>'ESTIMATED Earned Revenue'!$I73*1.07925</f>
        <v>29855838.850500003</v>
      </c>
      <c r="D72" s="87">
        <f>'ESTIMATED Earned Revenue'!$L73*1.07925</f>
        <v>29855838.850500003</v>
      </c>
      <c r="E72" s="88">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8">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95538.684321600012</v>
      </c>
      <c r="G72" s="89">
        <f t="shared" si="22"/>
        <v>5.9210163407630891E-3</v>
      </c>
      <c r="H72" s="90">
        <f t="shared" si="23"/>
        <v>3.2000000000000002E-3</v>
      </c>
      <c r="I72" s="91">
        <f t="shared" si="24"/>
        <v>-81238.225379399984</v>
      </c>
      <c r="J72" s="91">
        <f>C72*(1+'Control Panel'!$C$44)</f>
        <v>30751514.016015004</v>
      </c>
      <c r="K72" s="91">
        <f>D72*(1+'Control Panel'!$C$44)</f>
        <v>30751514.016015004</v>
      </c>
      <c r="L72" s="92">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2">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98404.844851248024</v>
      </c>
      <c r="N72" s="92">
        <f t="shared" si="25"/>
        <v>-83675.372140782012</v>
      </c>
      <c r="O72" s="92">
        <f>J72*(1+'Control Panel'!$C$44)</f>
        <v>31674059.436495457</v>
      </c>
      <c r="P72" s="92">
        <f>K72*(1+'Control Panel'!$C$44)</f>
        <v>31674059.436495457</v>
      </c>
      <c r="Q72" s="92">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2">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101356.99019678547</v>
      </c>
      <c r="S72" s="92">
        <f t="shared" si="26"/>
        <v>-86185.633305005482</v>
      </c>
      <c r="T72" s="92">
        <f>O72*(1+'Control Panel'!$C$44)</f>
        <v>32624281.219590321</v>
      </c>
      <c r="U72" s="92">
        <f>P72*(1+'Control Panel'!$C$44)</f>
        <v>32624281.219590321</v>
      </c>
      <c r="V72" s="92">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91">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104397.69990268903</v>
      </c>
      <c r="X72" s="92">
        <f t="shared" si="27"/>
        <v>-88771.202304155653</v>
      </c>
      <c r="Y72" s="91">
        <f>T72*(1+'Control Panel'!$C$44)</f>
        <v>33603009.656178035</v>
      </c>
      <c r="Z72" s="91">
        <f>U72*(1+'Control Panel'!$C$44)</f>
        <v>33603009.656178035</v>
      </c>
      <c r="AA72" s="91">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91">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107529.63089976972</v>
      </c>
      <c r="AC72" s="93">
        <f t="shared" si="28"/>
        <v>-91434.338373280334</v>
      </c>
      <c r="AD72" s="93">
        <f>Y72*(1+'Control Panel'!$C$44)</f>
        <v>34611099.945863374</v>
      </c>
      <c r="AE72" s="91">
        <f>Z72*(1+'Control Panel'!$C$44)</f>
        <v>34611099.945863374</v>
      </c>
      <c r="AF72" s="91">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91">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110755.5198267628</v>
      </c>
      <c r="AH72" s="91">
        <f t="shared" si="29"/>
        <v>-94177.368524478734</v>
      </c>
      <c r="AI72" s="92">
        <f t="shared" si="30"/>
        <v>966688.60032495717</v>
      </c>
      <c r="AJ72" s="92">
        <f t="shared" si="31"/>
        <v>522444.68567725504</v>
      </c>
      <c r="AK72" s="92">
        <f t="shared" si="32"/>
        <v>-444243.91464770213</v>
      </c>
    </row>
    <row r="73" spans="1:37" s="94" customFormat="1" ht="14.1">
      <c r="A73" s="86" t="str">
        <f>'ESTIMATED Earned Revenue'!A74</f>
        <v>Corpus Christi, TX</v>
      </c>
      <c r="B73" s="86"/>
      <c r="C73" s="87">
        <f>'ESTIMATED Earned Revenue'!$I74*1.07925</f>
        <v>29998399.962306648</v>
      </c>
      <c r="D73" s="87">
        <f>'ESTIMATED Earned Revenue'!$L74*1.07925</f>
        <v>29998399.962306648</v>
      </c>
      <c r="E73" s="88">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8">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95994.879879381275</v>
      </c>
      <c r="G73" s="89">
        <f t="shared" si="22"/>
        <v>5.902382531971501E-3</v>
      </c>
      <c r="H73" s="90">
        <f t="shared" si="23"/>
        <v>3.2000000000000002E-3</v>
      </c>
      <c r="I73" s="91">
        <f t="shared" si="24"/>
        <v>-81067.152045232011</v>
      </c>
      <c r="J73" s="91">
        <f>C73*(1+'Control Panel'!$C$44)</f>
        <v>30898351.961175848</v>
      </c>
      <c r="K73" s="91">
        <f>D73*(1+'Control Panel'!$C$44)</f>
        <v>30898351.961175848</v>
      </c>
      <c r="L73" s="92">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2">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98874.726275762718</v>
      </c>
      <c r="N73" s="92">
        <f t="shared" si="25"/>
        <v>-83499.166606588988</v>
      </c>
      <c r="O73" s="92">
        <f>J73*(1+'Control Panel'!$C$44)</f>
        <v>31825302.520011123</v>
      </c>
      <c r="P73" s="92">
        <f>K73*(1+'Control Panel'!$C$44)</f>
        <v>31825302.520011123</v>
      </c>
      <c r="Q73" s="92">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2">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101840.96806403559</v>
      </c>
      <c r="S73" s="92">
        <f t="shared" si="26"/>
        <v>-86004.141604786695</v>
      </c>
      <c r="T73" s="92">
        <f>O73*(1+'Control Panel'!$C$44)</f>
        <v>32780061.595611457</v>
      </c>
      <c r="U73" s="92">
        <f>P73*(1+'Control Panel'!$C$44)</f>
        <v>32780061.595611457</v>
      </c>
      <c r="V73" s="92">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91">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104896.19710595667</v>
      </c>
      <c r="X73" s="92">
        <f t="shared" si="27"/>
        <v>-88584.265852930286</v>
      </c>
      <c r="Y73" s="91">
        <f>T73*(1+'Control Panel'!$C$44)</f>
        <v>33763463.443479799</v>
      </c>
      <c r="Z73" s="91">
        <f>U73*(1+'Control Panel'!$C$44)</f>
        <v>33763463.443479799</v>
      </c>
      <c r="AA73" s="91">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91">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108043.08301913536</v>
      </c>
      <c r="AC73" s="93">
        <f t="shared" si="28"/>
        <v>-91241.793828518232</v>
      </c>
      <c r="AD73" s="93">
        <f>Y73*(1+'Control Panel'!$C$44)</f>
        <v>34776367.346784197</v>
      </c>
      <c r="AE73" s="91">
        <f>Z73*(1+'Control Panel'!$C$44)</f>
        <v>34776367.346784197</v>
      </c>
      <c r="AF73" s="91">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91">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111284.37550970944</v>
      </c>
      <c r="AH73" s="91">
        <f t="shared" si="29"/>
        <v>-93979.047643373749</v>
      </c>
      <c r="AI73" s="92">
        <f t="shared" si="30"/>
        <v>968247.76551079785</v>
      </c>
      <c r="AJ73" s="92">
        <f t="shared" si="31"/>
        <v>524939.34997459978</v>
      </c>
      <c r="AK73" s="92">
        <f t="shared" si="32"/>
        <v>-443308.41553619807</v>
      </c>
    </row>
    <row r="74" spans="1:37" s="94" customFormat="1" ht="14.1">
      <c r="A74" s="86" t="str">
        <f>'ESTIMATED Earned Revenue'!A75</f>
        <v>Long Beach, CA</v>
      </c>
      <c r="B74" s="86"/>
      <c r="C74" s="87">
        <f>'ESTIMATED Earned Revenue'!$I75*1.07925</f>
        <v>30262587.982732501</v>
      </c>
      <c r="D74" s="87">
        <f>'ESTIMATED Earned Revenue'!$L75*1.07925</f>
        <v>30262587.982732501</v>
      </c>
      <c r="E74" s="88">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8">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96840.281544744008</v>
      </c>
      <c r="G74" s="89">
        <f t="shared" si="22"/>
        <v>5.8683152963254874E-3</v>
      </c>
      <c r="H74" s="90">
        <f t="shared" si="23"/>
        <v>3.2000000000000002E-3</v>
      </c>
      <c r="I74" s="91">
        <f t="shared" si="24"/>
        <v>-80750.126420721004</v>
      </c>
      <c r="J74" s="91">
        <f>C74*(1+'Control Panel'!$C$44)</f>
        <v>31170465.622214478</v>
      </c>
      <c r="K74" s="91">
        <f>D74*(1+'Control Panel'!$C$44)</f>
        <v>31170465.622214478</v>
      </c>
      <c r="L74" s="92">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2">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99745.489991086331</v>
      </c>
      <c r="N74" s="92">
        <f t="shared" si="25"/>
        <v>-83172.630213342636</v>
      </c>
      <c r="O74" s="92">
        <f>J74*(1+'Control Panel'!$C$44)</f>
        <v>32105579.590880912</v>
      </c>
      <c r="P74" s="92">
        <f>K74*(1+'Control Panel'!$C$44)</f>
        <v>32105579.590880912</v>
      </c>
      <c r="Q74" s="92">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2">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102737.85469081892</v>
      </c>
      <c r="S74" s="92">
        <f t="shared" si="26"/>
        <v>-85667.809119742931</v>
      </c>
      <c r="T74" s="92">
        <f>O74*(1+'Control Panel'!$C$44)</f>
        <v>33068746.978607342</v>
      </c>
      <c r="U74" s="92">
        <f>P74*(1+'Control Panel'!$C$44)</f>
        <v>33068746.978607342</v>
      </c>
      <c r="V74" s="92">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91">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105819.99033154349</v>
      </c>
      <c r="X74" s="92">
        <f t="shared" si="27"/>
        <v>-88237.843393335235</v>
      </c>
      <c r="Y74" s="91">
        <f>T74*(1+'Control Panel'!$C$44)</f>
        <v>34060809.38796556</v>
      </c>
      <c r="Z74" s="91">
        <f>U74*(1+'Control Panel'!$C$44)</f>
        <v>34060809.38796556</v>
      </c>
      <c r="AA74" s="91">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91">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108994.59004148979</v>
      </c>
      <c r="AC74" s="93">
        <f t="shared" si="28"/>
        <v>-90884.978695135316</v>
      </c>
      <c r="AD74" s="93">
        <f>Y74*(1+'Control Panel'!$C$44)</f>
        <v>35082633.669604525</v>
      </c>
      <c r="AE74" s="91">
        <f>Z74*(1+'Control Panel'!$C$44)</f>
        <v>35082633.669604525</v>
      </c>
      <c r="AF74" s="91">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91">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112264.42774273448</v>
      </c>
      <c r="AH74" s="91">
        <f t="shared" si="29"/>
        <v>-93611.528055989373</v>
      </c>
      <c r="AI74" s="92">
        <f t="shared" si="30"/>
        <v>971137.1422752185</v>
      </c>
      <c r="AJ74" s="92">
        <f t="shared" si="31"/>
        <v>529562.35279767297</v>
      </c>
      <c r="AK74" s="92">
        <f t="shared" si="32"/>
        <v>-441574.78947754554</v>
      </c>
    </row>
    <row r="75" spans="1:37" s="94" customFormat="1" ht="14.1">
      <c r="A75" s="86" t="str">
        <f>'ESTIMATED Earned Revenue'!A76</f>
        <v>Rockford, IL</v>
      </c>
      <c r="B75" s="86"/>
      <c r="C75" s="87">
        <f>'ESTIMATED Earned Revenue'!$I76*1.07925</f>
        <v>30454521.910657503</v>
      </c>
      <c r="D75" s="87">
        <f>'ESTIMATED Earned Revenue'!$L76*1.07925</f>
        <v>30454521.910657503</v>
      </c>
      <c r="E75" s="88">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8">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97454.470114104013</v>
      </c>
      <c r="G75" s="89">
        <f t="shared" si="22"/>
        <v>5.8439359627258918E-3</v>
      </c>
      <c r="H75" s="90">
        <f t="shared" si="23"/>
        <v>3.2000000000000002E-3</v>
      </c>
      <c r="I75" s="91">
        <f t="shared" si="24"/>
        <v>-80519.805707210995</v>
      </c>
      <c r="J75" s="91">
        <f>C75*(1+'Control Panel'!$C$44)</f>
        <v>31368157.567977227</v>
      </c>
      <c r="K75" s="91">
        <f>D75*(1+'Control Panel'!$C$44)</f>
        <v>31368157.567977227</v>
      </c>
      <c r="L75" s="92">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2">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100378.10421752713</v>
      </c>
      <c r="N75" s="92">
        <f t="shared" si="25"/>
        <v>-82935.399878427343</v>
      </c>
      <c r="O75" s="92">
        <f>J75*(1+'Control Panel'!$C$44)</f>
        <v>32309202.295016546</v>
      </c>
      <c r="P75" s="92">
        <f>K75*(1+'Control Panel'!$C$44)</f>
        <v>32309202.295016546</v>
      </c>
      <c r="Q75" s="92">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2">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103389.44734405295</v>
      </c>
      <c r="S75" s="92">
        <f t="shared" si="26"/>
        <v>-85423.461874780187</v>
      </c>
      <c r="T75" s="92">
        <f>O75*(1+'Control Panel'!$C$44)</f>
        <v>33278478.363867044</v>
      </c>
      <c r="U75" s="92">
        <f>P75*(1+'Control Panel'!$C$44)</f>
        <v>33278478.363867044</v>
      </c>
      <c r="V75" s="92">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91">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106491.13076437455</v>
      </c>
      <c r="X75" s="92">
        <f t="shared" si="27"/>
        <v>-87986.165731023575</v>
      </c>
      <c r="Y75" s="91">
        <f>T75*(1+'Control Panel'!$C$44)</f>
        <v>34276832.714783058</v>
      </c>
      <c r="Z75" s="91">
        <f>U75*(1+'Control Panel'!$C$44)</f>
        <v>34276832.714783058</v>
      </c>
      <c r="AA75" s="91">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91">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109685.86468730579</v>
      </c>
      <c r="AC75" s="93">
        <f t="shared" si="28"/>
        <v>-90625.750702954305</v>
      </c>
      <c r="AD75" s="93">
        <f>Y75*(1+'Control Panel'!$C$44)</f>
        <v>35305137.696226552</v>
      </c>
      <c r="AE75" s="91">
        <f>Z75*(1+'Control Panel'!$C$44)</f>
        <v>35305137.696226552</v>
      </c>
      <c r="AF75" s="91">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91">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112976.44062792497</v>
      </c>
      <c r="AH75" s="91">
        <f t="shared" si="29"/>
        <v>-93344.523224042918</v>
      </c>
      <c r="AI75" s="92">
        <f t="shared" si="30"/>
        <v>973236.28905241378</v>
      </c>
      <c r="AJ75" s="92">
        <f t="shared" si="31"/>
        <v>532920.98764118541</v>
      </c>
      <c r="AK75" s="92">
        <f t="shared" si="32"/>
        <v>-440315.30141122837</v>
      </c>
    </row>
    <row r="76" spans="1:37" s="94" customFormat="1" ht="14.1">
      <c r="A76" s="86" t="str">
        <f>'ESTIMATED Earned Revenue'!A77</f>
        <v>Sioux City, IA</v>
      </c>
      <c r="B76" s="86"/>
      <c r="C76" s="87">
        <f>'ESTIMATED Earned Revenue'!$I77*1.07925</f>
        <v>30797752.518030006</v>
      </c>
      <c r="D76" s="87">
        <f>'ESTIMATED Earned Revenue'!$L77*1.07925</f>
        <v>30797752.518030006</v>
      </c>
      <c r="E76" s="88">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8">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98552.80805769602</v>
      </c>
      <c r="G76" s="89">
        <f t="shared" si="22"/>
        <v>5.8010965875339836E-3</v>
      </c>
      <c r="H76" s="90">
        <f t="shared" si="23"/>
        <v>3.2000000000000002E-3</v>
      </c>
      <c r="I76" s="91">
        <f t="shared" si="24"/>
        <v>-80107.928978363998</v>
      </c>
      <c r="J76" s="91">
        <f>C76*(1+'Control Panel'!$C$44)</f>
        <v>31721685.093570907</v>
      </c>
      <c r="K76" s="91">
        <f>D76*(1+'Control Panel'!$C$44)</f>
        <v>31721685.093570907</v>
      </c>
      <c r="L76" s="92">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2">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101509.39229942691</v>
      </c>
      <c r="N76" s="92">
        <f t="shared" si="25"/>
        <v>-82511.166847714936</v>
      </c>
      <c r="O76" s="92">
        <f>J76*(1+'Control Panel'!$C$44)</f>
        <v>32673335.646378033</v>
      </c>
      <c r="P76" s="92">
        <f>K76*(1+'Control Panel'!$C$44)</f>
        <v>32673335.646378033</v>
      </c>
      <c r="Q76" s="92">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2">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104554.67406840972</v>
      </c>
      <c r="S76" s="92">
        <f t="shared" si="26"/>
        <v>-84986.501853146387</v>
      </c>
      <c r="T76" s="92">
        <f>O76*(1+'Control Panel'!$C$44)</f>
        <v>33653535.715769373</v>
      </c>
      <c r="U76" s="92">
        <f>P76*(1+'Control Panel'!$C$44)</f>
        <v>33653535.715769373</v>
      </c>
      <c r="V76" s="92">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91">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107691.314290462</v>
      </c>
      <c r="X76" s="92">
        <f t="shared" si="27"/>
        <v>-87536.096908740787</v>
      </c>
      <c r="Y76" s="91">
        <f>T76*(1+'Control Panel'!$C$44)</f>
        <v>34663141.787242457</v>
      </c>
      <c r="Z76" s="91">
        <f>U76*(1+'Control Panel'!$C$44)</f>
        <v>34663141.787242457</v>
      </c>
      <c r="AA76" s="91">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91">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110922.05371917586</v>
      </c>
      <c r="AC76" s="93">
        <f t="shared" si="28"/>
        <v>-90162.179816003016</v>
      </c>
      <c r="AD76" s="93">
        <f>Y76*(1+'Control Panel'!$C$44)</f>
        <v>35703036.040859729</v>
      </c>
      <c r="AE76" s="91">
        <f>Z76*(1+'Control Panel'!$C$44)</f>
        <v>35703036.040859729</v>
      </c>
      <c r="AF76" s="91">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91">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114249.71533075113</v>
      </c>
      <c r="AH76" s="91">
        <f t="shared" si="29"/>
        <v>-92867.04521048312</v>
      </c>
      <c r="AI76" s="92">
        <f t="shared" si="30"/>
        <v>976990.14034431393</v>
      </c>
      <c r="AJ76" s="92">
        <f t="shared" si="31"/>
        <v>538927.14970822562</v>
      </c>
      <c r="AK76" s="92">
        <f t="shared" si="32"/>
        <v>-438062.9906360883</v>
      </c>
    </row>
    <row r="77" spans="1:37" s="94" customFormat="1" ht="14.1">
      <c r="A77" s="86" t="str">
        <f>'ESTIMATED Earned Revenue'!A78</f>
        <v>Mobile, AL</v>
      </c>
      <c r="B77" s="86"/>
      <c r="C77" s="87">
        <f>'ESTIMATED Earned Revenue'!$I78*1.07925</f>
        <v>31450838.422980003</v>
      </c>
      <c r="D77" s="87">
        <f>'ESTIMATED Earned Revenue'!$L78*1.07925</f>
        <v>31450838.422980003</v>
      </c>
      <c r="E77" s="88">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8">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100642.68295353602</v>
      </c>
      <c r="G77" s="89">
        <f t="shared" si="22"/>
        <v>5.7221656995466493E-3</v>
      </c>
      <c r="H77" s="90">
        <f t="shared" si="23"/>
        <v>3.2000000000000002E-3</v>
      </c>
      <c r="I77" s="91">
        <f t="shared" si="24"/>
        <v>-79324.225892424001</v>
      </c>
      <c r="J77" s="91">
        <f>C77*(1+'Control Panel'!$C$44)</f>
        <v>32394363.575669404</v>
      </c>
      <c r="K77" s="91">
        <f>D77*(1+'Control Panel'!$C$44)</f>
        <v>32394363.575669404</v>
      </c>
      <c r="L77" s="92">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2">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103661.96344214209</v>
      </c>
      <c r="N77" s="92">
        <f t="shared" si="25"/>
        <v>-81703.952669196733</v>
      </c>
      <c r="O77" s="92">
        <f>J77*(1+'Control Panel'!$C$44)</f>
        <v>33366194.482939485</v>
      </c>
      <c r="P77" s="92">
        <f>K77*(1+'Control Panel'!$C$44)</f>
        <v>33366194.482939485</v>
      </c>
      <c r="Q77" s="92">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2">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106771.82234540636</v>
      </c>
      <c r="S77" s="92">
        <f t="shared" si="26"/>
        <v>-84155.07124927266</v>
      </c>
      <c r="T77" s="92">
        <f>O77*(1+'Control Panel'!$C$44)</f>
        <v>34367180.317427672</v>
      </c>
      <c r="U77" s="92">
        <f>P77*(1+'Control Panel'!$C$44)</f>
        <v>34367180.317427672</v>
      </c>
      <c r="V77" s="92">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91">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109974.97701576856</v>
      </c>
      <c r="X77" s="92">
        <f t="shared" si="27"/>
        <v>-86679.723386750818</v>
      </c>
      <c r="Y77" s="91">
        <f>T77*(1+'Control Panel'!$C$44)</f>
        <v>35398195.726950504</v>
      </c>
      <c r="Z77" s="91">
        <f>U77*(1+'Control Panel'!$C$44)</f>
        <v>35398195.726950504</v>
      </c>
      <c r="AA77" s="91">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91">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113274.22632624162</v>
      </c>
      <c r="AC77" s="93">
        <f t="shared" si="28"/>
        <v>-89280.11508835337</v>
      </c>
      <c r="AD77" s="93">
        <f>Y77*(1+'Control Panel'!$C$44)</f>
        <v>36460141.598759018</v>
      </c>
      <c r="AE77" s="91">
        <f>Z77*(1+'Control Panel'!$C$44)</f>
        <v>36460141.598759018</v>
      </c>
      <c r="AF77" s="91">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91">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116672.45311602886</v>
      </c>
      <c r="AH77" s="91">
        <f t="shared" si="29"/>
        <v>-91958.518541003956</v>
      </c>
      <c r="AI77" s="92">
        <f t="shared" si="30"/>
        <v>984132.82318016514</v>
      </c>
      <c r="AJ77" s="92">
        <f t="shared" si="31"/>
        <v>550355.44224558747</v>
      </c>
      <c r="AK77" s="92">
        <f t="shared" si="32"/>
        <v>-433777.38093457767</v>
      </c>
    </row>
    <row r="78" spans="1:37" s="94" customFormat="1" ht="14.1">
      <c r="A78" s="86" t="str">
        <f>'ESTIMATED Earned Revenue'!A79</f>
        <v>Kennewick, WA</v>
      </c>
      <c r="B78" s="86"/>
      <c r="C78" s="87">
        <f>'ESTIMATED Earned Revenue'!$I79*1.07925</f>
        <v>31755626.900827501</v>
      </c>
      <c r="D78" s="87">
        <f>'ESTIMATED Earned Revenue'!$L79*1.07925</f>
        <v>31755626.900827501</v>
      </c>
      <c r="E78" s="88">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8">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101618.006082648</v>
      </c>
      <c r="G78" s="89">
        <f t="shared" si="22"/>
        <v>5.6864405910043454E-3</v>
      </c>
      <c r="H78" s="90">
        <f t="shared" si="23"/>
        <v>3.2000000000000002E-3</v>
      </c>
      <c r="I78" s="91">
        <f t="shared" si="24"/>
        <v>-78958.479719007009</v>
      </c>
      <c r="J78" s="91">
        <f>C78*(1+'Control Panel'!$C$44)</f>
        <v>32708295.707852326</v>
      </c>
      <c r="K78" s="91">
        <f>D78*(1+'Control Panel'!$C$44)</f>
        <v>32708295.707852326</v>
      </c>
      <c r="L78" s="92">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2">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104666.54626512744</v>
      </c>
      <c r="N78" s="92">
        <f t="shared" si="25"/>
        <v>-81327.234110577221</v>
      </c>
      <c r="O78" s="92">
        <f>J78*(1+'Control Panel'!$C$44)</f>
        <v>33689544.579087898</v>
      </c>
      <c r="P78" s="92">
        <f>K78*(1+'Control Panel'!$C$44)</f>
        <v>33689544.579087898</v>
      </c>
      <c r="Q78" s="92">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2">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107806.54265308128</v>
      </c>
      <c r="S78" s="92">
        <f t="shared" si="26"/>
        <v>-83767.051133894551</v>
      </c>
      <c r="T78" s="92">
        <f>O78*(1+'Control Panel'!$C$44)</f>
        <v>34700230.916460536</v>
      </c>
      <c r="U78" s="92">
        <f>P78*(1+'Control Panel'!$C$44)</f>
        <v>34700230.916460536</v>
      </c>
      <c r="V78" s="92">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91">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111040.73893267372</v>
      </c>
      <c r="X78" s="92">
        <f t="shared" si="27"/>
        <v>-86280.062667911392</v>
      </c>
      <c r="Y78" s="91">
        <f>T78*(1+'Control Panel'!$C$44)</f>
        <v>35741237.843954355</v>
      </c>
      <c r="Z78" s="91">
        <f>U78*(1+'Control Panel'!$C$44)</f>
        <v>35741237.843954355</v>
      </c>
      <c r="AA78" s="91">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91">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114371.96110065393</v>
      </c>
      <c r="AC78" s="93">
        <f t="shared" si="28"/>
        <v>-88868.464547948752</v>
      </c>
      <c r="AD78" s="93">
        <f>Y78*(1+'Control Panel'!$C$44)</f>
        <v>36813474.979272984</v>
      </c>
      <c r="AE78" s="91">
        <f>Z78*(1+'Control Panel'!$C$44)</f>
        <v>36813474.979272984</v>
      </c>
      <c r="AF78" s="91">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91">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117803.11993367356</v>
      </c>
      <c r="AH78" s="91">
        <f t="shared" si="29"/>
        <v>-91534.518484387198</v>
      </c>
      <c r="AI78" s="92">
        <f t="shared" si="30"/>
        <v>987466.23982992896</v>
      </c>
      <c r="AJ78" s="92">
        <f t="shared" si="31"/>
        <v>555688.90888520994</v>
      </c>
      <c r="AK78" s="92">
        <f t="shared" si="32"/>
        <v>-431777.33094471903</v>
      </c>
    </row>
    <row r="79" spans="1:37" s="94" customFormat="1" ht="14.1">
      <c r="A79" s="86" t="str">
        <f>'ESTIMATED Earned Revenue'!A80</f>
        <v>Albuquerque, NM</v>
      </c>
      <c r="B79" s="86"/>
      <c r="C79" s="87">
        <f>'ESTIMATED Earned Revenue'!$I80*1.07925</f>
        <v>32399882.565750003</v>
      </c>
      <c r="D79" s="87">
        <f>'ESTIMATED Earned Revenue'!$L80*1.07925</f>
        <v>32399882.565750003</v>
      </c>
      <c r="E79" s="88">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8">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103679.62421040001</v>
      </c>
      <c r="G79" s="89">
        <f t="shared" si="22"/>
        <v>5.6131375403116416E-3</v>
      </c>
      <c r="H79" s="90">
        <f t="shared" si="23"/>
        <v>3.2000000000000002E-3</v>
      </c>
      <c r="I79" s="91">
        <f t="shared" si="24"/>
        <v>-78185.372921100003</v>
      </c>
      <c r="J79" s="91">
        <f>C79*(1+'Control Panel'!$C$44)</f>
        <v>33371879.042722505</v>
      </c>
      <c r="K79" s="91">
        <f>D79*(1+'Control Panel'!$C$44)</f>
        <v>33371879.042722505</v>
      </c>
      <c r="L79" s="92">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2">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106790.01293671202</v>
      </c>
      <c r="N79" s="92">
        <f t="shared" si="25"/>
        <v>-80530.93410873301</v>
      </c>
      <c r="O79" s="92">
        <f>J79*(1+'Control Panel'!$C$44)</f>
        <v>34373035.414004184</v>
      </c>
      <c r="P79" s="92">
        <f>K79*(1+'Control Panel'!$C$44)</f>
        <v>34373035.414004184</v>
      </c>
      <c r="Q79" s="92">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2">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109993.71332481339</v>
      </c>
      <c r="S79" s="92">
        <f t="shared" si="26"/>
        <v>-82946.862131995018</v>
      </c>
      <c r="T79" s="92">
        <f>O79*(1+'Control Panel'!$C$44)</f>
        <v>35404226.476424314</v>
      </c>
      <c r="U79" s="92">
        <f>P79*(1+'Control Panel'!$C$44)</f>
        <v>35404226.476424314</v>
      </c>
      <c r="V79" s="92">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91">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113293.52472455781</v>
      </c>
      <c r="X79" s="92">
        <f t="shared" si="27"/>
        <v>-85435.267995954855</v>
      </c>
      <c r="Y79" s="91">
        <f>T79*(1+'Control Panel'!$C$44)</f>
        <v>36466353.270717047</v>
      </c>
      <c r="Z79" s="91">
        <f>U79*(1+'Control Panel'!$C$44)</f>
        <v>36466353.270717047</v>
      </c>
      <c r="AA79" s="91">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91">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116692.33046629456</v>
      </c>
      <c r="AC79" s="93">
        <f t="shared" si="28"/>
        <v>-87998.326035833525</v>
      </c>
      <c r="AD79" s="93">
        <f>Y79*(1+'Control Panel'!$C$44)</f>
        <v>37560343.868838556</v>
      </c>
      <c r="AE79" s="91">
        <f>Z79*(1+'Control Panel'!$C$44)</f>
        <v>37560343.868838556</v>
      </c>
      <c r="AF79" s="91">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91">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120193.10038028339</v>
      </c>
      <c r="AH79" s="91">
        <f t="shared" si="29"/>
        <v>-90638.275816908499</v>
      </c>
      <c r="AI79" s="92">
        <f t="shared" si="30"/>
        <v>994512.34792208602</v>
      </c>
      <c r="AJ79" s="92">
        <f t="shared" si="31"/>
        <v>566962.68183266115</v>
      </c>
      <c r="AK79" s="92">
        <f t="shared" si="32"/>
        <v>-427549.66608942486</v>
      </c>
    </row>
    <row r="80" spans="1:37" s="94" customFormat="1" ht="14.1">
      <c r="A80" s="86" t="str">
        <f>'ESTIMATED Earned Revenue'!A81</f>
        <v>Kansas City, MO</v>
      </c>
      <c r="B80" s="86"/>
      <c r="C80" s="87">
        <f>'ESTIMATED Earned Revenue'!$I81*1.07925</f>
        <v>32804806.103437498</v>
      </c>
      <c r="D80" s="87">
        <f>'ESTIMATED Earned Revenue'!$L81*1.07925</f>
        <v>32804806.103437498</v>
      </c>
      <c r="E80" s="88">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8">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104975.379531</v>
      </c>
      <c r="G80" s="89">
        <f t="shared" si="22"/>
        <v>5.5685390619557166E-3</v>
      </c>
      <c r="H80" s="90">
        <f t="shared" si="23"/>
        <v>3.2000000000000002E-3</v>
      </c>
      <c r="I80" s="91">
        <f t="shared" si="24"/>
        <v>-77699.464675875017</v>
      </c>
      <c r="J80" s="91">
        <f>C80*(1+'Control Panel'!$C$44)</f>
        <v>33788950.286540627</v>
      </c>
      <c r="K80" s="91">
        <f>D80*(1+'Control Panel'!$C$44)</f>
        <v>33788950.286540627</v>
      </c>
      <c r="L80" s="92">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2">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108124.64091693002</v>
      </c>
      <c r="N80" s="92">
        <f t="shared" si="25"/>
        <v>-80030.448616151261</v>
      </c>
      <c r="O80" s="92">
        <f>J80*(1+'Control Panel'!$C$44)</f>
        <v>34802618.795136847</v>
      </c>
      <c r="P80" s="92">
        <f>K80*(1+'Control Panel'!$C$44)</f>
        <v>34802618.795136847</v>
      </c>
      <c r="Q80" s="92">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2">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111368.38014443792</v>
      </c>
      <c r="S80" s="92">
        <f t="shared" si="26"/>
        <v>-82431.362074635806</v>
      </c>
      <c r="T80" s="92">
        <f>O80*(1+'Control Panel'!$C$44)</f>
        <v>35846697.358990952</v>
      </c>
      <c r="U80" s="92">
        <f>P80*(1+'Control Panel'!$C$44)</f>
        <v>35846697.358990952</v>
      </c>
      <c r="V80" s="92">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91">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114709.43154877106</v>
      </c>
      <c r="X80" s="92">
        <f t="shared" si="27"/>
        <v>-84904.302936874898</v>
      </c>
      <c r="Y80" s="91">
        <f>T80*(1+'Control Panel'!$C$44)</f>
        <v>36922098.279760681</v>
      </c>
      <c r="Z80" s="91">
        <f>U80*(1+'Control Panel'!$C$44)</f>
        <v>36922098.279760681</v>
      </c>
      <c r="AA80" s="91">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91">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118150.71449523419</v>
      </c>
      <c r="AC80" s="93">
        <f t="shared" si="28"/>
        <v>-87451.432024981157</v>
      </c>
      <c r="AD80" s="93">
        <f>Y80*(1+'Control Panel'!$C$44)</f>
        <v>38029761.228153504</v>
      </c>
      <c r="AE80" s="91">
        <f>Z80*(1+'Control Panel'!$C$44)</f>
        <v>38029761.228153504</v>
      </c>
      <c r="AF80" s="91">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91">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121695.23593009122</v>
      </c>
      <c r="AH80" s="91">
        <f t="shared" si="29"/>
        <v>-90074.974985730558</v>
      </c>
      <c r="AI80" s="92">
        <f t="shared" si="30"/>
        <v>998940.92367383814</v>
      </c>
      <c r="AJ80" s="92">
        <f t="shared" si="31"/>
        <v>574048.40303546435</v>
      </c>
      <c r="AK80" s="92">
        <f t="shared" si="32"/>
        <v>-424892.5206383738</v>
      </c>
    </row>
    <row r="81" spans="1:37" s="94" customFormat="1" ht="14.1">
      <c r="A81" s="86" t="str">
        <f>'ESTIMATED Earned Revenue'!A82</f>
        <v>Honolulu, HI</v>
      </c>
      <c r="B81" s="86"/>
      <c r="C81" s="87">
        <f>'ESTIMATED Earned Revenue'!$I82*1.07925</f>
        <v>33279866.321250003</v>
      </c>
      <c r="D81" s="87">
        <f>'ESTIMATED Earned Revenue'!$L82*1.07925</f>
        <v>33279866.321250003</v>
      </c>
      <c r="E81" s="88">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8">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106495.57222800002</v>
      </c>
      <c r="G81" s="89">
        <f t="shared" si="22"/>
        <v>5.5175992256089983E-3</v>
      </c>
      <c r="H81" s="90">
        <f t="shared" si="23"/>
        <v>3.2000000000000002E-3</v>
      </c>
      <c r="I81" s="91">
        <f t="shared" si="24"/>
        <v>-77129.392414499991</v>
      </c>
      <c r="J81" s="91">
        <f>C81*(1+'Control Panel'!$C$44)</f>
        <v>34278262.310887501</v>
      </c>
      <c r="K81" s="91">
        <f>D81*(1+'Control Panel'!$C$44)</f>
        <v>34278262.310887501</v>
      </c>
      <c r="L81" s="92">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2">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109690.43939484001</v>
      </c>
      <c r="N81" s="92">
        <f t="shared" si="25"/>
        <v>-79443.274186935014</v>
      </c>
      <c r="O81" s="92">
        <f>J81*(1+'Control Panel'!$C$44)</f>
        <v>35306610.180214129</v>
      </c>
      <c r="P81" s="92">
        <f>K81*(1+'Control Panel'!$C$44)</f>
        <v>35306610.180214129</v>
      </c>
      <c r="Q81" s="92">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2">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112981.15257668521</v>
      </c>
      <c r="S81" s="92">
        <f t="shared" si="26"/>
        <v>-81826.572412543086</v>
      </c>
      <c r="T81" s="92">
        <f>O81*(1+'Control Panel'!$C$44)</f>
        <v>36365808.485620551</v>
      </c>
      <c r="U81" s="92">
        <f>P81*(1+'Control Panel'!$C$44)</f>
        <v>36365808.485620551</v>
      </c>
      <c r="V81" s="92">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91">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116370.58715398576</v>
      </c>
      <c r="X81" s="92">
        <f t="shared" si="27"/>
        <v>-84281.369584919375</v>
      </c>
      <c r="Y81" s="91">
        <f>T81*(1+'Control Panel'!$C$44)</f>
        <v>37456782.740189165</v>
      </c>
      <c r="Z81" s="91">
        <f>U81*(1+'Control Panel'!$C$44)</f>
        <v>37456782.740189165</v>
      </c>
      <c r="AA81" s="91">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91">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119861.70476860533</v>
      </c>
      <c r="AC81" s="93">
        <f t="shared" si="28"/>
        <v>-86809.810672466992</v>
      </c>
      <c r="AD81" s="93">
        <f>Y81*(1+'Control Panel'!$C$44)</f>
        <v>38580486.222394839</v>
      </c>
      <c r="AE81" s="91">
        <f>Z81*(1+'Control Panel'!$C$44)</f>
        <v>38580486.222394839</v>
      </c>
      <c r="AF81" s="91">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91">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123457.5559116635</v>
      </c>
      <c r="AH81" s="91">
        <f t="shared" si="29"/>
        <v>-89414.104992640976</v>
      </c>
      <c r="AI81" s="92">
        <f t="shared" si="30"/>
        <v>1004136.5716552852</v>
      </c>
      <c r="AJ81" s="92">
        <f t="shared" si="31"/>
        <v>582361.43980577972</v>
      </c>
      <c r="AK81" s="92">
        <f t="shared" si="32"/>
        <v>-421775.13184950547</v>
      </c>
    </row>
    <row r="82" spans="1:37" s="94" customFormat="1" ht="14.1">
      <c r="A82" s="86" t="str">
        <f>'ESTIMATED Earned Revenue'!A83</f>
        <v>Boston, MA</v>
      </c>
      <c r="B82" s="86"/>
      <c r="C82" s="87">
        <f>'ESTIMATED Earned Revenue'!$I83*1.07925</f>
        <v>33415981.331250001</v>
      </c>
      <c r="D82" s="87">
        <f>'ESTIMATED Earned Revenue'!$L83*1.07925</f>
        <v>33415981.331250001</v>
      </c>
      <c r="E82" s="88">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8">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106931.14026000001</v>
      </c>
      <c r="G82" s="89">
        <f t="shared" si="22"/>
        <v>5.5032708104407147E-3</v>
      </c>
      <c r="H82" s="90">
        <f t="shared" si="23"/>
        <v>3.2000000000000002E-3</v>
      </c>
      <c r="I82" s="91">
        <f t="shared" si="24"/>
        <v>-76966.054402499984</v>
      </c>
      <c r="J82" s="91">
        <f>C82*(1+'Control Panel'!$C$44)</f>
        <v>34418460.771187499</v>
      </c>
      <c r="K82" s="91">
        <f>D82*(1+'Control Panel'!$C$44)</f>
        <v>34418460.771187499</v>
      </c>
      <c r="L82" s="92">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2">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110139.0744678</v>
      </c>
      <c r="N82" s="92">
        <f t="shared" si="25"/>
        <v>-79275.036034575023</v>
      </c>
      <c r="O82" s="92">
        <f>J82*(1+'Control Panel'!$C$44)</f>
        <v>35451014.594323128</v>
      </c>
      <c r="P82" s="92">
        <f>K82*(1+'Control Panel'!$C$44)</f>
        <v>35451014.594323128</v>
      </c>
      <c r="Q82" s="92">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2">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113443.24670183401</v>
      </c>
      <c r="S82" s="92">
        <f t="shared" si="26"/>
        <v>-81653.287115612286</v>
      </c>
      <c r="T82" s="92">
        <f>O82*(1+'Control Panel'!$C$44)</f>
        <v>36514545.032152824</v>
      </c>
      <c r="U82" s="92">
        <f>P82*(1+'Control Panel'!$C$44)</f>
        <v>36514545.032152824</v>
      </c>
      <c r="V82" s="92">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91">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116846.54410288905</v>
      </c>
      <c r="X82" s="92">
        <f t="shared" si="27"/>
        <v>-84102.885729080648</v>
      </c>
      <c r="Y82" s="91">
        <f>T82*(1+'Control Panel'!$C$44)</f>
        <v>37609981.383117408</v>
      </c>
      <c r="Z82" s="91">
        <f>U82*(1+'Control Panel'!$C$44)</f>
        <v>37609981.383117408</v>
      </c>
      <c r="AA82" s="91">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91">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120351.94042597571</v>
      </c>
      <c r="AC82" s="93">
        <f t="shared" si="28"/>
        <v>-86625.972300953086</v>
      </c>
      <c r="AD82" s="93">
        <f>Y82*(1+'Control Panel'!$C$44)</f>
        <v>38738280.824610934</v>
      </c>
      <c r="AE82" s="91">
        <f>Z82*(1+'Control Panel'!$C$44)</f>
        <v>38738280.824610934</v>
      </c>
      <c r="AF82" s="91">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91">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123962.49863875499</v>
      </c>
      <c r="AH82" s="91">
        <f t="shared" si="29"/>
        <v>-89224.751469981667</v>
      </c>
      <c r="AI82" s="92">
        <f t="shared" si="30"/>
        <v>1005625.2369874566</v>
      </c>
      <c r="AJ82" s="92">
        <f t="shared" si="31"/>
        <v>584743.30433725368</v>
      </c>
      <c r="AK82" s="92">
        <f t="shared" si="32"/>
        <v>-420881.93265020289</v>
      </c>
    </row>
    <row r="83" spans="1:37" s="94" customFormat="1" ht="14.1">
      <c r="A83" s="86" t="str">
        <f>'ESTIMATED Earned Revenue'!A84</f>
        <v>Omaha, NE</v>
      </c>
      <c r="B83" s="86"/>
      <c r="C83" s="87">
        <f>'ESTIMATED Earned Revenue'!$I84*1.07925</f>
        <v>37656270.162314996</v>
      </c>
      <c r="D83" s="87">
        <f>'ESTIMATED Earned Revenue'!$L84*1.07925</f>
        <v>37656270.162314996</v>
      </c>
      <c r="E83" s="88">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8">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120500.064519408</v>
      </c>
      <c r="G83" s="89">
        <f t="shared" si="22"/>
        <v>5.1087845794444767E-3</v>
      </c>
      <c r="H83" s="90">
        <f t="shared" si="23"/>
        <v>3.2000000000000002E-3</v>
      </c>
      <c r="I83" s="91">
        <f t="shared" si="24"/>
        <v>-71877.707805222002</v>
      </c>
      <c r="J83" s="91">
        <f>C83*(1+'Control Panel'!$C$44)</f>
        <v>38785958.267184444</v>
      </c>
      <c r="K83" s="91">
        <f>D83*(1+'Control Panel'!$C$44)</f>
        <v>38785958.267184444</v>
      </c>
      <c r="L83" s="92">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2">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124115.06645499023</v>
      </c>
      <c r="N83" s="92">
        <f t="shared" si="25"/>
        <v>-74034.03903937868</v>
      </c>
      <c r="O83" s="92">
        <f>J83*(1+'Control Panel'!$C$44)</f>
        <v>39949537.015199982</v>
      </c>
      <c r="P83" s="92">
        <f>K83*(1+'Control Panel'!$C$44)</f>
        <v>39949537.015199982</v>
      </c>
      <c r="Q83" s="92">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2">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127838.51844863995</v>
      </c>
      <c r="S83" s="92">
        <f t="shared" si="26"/>
        <v>-76255.060210560041</v>
      </c>
      <c r="T83" s="92">
        <f>O83*(1+'Control Panel'!$C$44)</f>
        <v>41148023.125655979</v>
      </c>
      <c r="U83" s="92">
        <f>P83*(1+'Control Panel'!$C$44)</f>
        <v>41148023.125655979</v>
      </c>
      <c r="V83" s="92">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91">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131673.67400209914</v>
      </c>
      <c r="X83" s="92">
        <f t="shared" si="27"/>
        <v>-78542.712016876845</v>
      </c>
      <c r="Y83" s="91">
        <f>T83*(1+'Control Panel'!$C$44)</f>
        <v>42382463.819425657</v>
      </c>
      <c r="Z83" s="91">
        <f>U83*(1+'Control Panel'!$C$44)</f>
        <v>42382463.819425657</v>
      </c>
      <c r="AA83" s="91">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91">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135623.8842221621</v>
      </c>
      <c r="AC83" s="93">
        <f t="shared" si="28"/>
        <v>-80898.993377383187</v>
      </c>
      <c r="AD83" s="93">
        <f>Y83*(1+'Control Panel'!$C$44)</f>
        <v>43653937.734008431</v>
      </c>
      <c r="AE83" s="91">
        <f>Z83*(1+'Control Panel'!$C$44)</f>
        <v>43653937.734008431</v>
      </c>
      <c r="AF83" s="91">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91">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139692.60074882698</v>
      </c>
      <c r="AH83" s="91">
        <f t="shared" si="29"/>
        <v>-83325.963178704667</v>
      </c>
      <c r="AI83" s="92">
        <f t="shared" si="30"/>
        <v>1052000.5116996218</v>
      </c>
      <c r="AJ83" s="92">
        <f t="shared" si="31"/>
        <v>658943.74387671845</v>
      </c>
      <c r="AK83" s="92">
        <f t="shared" si="32"/>
        <v>-393056.76782290335</v>
      </c>
    </row>
    <row r="84" spans="1:37" s="94" customFormat="1" ht="14.1">
      <c r="A84" s="86" t="str">
        <f>'ESTIMATED Earned Revenue'!A85</f>
        <v>Eugene, OR</v>
      </c>
      <c r="B84" s="86"/>
      <c r="C84" s="87">
        <f>'ESTIMATED Earned Revenue'!$I85*1.07925</f>
        <v>38379560.276062496</v>
      </c>
      <c r="D84" s="87">
        <f>'ESTIMATED Earned Revenue'!$L85*1.07925</f>
        <v>38379560.276062496</v>
      </c>
      <c r="E84" s="88">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8">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122814.59288339999</v>
      </c>
      <c r="G84" s="89">
        <f t="shared" si="22"/>
        <v>5.050197322688299E-3</v>
      </c>
      <c r="H84" s="90">
        <f t="shared" si="23"/>
        <v>3.2000000000000002E-3</v>
      </c>
      <c r="I84" s="91">
        <f t="shared" si="24"/>
        <v>-71009.759668725004</v>
      </c>
      <c r="J84" s="91">
        <f>C84*(1+'Control Panel'!$C$44)</f>
        <v>39530947.084344372</v>
      </c>
      <c r="K84" s="91">
        <f>D84*(1+'Control Panel'!$C$44)</f>
        <v>39530947.084344372</v>
      </c>
      <c r="L84" s="92">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2">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126499.030669902</v>
      </c>
      <c r="N84" s="92">
        <f t="shared" si="25"/>
        <v>-73140.052458786769</v>
      </c>
      <c r="O84" s="92">
        <f>J84*(1+'Control Panel'!$C$44)</f>
        <v>40716875.496874705</v>
      </c>
      <c r="P84" s="92">
        <f>K84*(1+'Control Panel'!$C$44)</f>
        <v>40716875.496874705</v>
      </c>
      <c r="Q84" s="92">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2">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130294.00158999907</v>
      </c>
      <c r="S84" s="92">
        <f t="shared" si="26"/>
        <v>-75334.25403255038</v>
      </c>
      <c r="T84" s="92">
        <f>O84*(1+'Control Panel'!$C$44)</f>
        <v>41938381.761780947</v>
      </c>
      <c r="U84" s="92">
        <f>P84*(1+'Control Panel'!$C$44)</f>
        <v>41938381.761780947</v>
      </c>
      <c r="V84" s="92">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91">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134202.82163769903</v>
      </c>
      <c r="X84" s="92">
        <f t="shared" si="27"/>
        <v>-77594.281653526908</v>
      </c>
      <c r="Y84" s="91">
        <f>T84*(1+'Control Panel'!$C$44)</f>
        <v>43196533.214634374</v>
      </c>
      <c r="Z84" s="91">
        <f>U84*(1+'Control Panel'!$C$44)</f>
        <v>43196533.214634374</v>
      </c>
      <c r="AA84" s="91">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91">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138228.90628683</v>
      </c>
      <c r="AC84" s="93">
        <f t="shared" si="28"/>
        <v>-79922.110103132727</v>
      </c>
      <c r="AD84" s="93">
        <f>Y84*(1+'Control Panel'!$C$44)</f>
        <v>44492429.211073406</v>
      </c>
      <c r="AE84" s="91">
        <f>Z84*(1+'Control Panel'!$C$44)</f>
        <v>44492429.211073406</v>
      </c>
      <c r="AF84" s="91">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91">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142375.77347543489</v>
      </c>
      <c r="AH84" s="91">
        <f t="shared" si="29"/>
        <v>-82319.773406226712</v>
      </c>
      <c r="AI84" s="92">
        <f t="shared" si="30"/>
        <v>1059911.0053140884</v>
      </c>
      <c r="AJ84" s="92">
        <f t="shared" si="31"/>
        <v>671600.53365986492</v>
      </c>
      <c r="AK84" s="92">
        <f t="shared" si="32"/>
        <v>-388310.47165422351</v>
      </c>
    </row>
    <row r="85" spans="1:37" s="94" customFormat="1" ht="14.1">
      <c r="A85" s="86" t="str">
        <f>'ESTIMATED Earned Revenue'!A86</f>
        <v>Memphis, TN</v>
      </c>
      <c r="B85" s="86"/>
      <c r="C85" s="87">
        <f>'ESTIMATED Earned Revenue'!$I86*1.07925</f>
        <v>38587118.301180005</v>
      </c>
      <c r="D85" s="87">
        <f>'ESTIMATED Earned Revenue'!$L86*1.07925</f>
        <v>38587118.301180005</v>
      </c>
      <c r="E85" s="88">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8">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123478.77856377602</v>
      </c>
      <c r="G85" s="89">
        <f t="shared" si="22"/>
        <v>5.0337904760413303E-3</v>
      </c>
      <c r="H85" s="90">
        <f t="shared" si="23"/>
        <v>3.2000000000000002E-3</v>
      </c>
      <c r="I85" s="91">
        <f t="shared" si="24"/>
        <v>-70760.690038583998</v>
      </c>
      <c r="J85" s="91">
        <f>C85*(1+'Control Panel'!$C$44)</f>
        <v>39744731.850215405</v>
      </c>
      <c r="K85" s="91">
        <f>D85*(1+'Control Panel'!$C$44)</f>
        <v>39744731.850215405</v>
      </c>
      <c r="L85" s="92">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2">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127183.1419206893</v>
      </c>
      <c r="N85" s="92">
        <f t="shared" si="25"/>
        <v>-72883.510739741512</v>
      </c>
      <c r="O85" s="92">
        <f>J85*(1+'Control Panel'!$C$44)</f>
        <v>40937073.805721872</v>
      </c>
      <c r="P85" s="92">
        <f>K85*(1+'Control Panel'!$C$44)</f>
        <v>40937073.805721872</v>
      </c>
      <c r="Q85" s="92">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2">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130998.63617831</v>
      </c>
      <c r="S85" s="92">
        <f t="shared" si="26"/>
        <v>-75070.016061933769</v>
      </c>
      <c r="T85" s="92">
        <f>O85*(1+'Control Panel'!$C$44)</f>
        <v>42165186.019893527</v>
      </c>
      <c r="U85" s="92">
        <f>P85*(1+'Control Panel'!$C$44)</f>
        <v>42165186.019893527</v>
      </c>
      <c r="V85" s="92">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91">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134928.59526365928</v>
      </c>
      <c r="X85" s="92">
        <f t="shared" si="27"/>
        <v>-77322.11654379181</v>
      </c>
      <c r="Y85" s="91">
        <f>T85*(1+'Control Panel'!$C$44)</f>
        <v>43430141.600490332</v>
      </c>
      <c r="Z85" s="91">
        <f>U85*(1+'Control Panel'!$C$44)</f>
        <v>43430141.600490332</v>
      </c>
      <c r="AA85" s="91">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91">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138976.45312156907</v>
      </c>
      <c r="AC85" s="93">
        <f t="shared" si="28"/>
        <v>-79641.780040105572</v>
      </c>
      <c r="AD85" s="93">
        <f>Y85*(1+'Control Panel'!$C$44)</f>
        <v>44733045.848505042</v>
      </c>
      <c r="AE85" s="91">
        <f>Z85*(1+'Control Panel'!$C$44)</f>
        <v>44733045.848505042</v>
      </c>
      <c r="AF85" s="91">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91">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143145.74671521614</v>
      </c>
      <c r="AH85" s="91">
        <f t="shared" si="29"/>
        <v>-82031.03344130874</v>
      </c>
      <c r="AI85" s="92">
        <f t="shared" si="30"/>
        <v>1062181.0300263253</v>
      </c>
      <c r="AJ85" s="92">
        <f t="shared" si="31"/>
        <v>675232.57319944375</v>
      </c>
      <c r="AK85" s="92">
        <f t="shared" si="32"/>
        <v>-386948.45682688151</v>
      </c>
    </row>
    <row r="86" spans="1:37" s="94" customFormat="1" ht="14.1">
      <c r="A86" s="86" t="str">
        <f>'ESTIMATED Earned Revenue'!A87</f>
        <v>Grand Rapids, MI</v>
      </c>
      <c r="B86" s="86"/>
      <c r="C86" s="87">
        <f>'ESTIMATED Earned Revenue'!$I87*1.07925</f>
        <v>38652473.061989993</v>
      </c>
      <c r="D86" s="87">
        <f>'ESTIMATED Earned Revenue'!$L87*1.07925</f>
        <v>38652473.061989993</v>
      </c>
      <c r="E86" s="88">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8">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123687.91379836798</v>
      </c>
      <c r="G86" s="89">
        <f t="shared" si="22"/>
        <v>5.0286608521077905E-3</v>
      </c>
      <c r="H86" s="90">
        <f t="shared" si="23"/>
        <v>3.2000000000000002E-3</v>
      </c>
      <c r="I86" s="91">
        <f t="shared" si="24"/>
        <v>-70682.264325612021</v>
      </c>
      <c r="J86" s="91">
        <f>C86*(1+'Control Panel'!$C$44)</f>
        <v>39812047.253849693</v>
      </c>
      <c r="K86" s="91">
        <f>D86*(1+'Control Panel'!$C$44)</f>
        <v>39812047.253849693</v>
      </c>
      <c r="L86" s="92">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2">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127398.55121231903</v>
      </c>
      <c r="N86" s="92">
        <f t="shared" si="25"/>
        <v>-72802.732255380397</v>
      </c>
      <c r="O86" s="92">
        <f>J86*(1+'Control Panel'!$C$44)</f>
        <v>41006408.671465181</v>
      </c>
      <c r="P86" s="92">
        <f>K86*(1+'Control Panel'!$C$44)</f>
        <v>41006408.671465181</v>
      </c>
      <c r="Q86" s="92">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2">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131220.50774868857</v>
      </c>
      <c r="S86" s="92">
        <f t="shared" si="26"/>
        <v>-74986.814223041816</v>
      </c>
      <c r="T86" s="92">
        <f>O86*(1+'Control Panel'!$C$44)</f>
        <v>42236600.931609139</v>
      </c>
      <c r="U86" s="92">
        <f>P86*(1+'Control Panel'!$C$44)</f>
        <v>42236600.931609139</v>
      </c>
      <c r="V86" s="92">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91">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135157.12298114924</v>
      </c>
      <c r="X86" s="92">
        <f t="shared" si="27"/>
        <v>-77236.418649733067</v>
      </c>
      <c r="Y86" s="91">
        <f>T86*(1+'Control Panel'!$C$44)</f>
        <v>43503698.959557414</v>
      </c>
      <c r="Z86" s="91">
        <f>U86*(1+'Control Panel'!$C$44)</f>
        <v>43503698.959557414</v>
      </c>
      <c r="AA86" s="91">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91">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139211.83667058373</v>
      </c>
      <c r="AC86" s="93">
        <f t="shared" si="28"/>
        <v>-79553.511209225078</v>
      </c>
      <c r="AD86" s="93">
        <f>Y86*(1+'Control Panel'!$C$44)</f>
        <v>44808809.928344138</v>
      </c>
      <c r="AE86" s="91">
        <f>Z86*(1+'Control Panel'!$C$44)</f>
        <v>44808809.928344138</v>
      </c>
      <c r="AF86" s="91">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91">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143388.19177070126</v>
      </c>
      <c r="AH86" s="91">
        <f t="shared" si="29"/>
        <v>-81940.116545501805</v>
      </c>
      <c r="AI86" s="92">
        <f t="shared" si="30"/>
        <v>1062895.8032663241</v>
      </c>
      <c r="AJ86" s="92">
        <f t="shared" si="31"/>
        <v>676376.21038344176</v>
      </c>
      <c r="AK86" s="92">
        <f t="shared" si="32"/>
        <v>-386519.59288288234</v>
      </c>
    </row>
    <row r="87" spans="1:37" s="94" customFormat="1" ht="14.1">
      <c r="A87" s="86" t="str">
        <f>'ESTIMATED Earned Revenue'!A88</f>
        <v>Savannah, GA</v>
      </c>
      <c r="B87" s="86"/>
      <c r="C87" s="87">
        <f>'ESTIMATED Earned Revenue'!$I88*1.07925</f>
        <v>39959253.914250001</v>
      </c>
      <c r="D87" s="87">
        <f>'ESTIMATED Earned Revenue'!$L88*1.07925</f>
        <v>39959253.914250001</v>
      </c>
      <c r="E87" s="88">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8">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127869.61252560001</v>
      </c>
      <c r="G87" s="89">
        <f t="shared" si="22"/>
        <v>4.9296150586598669E-3</v>
      </c>
      <c r="H87" s="90">
        <f t="shared" si="23"/>
        <v>3.2000000000000002E-3</v>
      </c>
      <c r="I87" s="91">
        <f t="shared" si="24"/>
        <v>-69114.127302900015</v>
      </c>
      <c r="J87" s="91">
        <f>C87*(1+'Control Panel'!$C$44)</f>
        <v>41158031.531677499</v>
      </c>
      <c r="K87" s="91">
        <f>D87*(1+'Control Panel'!$C$44)</f>
        <v>41158031.531677499</v>
      </c>
      <c r="L87" s="92">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2">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131705.70090136799</v>
      </c>
      <c r="N87" s="92">
        <f t="shared" si="25"/>
        <v>-71187.551121987024</v>
      </c>
      <c r="O87" s="92">
        <f>J87*(1+'Control Panel'!$C$44)</f>
        <v>42392772.477627829</v>
      </c>
      <c r="P87" s="92">
        <f>K87*(1+'Control Panel'!$C$44)</f>
        <v>42392772.477627829</v>
      </c>
      <c r="Q87" s="92">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2">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135656.87192840906</v>
      </c>
      <c r="S87" s="92">
        <f t="shared" si="26"/>
        <v>-73323.177655646636</v>
      </c>
      <c r="T87" s="92">
        <f>O87*(1+'Control Panel'!$C$44)</f>
        <v>43664555.651956663</v>
      </c>
      <c r="U87" s="92">
        <f>P87*(1+'Control Panel'!$C$44)</f>
        <v>43664555.651956663</v>
      </c>
      <c r="V87" s="92">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91">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139726.57808626132</v>
      </c>
      <c r="X87" s="92">
        <f t="shared" si="27"/>
        <v>-75522.872985316062</v>
      </c>
      <c r="Y87" s="91">
        <f>T87*(1+'Control Panel'!$C$44)</f>
        <v>44974492.321515366</v>
      </c>
      <c r="Z87" s="91">
        <f>U87*(1+'Control Panel'!$C$44)</f>
        <v>44974492.321515366</v>
      </c>
      <c r="AA87" s="91">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91">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143918.37542884919</v>
      </c>
      <c r="AC87" s="93">
        <f t="shared" si="28"/>
        <v>-77788.559174875525</v>
      </c>
      <c r="AD87" s="93">
        <f>Y87*(1+'Control Panel'!$C$44)</f>
        <v>46323727.091160826</v>
      </c>
      <c r="AE87" s="91">
        <f>Z87*(1+'Control Panel'!$C$44)</f>
        <v>46323727.091160826</v>
      </c>
      <c r="AF87" s="91">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91">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148235.92669171465</v>
      </c>
      <c r="AH87" s="91">
        <f t="shared" si="29"/>
        <v>-80122.215950121783</v>
      </c>
      <c r="AI87" s="92">
        <f t="shared" si="30"/>
        <v>1077187.8299245492</v>
      </c>
      <c r="AJ87" s="92">
        <f t="shared" si="31"/>
        <v>699243.45303660212</v>
      </c>
      <c r="AK87" s="92">
        <f t="shared" si="32"/>
        <v>-377944.37688794709</v>
      </c>
    </row>
    <row r="88" spans="1:37" s="94" customFormat="1" ht="14.1">
      <c r="A88" s="86" t="str">
        <f>'ESTIMATED Earned Revenue'!A89</f>
        <v>North Haven, CT</v>
      </c>
      <c r="B88" s="86"/>
      <c r="C88" s="95">
        <f>'ESTIMATED Earned Revenue'!$I89*1.07925</f>
        <v>40497765.128250003</v>
      </c>
      <c r="D88" s="95">
        <f>'ESTIMATED Earned Revenue'!$L89*1.07925</f>
        <v>40497765.128250003</v>
      </c>
      <c r="E88" s="96">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8">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129592.84841040001</v>
      </c>
      <c r="G88" s="89">
        <f t="shared" si="22"/>
        <v>4.8906590679577743E-3</v>
      </c>
      <c r="H88" s="90">
        <f t="shared" si="23"/>
        <v>3.2000000000000002E-3</v>
      </c>
      <c r="I88" s="91">
        <f t="shared" si="24"/>
        <v>-68467.913846100011</v>
      </c>
      <c r="J88" s="91">
        <f>C88*(1+'Control Panel'!$C$44)</f>
        <v>41712698.082097501</v>
      </c>
      <c r="K88" s="91">
        <f>D88*(1+'Control Panel'!$C$44)</f>
        <v>41712698.082097501</v>
      </c>
      <c r="L88" s="92">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2">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133480.63386271201</v>
      </c>
      <c r="N88" s="92">
        <f t="shared" si="25"/>
        <v>-70521.951261483016</v>
      </c>
      <c r="O88" s="92">
        <f>J88*(1+'Control Panel'!$C$44)</f>
        <v>42964079.024560429</v>
      </c>
      <c r="P88" s="92">
        <f>K88*(1+'Control Panel'!$C$44)</f>
        <v>42964079.024560429</v>
      </c>
      <c r="Q88" s="92">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2">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137485.05287859339</v>
      </c>
      <c r="S88" s="92">
        <f t="shared" si="26"/>
        <v>-72637.609799327503</v>
      </c>
      <c r="T88" s="92">
        <f>O88*(1+'Control Panel'!$C$44)</f>
        <v>44253001.395297244</v>
      </c>
      <c r="U88" s="92">
        <f>P88*(1+'Control Panel'!$C$44)</f>
        <v>44253001.395297244</v>
      </c>
      <c r="V88" s="92">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1">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141609.60446495118</v>
      </c>
      <c r="X88" s="92">
        <f t="shared" si="27"/>
        <v>-74816.738093307358</v>
      </c>
      <c r="Y88" s="91">
        <f>T88*(1+'Control Panel'!$C$44)</f>
        <v>45580591.437156163</v>
      </c>
      <c r="Z88" s="91">
        <f>U88*(1+'Control Panel'!$C$44)</f>
        <v>45580591.437156163</v>
      </c>
      <c r="AA88" s="91">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1">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145857.89259889972</v>
      </c>
      <c r="AC88" s="93">
        <f t="shared" si="28"/>
        <v>-77061.240236106591</v>
      </c>
      <c r="AD88" s="93">
        <f>Y88*(1+'Control Panel'!$C$44)</f>
        <v>46948009.180270851</v>
      </c>
      <c r="AE88" s="91">
        <f>Z88*(1+'Control Panel'!$C$44)</f>
        <v>46948009.180270851</v>
      </c>
      <c r="AF88" s="91">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1">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150233.62937686674</v>
      </c>
      <c r="AH88" s="91">
        <f t="shared" si="29"/>
        <v>-79373.077443189744</v>
      </c>
      <c r="AI88" s="92">
        <f t="shared" si="30"/>
        <v>1083077.4300154373</v>
      </c>
      <c r="AJ88" s="92">
        <f t="shared" si="31"/>
        <v>708666.813182023</v>
      </c>
      <c r="AK88" s="92">
        <f t="shared" si="32"/>
        <v>-374410.6168334143</v>
      </c>
    </row>
    <row r="89" spans="1:37" s="94" customFormat="1" ht="14.1">
      <c r="A89" s="86" t="str">
        <f>'ESTIMATED Earned Revenue'!A90</f>
        <v>Oxnard, CA</v>
      </c>
      <c r="B89" s="86"/>
      <c r="C89" s="87">
        <f>'ESTIMATED Earned Revenue'!$I90*1.07925</f>
        <v>42588372.478687502</v>
      </c>
      <c r="D89" s="87">
        <f>'ESTIMATED Earned Revenue'!$L90*1.07925</f>
        <v>42588372.478687502</v>
      </c>
      <c r="E89" s="88">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8">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136282.79193180002</v>
      </c>
      <c r="G89" s="89">
        <f t="shared" si="22"/>
        <v>4.7478589162144843E-3</v>
      </c>
      <c r="H89" s="90">
        <f t="shared" si="23"/>
        <v>3.2000000000000002E-3</v>
      </c>
      <c r="I89" s="91">
        <f t="shared" si="24"/>
        <v>-65920.792068199982</v>
      </c>
      <c r="J89" s="91">
        <f>C89*(1+'Control Panel'!$C$44)</f>
        <v>43866023.653048128</v>
      </c>
      <c r="K89" s="91">
        <f>D89*(1+'Control Panel'!$C$44)</f>
        <v>43866023.653048128</v>
      </c>
      <c r="L89" s="92">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2">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140371.27568975402</v>
      </c>
      <c r="N89" s="92">
        <f t="shared" si="25"/>
        <v>-67898.413770245999</v>
      </c>
      <c r="O89" s="92">
        <f>J89*(1+'Control Panel'!$C$44)</f>
        <v>45182004.362639576</v>
      </c>
      <c r="P89" s="92">
        <f>K89*(1+'Control Panel'!$C$44)</f>
        <v>45182004.362639576</v>
      </c>
      <c r="Q89" s="92">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2">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144582.41396044666</v>
      </c>
      <c r="S89" s="92">
        <f t="shared" si="26"/>
        <v>-69935.366183353384</v>
      </c>
      <c r="T89" s="92">
        <f>O89*(1+'Control Panel'!$C$44)</f>
        <v>46537464.493518762</v>
      </c>
      <c r="U89" s="92">
        <f>P89*(1+'Control Panel'!$C$44)</f>
        <v>46537464.493518762</v>
      </c>
      <c r="V89" s="92">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1">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148919.88637926005</v>
      </c>
      <c r="X89" s="92">
        <f t="shared" si="27"/>
        <v>-72033.427168854018</v>
      </c>
      <c r="Y89" s="91">
        <f>T89*(1+'Control Panel'!$C$44)</f>
        <v>47933588.428324327</v>
      </c>
      <c r="Z89" s="91">
        <f>U89*(1+'Control Panel'!$C$44)</f>
        <v>47933588.428324327</v>
      </c>
      <c r="AA89" s="91">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1">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153387.48297063785</v>
      </c>
      <c r="AC89" s="93">
        <f t="shared" si="28"/>
        <v>-74194.429983919661</v>
      </c>
      <c r="AD89" s="93">
        <f>Y89*(1+'Control Panel'!$C$44)</f>
        <v>49371596.081174061</v>
      </c>
      <c r="AE89" s="91">
        <f>Z89*(1+'Control Panel'!$C$44)</f>
        <v>49371596.081174061</v>
      </c>
      <c r="AF89" s="91">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1">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157989.10745975701</v>
      </c>
      <c r="AH89" s="91">
        <f t="shared" si="29"/>
        <v>-76420.262883437215</v>
      </c>
      <c r="AI89" s="92">
        <f t="shared" si="30"/>
        <v>1105732.0664496659</v>
      </c>
      <c r="AJ89" s="92">
        <f t="shared" si="31"/>
        <v>745250.16645985562</v>
      </c>
      <c r="AK89" s="92">
        <f t="shared" si="32"/>
        <v>-360481.89998981031</v>
      </c>
    </row>
    <row r="90" spans="1:37" s="94" customFormat="1" ht="14.1">
      <c r="A90" s="86" t="str">
        <f>'ESTIMATED Earned Revenue'!A91</f>
        <v>Cincinnati, OH</v>
      </c>
      <c r="B90" s="86"/>
      <c r="C90" s="95">
        <f>'ESTIMATED Earned Revenue'!$I91*1.07925</f>
        <v>42845179.098825008</v>
      </c>
      <c r="D90" s="95">
        <f>'ESTIMATED Earned Revenue'!$L91*1.07925</f>
        <v>42845179.098825008</v>
      </c>
      <c r="E90" s="96">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8">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137104.57311624003</v>
      </c>
      <c r="G90" s="89">
        <f t="shared" si="22"/>
        <v>4.7194010680549417E-3</v>
      </c>
      <c r="H90" s="90">
        <f t="shared" si="23"/>
        <v>3.2000000000000002E-3</v>
      </c>
      <c r="I90" s="91">
        <f t="shared" si="24"/>
        <v>-65099.010883759969</v>
      </c>
      <c r="J90" s="91">
        <f>C90*(1+'Control Panel'!$C$44)</f>
        <v>44130534.471789762</v>
      </c>
      <c r="K90" s="91">
        <f>D90*(1+'Control Panel'!$C$44)</f>
        <v>44130534.471789762</v>
      </c>
      <c r="L90" s="92">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2">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141217.71030972723</v>
      </c>
      <c r="N90" s="92">
        <f t="shared" si="25"/>
        <v>-67051.979150272789</v>
      </c>
      <c r="O90" s="92">
        <f>J90*(1+'Control Panel'!$C$44)</f>
        <v>45454450.505943455</v>
      </c>
      <c r="P90" s="92">
        <f>K90*(1+'Control Panel'!$C$44)</f>
        <v>45454450.505943455</v>
      </c>
      <c r="Q90" s="92">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2">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145454.24161901907</v>
      </c>
      <c r="S90" s="92">
        <f t="shared" si="26"/>
        <v>-69063.538524780975</v>
      </c>
      <c r="T90" s="92">
        <f>O90*(1+'Control Panel'!$C$44)</f>
        <v>46818084.021121763</v>
      </c>
      <c r="U90" s="92">
        <f>P90*(1+'Control Panel'!$C$44)</f>
        <v>46818084.021121763</v>
      </c>
      <c r="V90" s="92">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1">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149817.86886758966</v>
      </c>
      <c r="X90" s="92">
        <f t="shared" si="27"/>
        <v>-71135.444680524408</v>
      </c>
      <c r="Y90" s="91">
        <f>T90*(1+'Control Panel'!$C$44)</f>
        <v>48222626.541755415</v>
      </c>
      <c r="Z90" s="91">
        <f>U90*(1+'Control Panel'!$C$44)</f>
        <v>48222626.541755415</v>
      </c>
      <c r="AA90" s="91">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1">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154312.40493361733</v>
      </c>
      <c r="AC90" s="93">
        <f t="shared" si="28"/>
        <v>-73269.508020940179</v>
      </c>
      <c r="AD90" s="93">
        <f>Y90*(1+'Control Panel'!$C$44)</f>
        <v>49669305.338008076</v>
      </c>
      <c r="AE90" s="91">
        <f>Z90*(1+'Control Panel'!$C$44)</f>
        <v>49669305.338008076</v>
      </c>
      <c r="AF90" s="91">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1">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158941.77708162586</v>
      </c>
      <c r="AH90" s="91">
        <f t="shared" si="29"/>
        <v>-75467.593261568371</v>
      </c>
      <c r="AI90" s="92">
        <f t="shared" si="30"/>
        <v>1105732.0664496659</v>
      </c>
      <c r="AJ90" s="92">
        <f t="shared" si="31"/>
        <v>749744.00281157915</v>
      </c>
      <c r="AK90" s="92">
        <f t="shared" si="32"/>
        <v>-355988.06363808678</v>
      </c>
    </row>
    <row r="91" spans="1:37" s="94" customFormat="1" ht="14.1">
      <c r="A91" s="86" t="str">
        <f>'ESTIMATED Earned Revenue'!A92</f>
        <v>Iowa City, IA</v>
      </c>
      <c r="B91" s="86"/>
      <c r="C91" s="87">
        <f>'ESTIMATED Earned Revenue'!$I92*1.07925</f>
        <v>43923256.634002507</v>
      </c>
      <c r="D91" s="87">
        <f>'ESTIMATED Earned Revenue'!$L92*1.07925</f>
        <v>43923256.634002507</v>
      </c>
      <c r="E91" s="88">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8">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140554.42122880803</v>
      </c>
      <c r="G91" s="89">
        <f t="shared" si="22"/>
        <v>4.6035653887163555E-3</v>
      </c>
      <c r="H91" s="90">
        <f t="shared" si="23"/>
        <v>3.2000000000000002E-3</v>
      </c>
      <c r="I91" s="91">
        <f t="shared" si="24"/>
        <v>-61649.162771191972</v>
      </c>
      <c r="J91" s="91">
        <f>C91*(1+'Control Panel'!$C$44)</f>
        <v>45240954.33302258</v>
      </c>
      <c r="K91" s="91">
        <f>D91*(1+'Control Panel'!$C$44)</f>
        <v>45240954.33302258</v>
      </c>
      <c r="L91" s="92">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2">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144771.05386567226</v>
      </c>
      <c r="N91" s="92">
        <f t="shared" si="25"/>
        <v>-63498.635594327759</v>
      </c>
      <c r="O91" s="92">
        <f>J91*(1+'Control Panel'!$C$44)</f>
        <v>46598182.963013262</v>
      </c>
      <c r="P91" s="92">
        <f>K91*(1+'Control Panel'!$C$44)</f>
        <v>46598182.963013262</v>
      </c>
      <c r="Q91" s="92">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2">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149114.18548164243</v>
      </c>
      <c r="S91" s="92">
        <f t="shared" si="26"/>
        <v>-65403.594662157615</v>
      </c>
      <c r="T91" s="92">
        <f>O91*(1+'Control Panel'!$C$44)</f>
        <v>47996128.451903664</v>
      </c>
      <c r="U91" s="92">
        <f>P91*(1+'Control Panel'!$C$44)</f>
        <v>47996128.451903664</v>
      </c>
      <c r="V91" s="92">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1">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153587.61104609174</v>
      </c>
      <c r="X91" s="92">
        <f t="shared" si="27"/>
        <v>-67365.702502022323</v>
      </c>
      <c r="Y91" s="91">
        <f>T91*(1+'Control Panel'!$C$44)</f>
        <v>49436012.305460773</v>
      </c>
      <c r="Z91" s="91">
        <f>U91*(1+'Control Panel'!$C$44)</f>
        <v>49436012.305460773</v>
      </c>
      <c r="AA91" s="91">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1">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158195.23937747447</v>
      </c>
      <c r="AC91" s="93">
        <f t="shared" si="28"/>
        <v>-69386.673577083042</v>
      </c>
      <c r="AD91" s="93">
        <f>Y91*(1+'Control Panel'!$C$44)</f>
        <v>50919092.6746246</v>
      </c>
      <c r="AE91" s="91">
        <f>Z91*(1+'Control Panel'!$C$44)</f>
        <v>50919092.6746246</v>
      </c>
      <c r="AF91" s="91">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1">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162941.09655879872</v>
      </c>
      <c r="AH91" s="91">
        <f t="shared" si="29"/>
        <v>-71468.273784395511</v>
      </c>
      <c r="AI91" s="92">
        <f t="shared" si="30"/>
        <v>1105732.0664496659</v>
      </c>
      <c r="AJ91" s="92">
        <f t="shared" si="31"/>
        <v>768609.18632967968</v>
      </c>
      <c r="AK91" s="92">
        <f t="shared" si="32"/>
        <v>-337122.88011998625</v>
      </c>
    </row>
    <row r="92" spans="1:37" s="94" customFormat="1" ht="14.1">
      <c r="A92" s="86" t="str">
        <f>'ESTIMATED Earned Revenue'!A93</f>
        <v>Tallahassee, FL</v>
      </c>
      <c r="B92" s="86"/>
      <c r="C92" s="87">
        <f>'ESTIMATED Earned Revenue'!$I93*1.07925</f>
        <v>44355585.178409994</v>
      </c>
      <c r="D92" s="87">
        <f>'ESTIMATED Earned Revenue'!$L93*1.07925</f>
        <v>44355585.178409994</v>
      </c>
      <c r="E92" s="88">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8">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141937.87257091198</v>
      </c>
      <c r="G92" s="89">
        <f t="shared" si="22"/>
        <v>4.5586949915480375E-3</v>
      </c>
      <c r="H92" s="90">
        <f t="shared" si="23"/>
        <v>3.1999999999999997E-3</v>
      </c>
      <c r="I92" s="91">
        <f t="shared" si="24"/>
        <v>-60265.711429088027</v>
      </c>
      <c r="J92" s="91">
        <f>C92*(1+'Control Panel'!$C$44)</f>
        <v>45686252.733762294</v>
      </c>
      <c r="K92" s="91">
        <f>D92*(1+'Control Panel'!$C$44)</f>
        <v>45686252.733762294</v>
      </c>
      <c r="L92" s="92">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2">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146196.00874803934</v>
      </c>
      <c r="N92" s="92">
        <f t="shared" si="25"/>
        <v>-62073.680711960682</v>
      </c>
      <c r="O92" s="92">
        <f>J92*(1+'Control Panel'!$C$44)</f>
        <v>47056840.315775163</v>
      </c>
      <c r="P92" s="92">
        <f>K92*(1+'Control Panel'!$C$44)</f>
        <v>47056840.315775163</v>
      </c>
      <c r="Q92" s="92">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2">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150581.88901048052</v>
      </c>
      <c r="S92" s="92">
        <f t="shared" si="26"/>
        <v>-63935.891133319528</v>
      </c>
      <c r="T92" s="92">
        <f>O92*(1+'Control Panel'!$C$44)</f>
        <v>48468545.525248423</v>
      </c>
      <c r="U92" s="92">
        <f>P92*(1+'Control Panel'!$C$44)</f>
        <v>48468545.525248423</v>
      </c>
      <c r="V92" s="92">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1">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155099.34568079497</v>
      </c>
      <c r="X92" s="92">
        <f t="shared" si="27"/>
        <v>-65853.967867319094</v>
      </c>
      <c r="Y92" s="91">
        <f>T92*(1+'Control Panel'!$C$44)</f>
        <v>49922601.891005874</v>
      </c>
      <c r="Z92" s="91">
        <f>U92*(1+'Control Panel'!$C$44)</f>
        <v>49922601.891005874</v>
      </c>
      <c r="AA92" s="91">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1">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159752.32605121881</v>
      </c>
      <c r="AC92" s="93">
        <f t="shared" si="28"/>
        <v>-67829.586903338699</v>
      </c>
      <c r="AD92" s="93">
        <f>Y92*(1+'Control Panel'!$C$44)</f>
        <v>51420279.947736055</v>
      </c>
      <c r="AE92" s="91">
        <f>Z92*(1+'Control Panel'!$C$44)</f>
        <v>51420279.947736055</v>
      </c>
      <c r="AF92" s="91">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1">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164544.89583275537</v>
      </c>
      <c r="AH92" s="91">
        <f t="shared" si="29"/>
        <v>-69864.474510438857</v>
      </c>
      <c r="AI92" s="92">
        <f t="shared" si="30"/>
        <v>1105732.0664496659</v>
      </c>
      <c r="AJ92" s="92">
        <f t="shared" si="31"/>
        <v>776174.46532328904</v>
      </c>
      <c r="AK92" s="92">
        <f t="shared" si="32"/>
        <v>-329557.60112637689</v>
      </c>
    </row>
    <row r="93" spans="1:37" s="94" customFormat="1" ht="14.1">
      <c r="A93" s="86" t="str">
        <f>'ESTIMATED Earned Revenue'!A94</f>
        <v>Tucson, AZ</v>
      </c>
      <c r="B93" s="86"/>
      <c r="C93" s="87">
        <f>'ESTIMATED Earned Revenue'!$I94*1.07925</f>
        <v>44594507.471250005</v>
      </c>
      <c r="D93" s="87">
        <f>'ESTIMATED Earned Revenue'!$L94*1.07925</f>
        <v>44594507.471250005</v>
      </c>
      <c r="E93" s="88">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8">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142702.42390800003</v>
      </c>
      <c r="G93" s="89">
        <f t="shared" si="22"/>
        <v>4.5342710451586506E-3</v>
      </c>
      <c r="H93" s="90">
        <f t="shared" si="23"/>
        <v>3.2000000000000002E-3</v>
      </c>
      <c r="I93" s="91">
        <f t="shared" si="24"/>
        <v>-59501.160091999976</v>
      </c>
      <c r="J93" s="91">
        <f>C93*(1+'Control Panel'!$C$44)</f>
        <v>45932342.695387505</v>
      </c>
      <c r="K93" s="91">
        <f>D93*(1+'Control Panel'!$C$44)</f>
        <v>45932342.695387505</v>
      </c>
      <c r="L93" s="92">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2">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146983.49662524002</v>
      </c>
      <c r="N93" s="92">
        <f t="shared" si="25"/>
        <v>-61286.192834760004</v>
      </c>
      <c r="O93" s="92">
        <f>J93*(1+'Control Panel'!$C$44)</f>
        <v>47310312.976249129</v>
      </c>
      <c r="P93" s="92">
        <f>K93*(1+'Control Panel'!$C$44)</f>
        <v>47310312.976249129</v>
      </c>
      <c r="Q93" s="92">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2">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151393.00152399723</v>
      </c>
      <c r="S93" s="92">
        <f t="shared" si="26"/>
        <v>-63124.778619802819</v>
      </c>
      <c r="T93" s="92">
        <f>O93*(1+'Control Panel'!$C$44)</f>
        <v>48729622.3655366</v>
      </c>
      <c r="U93" s="92">
        <f>P93*(1+'Control Panel'!$C$44)</f>
        <v>48729622.3655366</v>
      </c>
      <c r="V93" s="92">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1">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155934.79156971714</v>
      </c>
      <c r="X93" s="92">
        <f t="shared" si="27"/>
        <v>-65018.521978396922</v>
      </c>
      <c r="Y93" s="91">
        <f>T93*(1+'Control Panel'!$C$44)</f>
        <v>50191511.036502697</v>
      </c>
      <c r="Z93" s="91">
        <f>U93*(1+'Control Panel'!$C$44)</f>
        <v>50191511.036502697</v>
      </c>
      <c r="AA93" s="91">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1">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160612.83531680863</v>
      </c>
      <c r="AC93" s="93">
        <f t="shared" si="28"/>
        <v>-66969.07763774888</v>
      </c>
      <c r="AD93" s="93">
        <f>Y93*(1+'Control Panel'!$C$44)</f>
        <v>51697256.367597781</v>
      </c>
      <c r="AE93" s="91">
        <f>Z93*(1+'Control Panel'!$C$44)</f>
        <v>51697256.367597781</v>
      </c>
      <c r="AF93" s="91">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1">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165431.22037631291</v>
      </c>
      <c r="AH93" s="91">
        <f t="shared" si="29"/>
        <v>-68978.149966881319</v>
      </c>
      <c r="AI93" s="92">
        <f t="shared" si="30"/>
        <v>1105732.0664496659</v>
      </c>
      <c r="AJ93" s="92">
        <f t="shared" si="31"/>
        <v>780355.34541207599</v>
      </c>
      <c r="AK93" s="92">
        <f t="shared" si="32"/>
        <v>-325376.72103758994</v>
      </c>
    </row>
    <row r="94" spans="1:37" s="94" customFormat="1" ht="14.1">
      <c r="A94" s="86" t="str">
        <f>'ESTIMATED Earned Revenue'!A95</f>
        <v>Detroit, MI</v>
      </c>
      <c r="B94" s="86"/>
      <c r="C94" s="87">
        <f>'ESTIMATED Earned Revenue'!$I95*1.07925</f>
        <v>45346538.5845</v>
      </c>
      <c r="D94" s="87">
        <f>'ESTIMATED Earned Revenue'!$L95*1.07925</f>
        <v>45346538.5845</v>
      </c>
      <c r="E94" s="88">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8">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145108.92347040001</v>
      </c>
      <c r="G94" s="89">
        <f t="shared" si="22"/>
        <v>4.4590742824440329E-3</v>
      </c>
      <c r="H94" s="90">
        <f t="shared" si="23"/>
        <v>3.2000000000000002E-3</v>
      </c>
      <c r="I94" s="91">
        <f t="shared" si="24"/>
        <v>-57094.660529599991</v>
      </c>
      <c r="J94" s="91">
        <f>C94*(1+'Control Panel'!$C$44)</f>
        <v>46706934.742035002</v>
      </c>
      <c r="K94" s="91">
        <f>D94*(1+'Control Panel'!$C$44)</f>
        <v>46706934.742035002</v>
      </c>
      <c r="L94" s="92">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2">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149462.191174512</v>
      </c>
      <c r="N94" s="92">
        <f t="shared" si="25"/>
        <v>-58807.498285488022</v>
      </c>
      <c r="O94" s="92">
        <f>J94*(1+'Control Panel'!$C$44)</f>
        <v>48108142.784296051</v>
      </c>
      <c r="P94" s="92">
        <f>K94*(1+'Control Panel'!$C$44)</f>
        <v>48108142.784296051</v>
      </c>
      <c r="Q94" s="92">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2">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153946.05690974736</v>
      </c>
      <c r="S94" s="92">
        <f t="shared" si="26"/>
        <v>-60571.723234052683</v>
      </c>
      <c r="T94" s="92">
        <f>O94*(1+'Control Panel'!$C$44)</f>
        <v>49551387.06782493</v>
      </c>
      <c r="U94" s="92">
        <f>P94*(1+'Control Panel'!$C$44)</f>
        <v>49551387.06782493</v>
      </c>
      <c r="V94" s="92">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1">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158564.43861703979</v>
      </c>
      <c r="X94" s="92">
        <f t="shared" si="27"/>
        <v>-62388.874931074271</v>
      </c>
      <c r="Y94" s="91">
        <f>T94*(1+'Control Panel'!$C$44)</f>
        <v>51037928.679859675</v>
      </c>
      <c r="Z94" s="91">
        <f>U94*(1+'Control Panel'!$C$44)</f>
        <v>51037928.679859675</v>
      </c>
      <c r="AA94" s="91">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1">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163321.37177555097</v>
      </c>
      <c r="AC94" s="93">
        <f t="shared" si="28"/>
        <v>-64260.541179006541</v>
      </c>
      <c r="AD94" s="93">
        <f>Y94*(1+'Control Panel'!$C$44)</f>
        <v>52569066.540255465</v>
      </c>
      <c r="AE94" s="91">
        <f>Z94*(1+'Control Panel'!$C$44)</f>
        <v>52569066.540255465</v>
      </c>
      <c r="AF94" s="91">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1">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168221.01292881751</v>
      </c>
      <c r="AH94" s="91">
        <f t="shared" si="29"/>
        <v>-66188.357414376718</v>
      </c>
      <c r="AI94" s="92">
        <f t="shared" si="30"/>
        <v>1105732.0664496659</v>
      </c>
      <c r="AJ94" s="92">
        <f t="shared" si="31"/>
        <v>793515.0714056677</v>
      </c>
      <c r="AK94" s="92">
        <f t="shared" si="32"/>
        <v>-312216.99504399823</v>
      </c>
    </row>
    <row r="95" spans="1:37" s="94" customFormat="1" ht="14.1">
      <c r="A95" s="86" t="str">
        <f>'ESTIMATED Earned Revenue'!A96</f>
        <v>Canton, OH</v>
      </c>
      <c r="B95" s="86"/>
      <c r="C95" s="87">
        <f>'ESTIMATED Earned Revenue'!$I96*1.07925</f>
        <v>45878053.020750001</v>
      </c>
      <c r="D95" s="87">
        <f>'ESTIMATED Earned Revenue'!$L96*1.07925</f>
        <v>45878053.020750001</v>
      </c>
      <c r="E95" s="88">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8">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146809.76966640001</v>
      </c>
      <c r="G95" s="89">
        <f t="shared" si="22"/>
        <v>4.4074142359211742E-3</v>
      </c>
      <c r="H95" s="90">
        <f t="shared" si="23"/>
        <v>3.2000000000000002E-3</v>
      </c>
      <c r="I95" s="91">
        <f t="shared" si="24"/>
        <v>-55393.814333599992</v>
      </c>
      <c r="J95" s="91">
        <f>C95*(1+'Control Panel'!$C$44)</f>
        <v>47254394.611372501</v>
      </c>
      <c r="K95" s="91">
        <f>D95*(1+'Control Panel'!$C$44)</f>
        <v>47254394.611372501</v>
      </c>
      <c r="L95" s="92">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2">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151214.062756392</v>
      </c>
      <c r="N95" s="92">
        <f t="shared" si="25"/>
        <v>-57055.626703608024</v>
      </c>
      <c r="O95" s="92">
        <f>J95*(1+'Control Panel'!$C$44)</f>
        <v>48672026.449713677</v>
      </c>
      <c r="P95" s="92">
        <f>K95*(1+'Control Panel'!$C$44)</f>
        <v>48672026.449713677</v>
      </c>
      <c r="Q95" s="92">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2">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155750.48463908376</v>
      </c>
      <c r="S95" s="92">
        <f t="shared" si="26"/>
        <v>-58767.295504716283</v>
      </c>
      <c r="T95" s="92">
        <f>O95*(1+'Control Panel'!$C$44)</f>
        <v>50132187.243205085</v>
      </c>
      <c r="U95" s="92">
        <f>P95*(1+'Control Panel'!$C$44)</f>
        <v>50132187.243205085</v>
      </c>
      <c r="V95" s="92">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1">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160422.99917825629</v>
      </c>
      <c r="X95" s="92">
        <f t="shared" si="27"/>
        <v>-60530.314369857777</v>
      </c>
      <c r="Y95" s="91">
        <f>T95*(1+'Control Panel'!$C$44)</f>
        <v>51636152.860501237</v>
      </c>
      <c r="Z95" s="91">
        <f>U95*(1+'Control Panel'!$C$44)</f>
        <v>51636152.860501237</v>
      </c>
      <c r="AA95" s="91">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1">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165235.68915360398</v>
      </c>
      <c r="AC95" s="93">
        <f t="shared" si="28"/>
        <v>-62346.223800953536</v>
      </c>
      <c r="AD95" s="93">
        <f>Y95*(1+'Control Panel'!$C$44)</f>
        <v>53185237.446316272</v>
      </c>
      <c r="AE95" s="91">
        <f>Z95*(1+'Control Panel'!$C$44)</f>
        <v>53185237.446316272</v>
      </c>
      <c r="AF95" s="91">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1">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170192.75982821209</v>
      </c>
      <c r="AH95" s="91">
        <f t="shared" si="29"/>
        <v>-64216.610514982138</v>
      </c>
      <c r="AI95" s="92">
        <f t="shared" si="30"/>
        <v>1105732.0664496659</v>
      </c>
      <c r="AJ95" s="92">
        <f t="shared" si="31"/>
        <v>802815.99555554811</v>
      </c>
      <c r="AK95" s="92">
        <f t="shared" si="32"/>
        <v>-302916.07089411782</v>
      </c>
    </row>
    <row r="96" spans="1:37" s="94" customFormat="1" ht="14.1">
      <c r="A96" s="86" t="str">
        <f>'ESTIMATED Earned Revenue'!A97</f>
        <v>Salinas, CA</v>
      </c>
      <c r="B96" s="86"/>
      <c r="C96" s="87">
        <f>'ESTIMATED Earned Revenue'!$I97*1.07925</f>
        <v>45936532.451812498</v>
      </c>
      <c r="D96" s="87">
        <f>'ESTIMATED Earned Revenue'!$L97*1.07925</f>
        <v>45936532.451812498</v>
      </c>
      <c r="E96" s="88">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8">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146996.9038458</v>
      </c>
      <c r="G96" s="89">
        <f t="shared" si="22"/>
        <v>4.4018033840954778E-3</v>
      </c>
      <c r="H96" s="90">
        <f t="shared" si="23"/>
        <v>3.2000000000000002E-3</v>
      </c>
      <c r="I96" s="91">
        <f t="shared" si="24"/>
        <v>-55206.680154200003</v>
      </c>
      <c r="J96" s="91">
        <f>C96*(1+'Control Panel'!$C$44)</f>
        <v>47314628.425366871</v>
      </c>
      <c r="K96" s="91">
        <f>D96*(1+'Control Panel'!$C$44)</f>
        <v>47314628.425366871</v>
      </c>
      <c r="L96" s="92">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2">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151406.81096117399</v>
      </c>
      <c r="N96" s="92">
        <f t="shared" si="25"/>
        <v>-56862.87849882603</v>
      </c>
      <c r="O96" s="92">
        <f>J96*(1+'Control Panel'!$C$44)</f>
        <v>48734067.278127879</v>
      </c>
      <c r="P96" s="92">
        <f>K96*(1+'Control Panel'!$C$44)</f>
        <v>48734067.278127879</v>
      </c>
      <c r="Q96" s="92">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2">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155949.01529000921</v>
      </c>
      <c r="S96" s="92">
        <f t="shared" si="26"/>
        <v>-58568.764853790839</v>
      </c>
      <c r="T96" s="92">
        <f>O96*(1+'Control Panel'!$C$44)</f>
        <v>50196089.296471715</v>
      </c>
      <c r="U96" s="92">
        <f>P96*(1+'Control Panel'!$C$44)</f>
        <v>50196089.296471715</v>
      </c>
      <c r="V96" s="92">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1">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160627.4857487095</v>
      </c>
      <c r="X96" s="92">
        <f t="shared" si="27"/>
        <v>-60325.827799404564</v>
      </c>
      <c r="Y96" s="91">
        <f>T96*(1+'Control Panel'!$C$44)</f>
        <v>51701971.97536587</v>
      </c>
      <c r="Z96" s="91">
        <f>U96*(1+'Control Panel'!$C$44)</f>
        <v>51701971.97536587</v>
      </c>
      <c r="AA96" s="91">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1">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165446.31032117078</v>
      </c>
      <c r="AC96" s="93">
        <f t="shared" si="28"/>
        <v>-62135.602633386734</v>
      </c>
      <c r="AD96" s="93">
        <f>Y96*(1+'Control Panel'!$C$44)</f>
        <v>53253031.13462685</v>
      </c>
      <c r="AE96" s="91">
        <f>Z96*(1+'Control Panel'!$C$44)</f>
        <v>53253031.13462685</v>
      </c>
      <c r="AF96" s="91">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1">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170409.69963080593</v>
      </c>
      <c r="AH96" s="91">
        <f t="shared" si="29"/>
        <v>-63999.670712388295</v>
      </c>
      <c r="AI96" s="92">
        <f t="shared" si="30"/>
        <v>1105732.0664496659</v>
      </c>
      <c r="AJ96" s="92">
        <f t="shared" si="31"/>
        <v>803839.32195186941</v>
      </c>
      <c r="AK96" s="92">
        <f t="shared" si="32"/>
        <v>-301892.74449779652</v>
      </c>
    </row>
    <row r="97" spans="1:80" s="94" customFormat="1" ht="14.1">
      <c r="A97" s="86" t="str">
        <f>'ESTIMATED Earned Revenue'!A98</f>
        <v>Durham, NC</v>
      </c>
      <c r="B97" s="86"/>
      <c r="C97" s="87">
        <f>'ESTIMATED Earned Revenue'!$I98*1.07925</f>
        <v>46897833.680002503</v>
      </c>
      <c r="D97" s="87">
        <f>'ESTIMATED Earned Revenue'!$L98*1.07925</f>
        <v>46897833.680002503</v>
      </c>
      <c r="E97" s="88">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8">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150073.06777600801</v>
      </c>
      <c r="G97" s="89">
        <f t="shared" si="22"/>
        <v>4.3115762101015925E-3</v>
      </c>
      <c r="H97" s="90">
        <f t="shared" si="23"/>
        <v>3.2000000000000002E-3</v>
      </c>
      <c r="I97" s="91">
        <f t="shared" si="24"/>
        <v>-52130.516223991988</v>
      </c>
      <c r="J97" s="91">
        <f>C97*(1+'Control Panel'!$C$44)</f>
        <v>48304768.690402582</v>
      </c>
      <c r="K97" s="91">
        <f>D97*(1+'Control Panel'!$C$44)</f>
        <v>48304768.690402582</v>
      </c>
      <c r="L97" s="92">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2">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154575.25980928828</v>
      </c>
      <c r="N97" s="92">
        <f t="shared" si="25"/>
        <v>-53694.42965071174</v>
      </c>
      <c r="O97" s="92">
        <f>J97*(1+'Control Panel'!$C$44)</f>
        <v>49753911.751114659</v>
      </c>
      <c r="P97" s="92">
        <f>K97*(1+'Control Panel'!$C$44)</f>
        <v>49753911.751114659</v>
      </c>
      <c r="Q97" s="92">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2">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159212.51760356693</v>
      </c>
      <c r="S97" s="92">
        <f t="shared" si="26"/>
        <v>-55305.262540233118</v>
      </c>
      <c r="T97" s="92">
        <f>O97*(1+'Control Panel'!$C$44)</f>
        <v>51246529.103648104</v>
      </c>
      <c r="U97" s="92">
        <f>P97*(1+'Control Panel'!$C$44)</f>
        <v>51246529.103648104</v>
      </c>
      <c r="V97" s="92">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1">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163988.89313167395</v>
      </c>
      <c r="X97" s="92">
        <f t="shared" si="27"/>
        <v>-56964.420416440116</v>
      </c>
      <c r="Y97" s="91">
        <f>T97*(1+'Control Panel'!$C$44)</f>
        <v>52783924.976757549</v>
      </c>
      <c r="Z97" s="91">
        <f>U97*(1+'Control Panel'!$C$44)</f>
        <v>52783924.976757549</v>
      </c>
      <c r="AA97" s="91">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1">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168908.55992562417</v>
      </c>
      <c r="AC97" s="93">
        <f t="shared" si="28"/>
        <v>-58673.353028933343</v>
      </c>
      <c r="AD97" s="93">
        <f>Y97*(1+'Control Panel'!$C$44)</f>
        <v>54367442.726060279</v>
      </c>
      <c r="AE97" s="91">
        <f>Z97*(1+'Control Panel'!$C$44)</f>
        <v>54367442.726060279</v>
      </c>
      <c r="AF97" s="91">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1">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173975.8167233929</v>
      </c>
      <c r="AH97" s="91">
        <f t="shared" si="29"/>
        <v>-60433.553619801329</v>
      </c>
      <c r="AI97" s="92">
        <f t="shared" si="30"/>
        <v>1105732.0664496659</v>
      </c>
      <c r="AJ97" s="92">
        <f t="shared" si="31"/>
        <v>820661.0471935462</v>
      </c>
      <c r="AK97" s="92">
        <f t="shared" si="32"/>
        <v>-285071.01925611973</v>
      </c>
    </row>
    <row r="98" spans="1:80" s="94" customFormat="1" ht="14.1">
      <c r="A98" s="86" t="str">
        <f>'ESTIMATED Earned Revenue'!A99</f>
        <v>Oklahoma City, OK</v>
      </c>
      <c r="B98" s="86"/>
      <c r="C98" s="87">
        <f>'ESTIMATED Earned Revenue'!$I99*1.07925</f>
        <v>47310780.718342498</v>
      </c>
      <c r="D98" s="87">
        <f>'ESTIMATED Earned Revenue'!$L99*1.07925</f>
        <v>47310780.718342498</v>
      </c>
      <c r="E98" s="88">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8">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151394.49829869601</v>
      </c>
      <c r="G98" s="89">
        <f t="shared" si="22"/>
        <v>4.2739430829473761E-3</v>
      </c>
      <c r="H98" s="90">
        <f t="shared" si="23"/>
        <v>3.2000000000000002E-3</v>
      </c>
      <c r="I98" s="91">
        <f t="shared" si="24"/>
        <v>-50809.085701303993</v>
      </c>
      <c r="J98" s="91">
        <f>C98*(1+'Control Panel'!$C$44)</f>
        <v>48730104.139892772</v>
      </c>
      <c r="K98" s="91">
        <f>D98*(1+'Control Panel'!$C$44)</f>
        <v>48730104.139892772</v>
      </c>
      <c r="L98" s="92">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2">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155936.33324765688</v>
      </c>
      <c r="N98" s="92">
        <f t="shared" si="25"/>
        <v>-52333.356212343147</v>
      </c>
      <c r="O98" s="92">
        <f>J98*(1+'Control Panel'!$C$44)</f>
        <v>50192007.264089555</v>
      </c>
      <c r="P98" s="92">
        <f>K98*(1+'Control Panel'!$C$44)</f>
        <v>50192007.264089555</v>
      </c>
      <c r="Q98" s="92">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2">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160614.4232450866</v>
      </c>
      <c r="S98" s="92">
        <f t="shared" si="26"/>
        <v>-53903.356898713449</v>
      </c>
      <c r="T98" s="92">
        <f>O98*(1+'Control Panel'!$C$44)</f>
        <v>51697767.482012242</v>
      </c>
      <c r="U98" s="92">
        <f>P98*(1+'Control Panel'!$C$44)</f>
        <v>51697767.482012242</v>
      </c>
      <c r="V98" s="92">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1">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165432.85594243917</v>
      </c>
      <c r="X98" s="92">
        <f t="shared" si="27"/>
        <v>-55520.457605674892</v>
      </c>
      <c r="Y98" s="91">
        <f>T98*(1+'Control Panel'!$C$44)</f>
        <v>53248700.50647261</v>
      </c>
      <c r="Z98" s="91">
        <f>U98*(1+'Control Panel'!$C$44)</f>
        <v>53248700.50647261</v>
      </c>
      <c r="AA98" s="91">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1">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170395.84162071237</v>
      </c>
      <c r="AC98" s="93">
        <f t="shared" si="28"/>
        <v>-57186.071333845146</v>
      </c>
      <c r="AD98" s="93">
        <f>Y98*(1+'Control Panel'!$C$44)</f>
        <v>54846161.521666788</v>
      </c>
      <c r="AE98" s="91">
        <f>Z98*(1+'Control Panel'!$C$44)</f>
        <v>54846161.521666788</v>
      </c>
      <c r="AF98" s="91">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1">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175507.71686933373</v>
      </c>
      <c r="AH98" s="91">
        <f t="shared" si="29"/>
        <v>-58901.653473860497</v>
      </c>
      <c r="AI98" s="92">
        <f t="shared" si="30"/>
        <v>1105732.0664496659</v>
      </c>
      <c r="AJ98" s="92">
        <f t="shared" si="31"/>
        <v>827887.17092522886</v>
      </c>
      <c r="AK98" s="92">
        <f t="shared" si="32"/>
        <v>-277844.89552443707</v>
      </c>
    </row>
    <row r="99" spans="1:80" s="94" customFormat="1" ht="14.1">
      <c r="A99" s="86" t="str">
        <f>'ESTIMATED Earned Revenue'!A100</f>
        <v>New Orleans, LA</v>
      </c>
      <c r="B99" s="86"/>
      <c r="C99" s="95">
        <f>'ESTIMATED Earned Revenue'!$I100*1.07925</f>
        <v>48347033.819250003</v>
      </c>
      <c r="D99" s="95">
        <f>'ESTIMATED Earned Revenue'!$L100*1.07925</f>
        <v>48347033.819250003</v>
      </c>
      <c r="E99" s="96">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8">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154710.5082216</v>
      </c>
      <c r="G99" s="89">
        <f t="shared" ref="G99:G130" si="33">E99/$C99</f>
        <v>4.1823369093532681E-3</v>
      </c>
      <c r="H99" s="90">
        <f t="shared" ref="H99:H130" si="34">F99/$D99</f>
        <v>3.1999999999999997E-3</v>
      </c>
      <c r="I99" s="91">
        <f t="shared" ref="I99:I130" si="35">F99-E99</f>
        <v>-47493.075778400002</v>
      </c>
      <c r="J99" s="91">
        <f>C99*(1+'Control Panel'!$C$44)</f>
        <v>49797444.833827503</v>
      </c>
      <c r="K99" s="91">
        <f>D99*(1+'Control Panel'!$C$44)</f>
        <v>49797444.833827503</v>
      </c>
      <c r="L99" s="92">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2">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159351.82346824801</v>
      </c>
      <c r="N99" s="92">
        <f t="shared" ref="N99:N130" si="36">M99-L99</f>
        <v>-48917.865991752013</v>
      </c>
      <c r="O99" s="92">
        <f>J99*(1+'Control Panel'!$C$44)</f>
        <v>51291368.178842328</v>
      </c>
      <c r="P99" s="92">
        <f>K99*(1+'Control Panel'!$C$44)</f>
        <v>51291368.178842328</v>
      </c>
      <c r="Q99" s="92">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2">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164132.37817229546</v>
      </c>
      <c r="S99" s="92">
        <f t="shared" ref="S99:S130" si="37">R99-Q99</f>
        <v>-50385.401971504587</v>
      </c>
      <c r="T99" s="92">
        <f>O99*(1+'Control Panel'!$C$44)</f>
        <v>52830109.224207602</v>
      </c>
      <c r="U99" s="92">
        <f>P99*(1+'Control Panel'!$C$44)</f>
        <v>52830109.224207602</v>
      </c>
      <c r="V99" s="92">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1">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169056.34951746435</v>
      </c>
      <c r="X99" s="92">
        <f t="shared" ref="X99:X130" si="38">W99-V99</f>
        <v>-51896.964030649717</v>
      </c>
      <c r="Y99" s="91">
        <f>T99*(1+'Control Panel'!$C$44)</f>
        <v>54415012.500933833</v>
      </c>
      <c r="Z99" s="91">
        <f>U99*(1+'Control Panel'!$C$44)</f>
        <v>54415012.500933833</v>
      </c>
      <c r="AA99" s="91">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1">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174128.04000298827</v>
      </c>
      <c r="AC99" s="93">
        <f t="shared" ref="AC99:AC130" si="39">AB99-AA99</f>
        <v>-53453.872951569239</v>
      </c>
      <c r="AD99" s="93">
        <f>Y99*(1+'Control Panel'!$C$44)</f>
        <v>56047462.875961848</v>
      </c>
      <c r="AE99" s="91">
        <f>Z99*(1+'Control Panel'!$C$44)</f>
        <v>56047462.875961848</v>
      </c>
      <c r="AF99" s="91">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1">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179351.88120307791</v>
      </c>
      <c r="AH99" s="91">
        <f t="shared" ref="AH99:AH130" si="40">AG99-AF99</f>
        <v>-55057.489140116319</v>
      </c>
      <c r="AI99" s="92">
        <f t="shared" ref="AI99:AI130" si="41">L99+Q99+V99+AA99+AF99</f>
        <v>1105732.0664496659</v>
      </c>
      <c r="AJ99" s="92">
        <f t="shared" ref="AJ99:AJ130" si="42">M99+R99+W99+AB99+AG99</f>
        <v>846020.47236407408</v>
      </c>
      <c r="AK99" s="92">
        <f t="shared" ref="AK99:AK130" si="43">AJ99-AI99</f>
        <v>-259711.59408559185</v>
      </c>
    </row>
    <row r="100" spans="1:80" s="94" customFormat="1" ht="14.1">
      <c r="A100" s="86" t="str">
        <f>'ESTIMATED Earned Revenue'!A101</f>
        <v>Edmonton, AB</v>
      </c>
      <c r="B100" s="86"/>
      <c r="C100" s="87">
        <f>'ESTIMATED Earned Revenue'!$I101*1.07925</f>
        <v>49117181.223000005</v>
      </c>
      <c r="D100" s="87">
        <f>'ESTIMATED Earned Revenue'!$L101*1.07925</f>
        <v>49117181.223000005</v>
      </c>
      <c r="E100" s="88">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8">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157174.97991360002</v>
      </c>
      <c r="G100" s="89">
        <f t="shared" si="33"/>
        <v>4.1167587179313644E-3</v>
      </c>
      <c r="H100" s="90">
        <f t="shared" si="34"/>
        <v>3.2000000000000002E-3</v>
      </c>
      <c r="I100" s="91">
        <f t="shared" si="35"/>
        <v>-45028.604086399981</v>
      </c>
      <c r="J100" s="91">
        <f>C100*(1+'Control Panel'!$C$44)</f>
        <v>50590696.659690008</v>
      </c>
      <c r="K100" s="91">
        <f>D100*(1+'Control Panel'!$C$44)</f>
        <v>50590696.659690008</v>
      </c>
      <c r="L100" s="92">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2">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161890.22931100804</v>
      </c>
      <c r="N100" s="92">
        <f t="shared" si="36"/>
        <v>-46379.460148991988</v>
      </c>
      <c r="O100" s="92">
        <f>J100*(1+'Control Panel'!$C$44)</f>
        <v>52108417.559480712</v>
      </c>
      <c r="P100" s="92">
        <f>K100*(1+'Control Panel'!$C$44)</f>
        <v>52108417.559480712</v>
      </c>
      <c r="Q100" s="92">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2">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166746.93619033828</v>
      </c>
      <c r="S100" s="92">
        <f t="shared" si="37"/>
        <v>-47770.843953461765</v>
      </c>
      <c r="T100" s="92">
        <f>O100*(1+'Control Panel'!$C$44)</f>
        <v>53671670.086265132</v>
      </c>
      <c r="U100" s="92">
        <f>P100*(1+'Control Panel'!$C$44)</f>
        <v>53671670.086265132</v>
      </c>
      <c r="V100" s="92">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1">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171749.34427604842</v>
      </c>
      <c r="X100" s="92">
        <f t="shared" si="38"/>
        <v>-49203.969272065646</v>
      </c>
      <c r="Y100" s="91">
        <f>T100*(1+'Control Panel'!$C$44)</f>
        <v>55281820.188853085</v>
      </c>
      <c r="Z100" s="91">
        <f>U100*(1+'Control Panel'!$C$44)</f>
        <v>55281820.188853085</v>
      </c>
      <c r="AA100" s="91">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1">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176901.82460432989</v>
      </c>
      <c r="AC100" s="93">
        <f t="shared" si="39"/>
        <v>-50680.088350227627</v>
      </c>
      <c r="AD100" s="93">
        <f>Y100*(1+'Control Panel'!$C$44)</f>
        <v>56940274.794518679</v>
      </c>
      <c r="AE100" s="91">
        <f>Z100*(1+'Control Panel'!$C$44)</f>
        <v>56940274.794518679</v>
      </c>
      <c r="AF100" s="91">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1">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182208.87934245978</v>
      </c>
      <c r="AH100" s="91">
        <f t="shared" si="40"/>
        <v>-52200.491000734444</v>
      </c>
      <c r="AI100" s="92">
        <f t="shared" si="41"/>
        <v>1105732.0664496659</v>
      </c>
      <c r="AJ100" s="92">
        <f t="shared" si="42"/>
        <v>859497.21372418455</v>
      </c>
      <c r="AK100" s="92">
        <f t="shared" si="43"/>
        <v>-246234.85272548138</v>
      </c>
    </row>
    <row r="101" spans="1:80" s="101" customFormat="1" ht="14.45" thickBot="1">
      <c r="A101" s="86" t="str">
        <f>'ESTIMATED Earned Revenue'!A102</f>
        <v>Rochester, NY</v>
      </c>
      <c r="B101" s="86"/>
      <c r="C101" s="87">
        <f>'ESTIMATED Earned Revenue'!$I102*1.07925</f>
        <v>50792929.309155002</v>
      </c>
      <c r="D101" s="87">
        <f>'ESTIMATED Earned Revenue'!$L102*1.07925</f>
        <v>50792929.309155002</v>
      </c>
      <c r="E101" s="88">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8">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162537.37378929602</v>
      </c>
      <c r="G101" s="89">
        <f t="shared" si="33"/>
        <v>3.9809396061659015E-3</v>
      </c>
      <c r="H101" s="90">
        <f t="shared" si="34"/>
        <v>3.2000000000000002E-3</v>
      </c>
      <c r="I101" s="91">
        <f t="shared" si="35"/>
        <v>-39666.210210703983</v>
      </c>
      <c r="J101" s="91">
        <f>C101*(1+'Control Panel'!$C$44)</f>
        <v>52316717.188429654</v>
      </c>
      <c r="K101" s="91">
        <f>D101*(1+'Control Panel'!$C$44)</f>
        <v>52316717.188429654</v>
      </c>
      <c r="L101" s="92">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2">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167413.4950029749</v>
      </c>
      <c r="N101" s="92">
        <f t="shared" si="36"/>
        <v>-40856.194457025122</v>
      </c>
      <c r="O101" s="92">
        <f>J101*(1+'Control Panel'!$C$44)</f>
        <v>53886218.704082541</v>
      </c>
      <c r="P101" s="92">
        <f>K101*(1+'Control Panel'!$C$44)</f>
        <v>53886218.704082541</v>
      </c>
      <c r="Q101" s="92">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2">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172435.89985306413</v>
      </c>
      <c r="S101" s="92">
        <f t="shared" si="37"/>
        <v>-42081.88029073592</v>
      </c>
      <c r="T101" s="92">
        <f>O101*(1+'Control Panel'!$C$44)</f>
        <v>55502805.265205018</v>
      </c>
      <c r="U101" s="92">
        <f>P101*(1+'Control Panel'!$C$44)</f>
        <v>55502805.265205018</v>
      </c>
      <c r="V101" s="92">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1">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177608.97684865608</v>
      </c>
      <c r="X101" s="92">
        <f t="shared" si="38"/>
        <v>-43344.336699457985</v>
      </c>
      <c r="Y101" s="91">
        <f>T101*(1+'Control Panel'!$C$44)</f>
        <v>57167889.423161171</v>
      </c>
      <c r="Z101" s="91">
        <f>U101*(1+'Control Panel'!$C$44)</f>
        <v>57167889.423161171</v>
      </c>
      <c r="AA101" s="91">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1">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182937.24615411577</v>
      </c>
      <c r="AC101" s="93">
        <f t="shared" si="39"/>
        <v>-44644.666800441744</v>
      </c>
      <c r="AD101" s="93">
        <f>Y101*(1+'Control Panel'!$C$44)</f>
        <v>58882926.105856009</v>
      </c>
      <c r="AE101" s="91">
        <f>Z101*(1+'Control Panel'!$C$44)</f>
        <v>58882926.105856009</v>
      </c>
      <c r="AF101" s="91">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1">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188425.36353873924</v>
      </c>
      <c r="AH101" s="91">
        <f t="shared" si="40"/>
        <v>-45984.006804454984</v>
      </c>
      <c r="AI101" s="92">
        <f t="shared" si="41"/>
        <v>1105732.0664496659</v>
      </c>
      <c r="AJ101" s="92">
        <f t="shared" si="42"/>
        <v>888820.98139755009</v>
      </c>
      <c r="AK101" s="92">
        <f t="shared" si="43"/>
        <v>-216911.08505211584</v>
      </c>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row>
    <row r="102" spans="1:80" s="94" customFormat="1" ht="14.1">
      <c r="A102" s="86" t="str">
        <f>'ESTIMATED Earned Revenue'!A103</f>
        <v>Columbus, GA</v>
      </c>
      <c r="B102" s="86"/>
      <c r="C102" s="87">
        <f>'ESTIMATED Earned Revenue'!$I103*1.07925</f>
        <v>51485204.378895</v>
      </c>
      <c r="D102" s="87">
        <f>'ESTIMATED Earned Revenue'!$L103*1.07925</f>
        <v>51485204.378895</v>
      </c>
      <c r="E102" s="88">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8">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164752.65401246402</v>
      </c>
      <c r="G102" s="89">
        <f t="shared" si="33"/>
        <v>3.9274115047096521E-3</v>
      </c>
      <c r="H102" s="90">
        <f t="shared" si="34"/>
        <v>3.2000000000000002E-3</v>
      </c>
      <c r="I102" s="91">
        <f t="shared" si="35"/>
        <v>-37450.929987535987</v>
      </c>
      <c r="J102" s="91">
        <f>C102*(1+'Control Panel'!$C$44)</f>
        <v>53029760.510261849</v>
      </c>
      <c r="K102" s="91">
        <f>D102*(1+'Control Panel'!$C$44)</f>
        <v>53029760.510261849</v>
      </c>
      <c r="L102" s="92">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2">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169695.23363283792</v>
      </c>
      <c r="N102" s="92">
        <f t="shared" si="36"/>
        <v>-38574.455827162106</v>
      </c>
      <c r="O102" s="92">
        <f>J102*(1+'Control Panel'!$C$44)</f>
        <v>54620653.325569704</v>
      </c>
      <c r="P102" s="92">
        <f>K102*(1+'Control Panel'!$C$44)</f>
        <v>54620653.325569704</v>
      </c>
      <c r="Q102" s="92">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2">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174786.09064182307</v>
      </c>
      <c r="S102" s="92">
        <f t="shared" si="37"/>
        <v>-39731.689501976973</v>
      </c>
      <c r="T102" s="92">
        <f>O102*(1+'Control Panel'!$C$44)</f>
        <v>56259272.925336793</v>
      </c>
      <c r="U102" s="92">
        <f>P102*(1+'Control Panel'!$C$44)</f>
        <v>56259272.925336793</v>
      </c>
      <c r="V102" s="92">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1">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180029.67336107776</v>
      </c>
      <c r="X102" s="92">
        <f t="shared" si="38"/>
        <v>-40923.640187036304</v>
      </c>
      <c r="Y102" s="91">
        <f>T102*(1+'Control Panel'!$C$44)</f>
        <v>57947051.1130969</v>
      </c>
      <c r="Z102" s="91">
        <f>U102*(1+'Control Panel'!$C$44)</f>
        <v>57947051.1130969</v>
      </c>
      <c r="AA102" s="91">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1">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185430.56356191009</v>
      </c>
      <c r="AC102" s="93">
        <f t="shared" si="39"/>
        <v>-42151.349392647418</v>
      </c>
      <c r="AD102" s="93">
        <f>Y102*(1+'Control Panel'!$C$44)</f>
        <v>59685462.646489806</v>
      </c>
      <c r="AE102" s="91">
        <f>Z102*(1+'Control Panel'!$C$44)</f>
        <v>59685462.646489806</v>
      </c>
      <c r="AF102" s="91">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1">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190993.4804687674</v>
      </c>
      <c r="AH102" s="91">
        <f t="shared" si="40"/>
        <v>-43415.889874426823</v>
      </c>
      <c r="AI102" s="92">
        <f t="shared" si="41"/>
        <v>1105732.0664496659</v>
      </c>
      <c r="AJ102" s="92">
        <f t="shared" si="42"/>
        <v>900935.04166641622</v>
      </c>
      <c r="AK102" s="92">
        <f t="shared" si="43"/>
        <v>-204797.02478324971</v>
      </c>
    </row>
    <row r="103" spans="1:80" s="94" customFormat="1" ht="14.1">
      <c r="A103" s="86" t="str">
        <f>'ESTIMATED Earned Revenue'!A104</f>
        <v>Jacksonville, FL</v>
      </c>
      <c r="B103" s="86"/>
      <c r="C103" s="87">
        <f>'ESTIMATED Earned Revenue'!$I104*1.07925</f>
        <v>51489459.063000001</v>
      </c>
      <c r="D103" s="87">
        <f>'ESTIMATED Earned Revenue'!$L104*1.07925</f>
        <v>51489459.063000001</v>
      </c>
      <c r="E103" s="88">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8">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164766.26900160001</v>
      </c>
      <c r="G103" s="89">
        <f t="shared" si="33"/>
        <v>3.9270869742988272E-3</v>
      </c>
      <c r="H103" s="90">
        <f t="shared" si="34"/>
        <v>3.2000000000000002E-3</v>
      </c>
      <c r="I103" s="91">
        <f t="shared" si="35"/>
        <v>-37437.31499839999</v>
      </c>
      <c r="J103" s="91">
        <f>C103*(1+'Control Panel'!$C$44)</f>
        <v>53034142.834890001</v>
      </c>
      <c r="K103" s="91">
        <f>D103*(1+'Control Panel'!$C$44)</f>
        <v>53034142.834890001</v>
      </c>
      <c r="L103" s="92">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2">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169709.257071648</v>
      </c>
      <c r="N103" s="92">
        <f t="shared" si="36"/>
        <v>-38560.432388352026</v>
      </c>
      <c r="O103" s="92">
        <f>J103*(1+'Control Panel'!$C$44)</f>
        <v>54625167.119936705</v>
      </c>
      <c r="P103" s="92">
        <f>K103*(1+'Control Panel'!$C$44)</f>
        <v>54625167.119936705</v>
      </c>
      <c r="Q103" s="92">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2">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174800.53478379746</v>
      </c>
      <c r="S103" s="92">
        <f t="shared" si="37"/>
        <v>-39717.245360002591</v>
      </c>
      <c r="T103" s="92">
        <f>O103*(1+'Control Panel'!$C$44)</f>
        <v>56263922.133534804</v>
      </c>
      <c r="U103" s="92">
        <f>P103*(1+'Control Panel'!$C$44)</f>
        <v>56263922.133534804</v>
      </c>
      <c r="V103" s="92">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1">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180044.55082731138</v>
      </c>
      <c r="X103" s="92">
        <f t="shared" si="38"/>
        <v>-40908.762720802682</v>
      </c>
      <c r="Y103" s="91">
        <f>T103*(1+'Control Panel'!$C$44)</f>
        <v>57951839.797540851</v>
      </c>
      <c r="Z103" s="91">
        <f>U103*(1+'Control Panel'!$C$44)</f>
        <v>57951839.797540851</v>
      </c>
      <c r="AA103" s="91">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1">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185445.88735213073</v>
      </c>
      <c r="AC103" s="93">
        <f t="shared" si="39"/>
        <v>-42136.025602426787</v>
      </c>
      <c r="AD103" s="93">
        <f>Y103*(1+'Control Panel'!$C$44)</f>
        <v>59690394.991467081</v>
      </c>
      <c r="AE103" s="91">
        <f>Z103*(1+'Control Panel'!$C$44)</f>
        <v>59690394.991467081</v>
      </c>
      <c r="AF103" s="91">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1">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191009.26397269467</v>
      </c>
      <c r="AH103" s="91">
        <f t="shared" si="40"/>
        <v>-43400.106370499561</v>
      </c>
      <c r="AI103" s="92">
        <f t="shared" si="41"/>
        <v>1105732.0664496659</v>
      </c>
      <c r="AJ103" s="92">
        <f t="shared" si="42"/>
        <v>901009.49400758219</v>
      </c>
      <c r="AK103" s="92">
        <f t="shared" si="43"/>
        <v>-204722.57244208374</v>
      </c>
    </row>
    <row r="104" spans="1:80" s="94" customFormat="1" ht="14.1">
      <c r="A104" s="86" t="str">
        <f>'ESTIMATED Earned Revenue'!A105</f>
        <v>Spokane, WA</v>
      </c>
      <c r="B104" s="86"/>
      <c r="C104" s="87">
        <f>'ESTIMATED Earned Revenue'!$I105*1.07925</f>
        <v>51815846.927250005</v>
      </c>
      <c r="D104" s="87">
        <f>'ESTIMATED Earned Revenue'!$L105*1.07925</f>
        <v>51815846.927250005</v>
      </c>
      <c r="E104" s="88">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8">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165810.71016720001</v>
      </c>
      <c r="G104" s="89">
        <f t="shared" si="33"/>
        <v>3.902350265236347E-3</v>
      </c>
      <c r="H104" s="90">
        <f t="shared" si="34"/>
        <v>3.1999999999999997E-3</v>
      </c>
      <c r="I104" s="91">
        <f t="shared" si="35"/>
        <v>-36392.873832799989</v>
      </c>
      <c r="J104" s="91">
        <f>C104*(1+'Control Panel'!$C$44)</f>
        <v>53370322.335067503</v>
      </c>
      <c r="K104" s="91">
        <f>D104*(1+'Control Panel'!$C$44)</f>
        <v>53370322.335067503</v>
      </c>
      <c r="L104" s="92">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2">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170785.03147221601</v>
      </c>
      <c r="N104" s="92">
        <f t="shared" si="36"/>
        <v>-37484.657987784012</v>
      </c>
      <c r="O104" s="92">
        <f>J104*(1+'Control Panel'!$C$44)</f>
        <v>54971432.005119532</v>
      </c>
      <c r="P104" s="92">
        <f>K104*(1+'Control Panel'!$C$44)</f>
        <v>54971432.005119532</v>
      </c>
      <c r="Q104" s="92">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2">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175908.5824163825</v>
      </c>
      <c r="S104" s="92">
        <f t="shared" si="37"/>
        <v>-38609.197727417544</v>
      </c>
      <c r="T104" s="92">
        <f>O104*(1+'Control Panel'!$C$44)</f>
        <v>56620574.96527312</v>
      </c>
      <c r="U104" s="92">
        <f>P104*(1+'Control Panel'!$C$44)</f>
        <v>56620574.96527312</v>
      </c>
      <c r="V104" s="92">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1">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181185.839888874</v>
      </c>
      <c r="X104" s="92">
        <f t="shared" si="38"/>
        <v>-39767.473659240059</v>
      </c>
      <c r="Y104" s="91">
        <f>T104*(1+'Control Panel'!$C$44)</f>
        <v>58319192.214231312</v>
      </c>
      <c r="Z104" s="91">
        <f>U104*(1+'Control Panel'!$C$44)</f>
        <v>58319192.214231312</v>
      </c>
      <c r="AA104" s="91">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1">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186621.41508554021</v>
      </c>
      <c r="AC104" s="93">
        <f t="shared" si="39"/>
        <v>-40960.497869017301</v>
      </c>
      <c r="AD104" s="93">
        <f>Y104*(1+'Control Panel'!$C$44)</f>
        <v>60068767.980658256</v>
      </c>
      <c r="AE104" s="91">
        <f>Z104*(1+'Control Panel'!$C$44)</f>
        <v>60068767.980658256</v>
      </c>
      <c r="AF104" s="91">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1">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192220.05753810643</v>
      </c>
      <c r="AH104" s="91">
        <f t="shared" si="40"/>
        <v>-42189.3128050878</v>
      </c>
      <c r="AI104" s="92">
        <f t="shared" si="41"/>
        <v>1105732.0664496659</v>
      </c>
      <c r="AJ104" s="92">
        <f t="shared" si="42"/>
        <v>906720.9264011191</v>
      </c>
      <c r="AK104" s="92">
        <f t="shared" si="43"/>
        <v>-199011.14004854683</v>
      </c>
    </row>
    <row r="105" spans="1:80" s="94" customFormat="1" ht="14.1">
      <c r="A105" s="86" t="str">
        <f>'ESTIMATED Earned Revenue'!A106</f>
        <v>South Bend, IN</v>
      </c>
      <c r="B105" s="86"/>
      <c r="C105" s="87">
        <f>'ESTIMATED Earned Revenue'!$I106*1.07925</f>
        <v>52383074.296417497</v>
      </c>
      <c r="D105" s="87">
        <f>'ESTIMATED Earned Revenue'!$L106*1.07925</f>
        <v>52383074.296417497</v>
      </c>
      <c r="E105" s="88">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8">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167625.837748536</v>
      </c>
      <c r="G105" s="89">
        <f t="shared" si="33"/>
        <v>3.8600938703177413E-3</v>
      </c>
      <c r="H105" s="90">
        <f t="shared" si="34"/>
        <v>3.2000000000000002E-3</v>
      </c>
      <c r="I105" s="91">
        <f t="shared" si="35"/>
        <v>-34577.746251464006</v>
      </c>
      <c r="J105" s="91">
        <f>C105*(1+'Control Panel'!$C$44)</f>
        <v>53954566.525310025</v>
      </c>
      <c r="K105" s="91">
        <f>D105*(1+'Control Panel'!$C$44)</f>
        <v>53954566.525310025</v>
      </c>
      <c r="L105" s="92">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2">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172654.61288099209</v>
      </c>
      <c r="N105" s="92">
        <f t="shared" si="36"/>
        <v>-35615.076579007931</v>
      </c>
      <c r="O105" s="92">
        <f>J105*(1+'Control Panel'!$C$44)</f>
        <v>55573203.521069326</v>
      </c>
      <c r="P105" s="92">
        <f>K105*(1+'Control Panel'!$C$44)</f>
        <v>55573203.521069326</v>
      </c>
      <c r="Q105" s="92">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2">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177834.25126742185</v>
      </c>
      <c r="S105" s="92">
        <f t="shared" si="37"/>
        <v>-36683.528876378201</v>
      </c>
      <c r="T105" s="92">
        <f>O105*(1+'Control Panel'!$C$44)</f>
        <v>57240399.626701407</v>
      </c>
      <c r="U105" s="92">
        <f>P105*(1+'Control Panel'!$C$44)</f>
        <v>57240399.626701407</v>
      </c>
      <c r="V105" s="92">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1">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183169.27880544451</v>
      </c>
      <c r="X105" s="92">
        <f t="shared" si="38"/>
        <v>-37784.034742669552</v>
      </c>
      <c r="Y105" s="91">
        <f>T105*(1+'Control Panel'!$C$44)</f>
        <v>58957611.615502454</v>
      </c>
      <c r="Z105" s="91">
        <f>U105*(1+'Control Panel'!$C$44)</f>
        <v>58957611.615502454</v>
      </c>
      <c r="AA105" s="91">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1">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188664.35716960786</v>
      </c>
      <c r="AC105" s="93">
        <f t="shared" si="39"/>
        <v>-38917.555784949654</v>
      </c>
      <c r="AD105" s="93">
        <f>Y105*(1+'Control Panel'!$C$44)</f>
        <v>60726339.963967532</v>
      </c>
      <c r="AE105" s="91">
        <f>Z105*(1+'Control Panel'!$C$44)</f>
        <v>60726339.963967532</v>
      </c>
      <c r="AF105" s="91">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1">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194324.28788469612</v>
      </c>
      <c r="AH105" s="91">
        <f t="shared" si="40"/>
        <v>-40085.082458498102</v>
      </c>
      <c r="AI105" s="92">
        <f t="shared" si="41"/>
        <v>1105732.0664496659</v>
      </c>
      <c r="AJ105" s="92">
        <f t="shared" si="42"/>
        <v>916646.78800816252</v>
      </c>
      <c r="AK105" s="92">
        <f t="shared" si="43"/>
        <v>-189085.27844150341</v>
      </c>
    </row>
    <row r="106" spans="1:80" s="94" customFormat="1" ht="14.1">
      <c r="A106" s="86" t="str">
        <f>'ESTIMATED Earned Revenue'!A107</f>
        <v>Bridgeport, CT</v>
      </c>
      <c r="B106" s="86"/>
      <c r="C106" s="87">
        <f>'ESTIMATED Earned Revenue'!$I107*1.07925</f>
        <v>52694848.565250002</v>
      </c>
      <c r="D106" s="87">
        <f>'ESTIMATED Earned Revenue'!$L107*1.07925</f>
        <v>52694848.565250002</v>
      </c>
      <c r="E106" s="88">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8">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168623.51540880001</v>
      </c>
      <c r="G106" s="89">
        <f t="shared" si="33"/>
        <v>3.8372552442127068E-3</v>
      </c>
      <c r="H106" s="90">
        <f t="shared" si="34"/>
        <v>3.2000000000000002E-3</v>
      </c>
      <c r="I106" s="91">
        <f t="shared" si="35"/>
        <v>-33580.06859119999</v>
      </c>
      <c r="J106" s="91">
        <f>C106*(1+'Control Panel'!$C$44)</f>
        <v>54275694.022207506</v>
      </c>
      <c r="K106" s="91">
        <f>D106*(1+'Control Panel'!$C$44)</f>
        <v>54275694.022207506</v>
      </c>
      <c r="L106" s="92">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2">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173682.22087106403</v>
      </c>
      <c r="N106" s="92">
        <f t="shared" si="36"/>
        <v>-34587.468588935997</v>
      </c>
      <c r="O106" s="92">
        <f>J106*(1+'Control Panel'!$C$44)</f>
        <v>55903964.84287373</v>
      </c>
      <c r="P106" s="92">
        <f>K106*(1+'Control Panel'!$C$44)</f>
        <v>55903964.84287373</v>
      </c>
      <c r="Q106" s="92">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2">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178892.68749719593</v>
      </c>
      <c r="S106" s="92">
        <f t="shared" si="37"/>
        <v>-35625.092646604113</v>
      </c>
      <c r="T106" s="92">
        <f>O106*(1+'Control Panel'!$C$44)</f>
        <v>57581083.788159944</v>
      </c>
      <c r="U106" s="92">
        <f>P106*(1+'Control Panel'!$C$44)</f>
        <v>57581083.788159944</v>
      </c>
      <c r="V106" s="92">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1">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184259.46812211184</v>
      </c>
      <c r="X106" s="92">
        <f t="shared" si="38"/>
        <v>-36693.845426002226</v>
      </c>
      <c r="Y106" s="91">
        <f>T106*(1+'Control Panel'!$C$44)</f>
        <v>59308516.301804744</v>
      </c>
      <c r="Z106" s="91">
        <f>U106*(1+'Control Panel'!$C$44)</f>
        <v>59308516.301804744</v>
      </c>
      <c r="AA106" s="91">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1">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189787.25216577519</v>
      </c>
      <c r="AC106" s="93">
        <f t="shared" si="39"/>
        <v>-37794.660788782319</v>
      </c>
      <c r="AD106" s="93">
        <f>Y106*(1+'Control Panel'!$C$44)</f>
        <v>61087771.790858887</v>
      </c>
      <c r="AE106" s="91">
        <f>Z106*(1+'Control Panel'!$C$44)</f>
        <v>61087771.790858887</v>
      </c>
      <c r="AF106" s="91">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1">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195480.86973074844</v>
      </c>
      <c r="AH106" s="91">
        <f t="shared" si="40"/>
        <v>-38928.500612445787</v>
      </c>
      <c r="AI106" s="92">
        <f t="shared" si="41"/>
        <v>1105732.0664496659</v>
      </c>
      <c r="AJ106" s="92">
        <f t="shared" si="42"/>
        <v>922102.4983868954</v>
      </c>
      <c r="AK106" s="92">
        <f t="shared" si="43"/>
        <v>-183629.56806277053</v>
      </c>
    </row>
    <row r="107" spans="1:80" s="94" customFormat="1" ht="14.1">
      <c r="A107" s="86" t="str">
        <f>'ESTIMATED Earned Revenue'!A108</f>
        <v>Columbus, OH</v>
      </c>
      <c r="B107" s="86"/>
      <c r="C107" s="87">
        <f>'ESTIMATED Earned Revenue'!$I108*1.07925</f>
        <v>54439996.290119998</v>
      </c>
      <c r="D107" s="87">
        <f>'ESTIMATED Earned Revenue'!$L108*1.07925</f>
        <v>54439996.290119998</v>
      </c>
      <c r="E107" s="88">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8">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174207.98812838399</v>
      </c>
      <c r="G107" s="89">
        <f t="shared" si="33"/>
        <v>3.7142468365064301E-3</v>
      </c>
      <c r="H107" s="90">
        <f t="shared" si="34"/>
        <v>3.2000000000000002E-3</v>
      </c>
      <c r="I107" s="91">
        <f t="shared" si="35"/>
        <v>-27995.595871616009</v>
      </c>
      <c r="J107" s="91">
        <f>C107*(1+'Control Panel'!$C$44)</f>
        <v>56073196.178823598</v>
      </c>
      <c r="K107" s="91">
        <f>D107*(1+'Control Panel'!$C$44)</f>
        <v>56073196.178823598</v>
      </c>
      <c r="L107" s="92">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2">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179434.22777223552</v>
      </c>
      <c r="N107" s="92">
        <f t="shared" si="36"/>
        <v>-28835.461687764502</v>
      </c>
      <c r="O107" s="92">
        <f>J107*(1+'Control Panel'!$C$44)</f>
        <v>57755392.064188309</v>
      </c>
      <c r="P107" s="92">
        <f>K107*(1+'Control Panel'!$C$44)</f>
        <v>57755392.064188309</v>
      </c>
      <c r="Q107" s="92">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2">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184817.25460540259</v>
      </c>
      <c r="S107" s="92">
        <f t="shared" si="37"/>
        <v>-29700.525538397458</v>
      </c>
      <c r="T107" s="92">
        <f>O107*(1+'Control Panel'!$C$44)</f>
        <v>59488053.826113962</v>
      </c>
      <c r="U107" s="92">
        <f>P107*(1+'Control Panel'!$C$44)</f>
        <v>59488053.826113962</v>
      </c>
      <c r="V107" s="92">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1">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190361.77224356469</v>
      </c>
      <c r="X107" s="92">
        <f t="shared" si="38"/>
        <v>-30591.541304549377</v>
      </c>
      <c r="Y107" s="91">
        <f>T107*(1+'Control Panel'!$C$44)</f>
        <v>61272695.440897383</v>
      </c>
      <c r="Z107" s="91">
        <f>U107*(1+'Control Panel'!$C$44)</f>
        <v>61272695.440897383</v>
      </c>
      <c r="AA107" s="91">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1">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196072.62541087164</v>
      </c>
      <c r="AC107" s="93">
        <f t="shared" si="39"/>
        <v>-31509.287543685874</v>
      </c>
      <c r="AD107" s="93">
        <f>Y107*(1+'Control Panel'!$C$44)</f>
        <v>63110876.304124303</v>
      </c>
      <c r="AE107" s="91">
        <f>Z107*(1+'Control Panel'!$C$44)</f>
        <v>63110876.304124303</v>
      </c>
      <c r="AF107" s="91">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1">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201954.80417319777</v>
      </c>
      <c r="AH107" s="91">
        <f t="shared" si="40"/>
        <v>-32454.566169996455</v>
      </c>
      <c r="AI107" s="92">
        <f t="shared" si="41"/>
        <v>1105732.0664496659</v>
      </c>
      <c r="AJ107" s="92">
        <f t="shared" si="42"/>
        <v>952640.68420527223</v>
      </c>
      <c r="AK107" s="92">
        <f t="shared" si="43"/>
        <v>-153091.3822443937</v>
      </c>
    </row>
    <row r="108" spans="1:80" s="94" customFormat="1" ht="14.1">
      <c r="A108" s="86" t="str">
        <f>'ESTIMATED Earned Revenue'!A109</f>
        <v>Wilmington, DE</v>
      </c>
      <c r="B108" s="86"/>
      <c r="C108" s="87">
        <f>'ESTIMATED Earned Revenue'!$I109*1.07925</f>
        <v>56049968.815890007</v>
      </c>
      <c r="D108" s="87">
        <f>'ESTIMATED Earned Revenue'!$L109*1.07925</f>
        <v>56049968.815890007</v>
      </c>
      <c r="E108" s="88">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8">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179359.90021084802</v>
      </c>
      <c r="G108" s="89">
        <f t="shared" si="33"/>
        <v>3.607559259563332E-3</v>
      </c>
      <c r="H108" s="90">
        <f t="shared" si="34"/>
        <v>3.2000000000000002E-3</v>
      </c>
      <c r="I108" s="91">
        <f t="shared" si="35"/>
        <v>-22843.683789151983</v>
      </c>
      <c r="J108" s="91">
        <f>C108*(1+'Control Panel'!$C$44)</f>
        <v>57731467.880366705</v>
      </c>
      <c r="K108" s="91">
        <f>D108*(1+'Control Panel'!$C$44)</f>
        <v>57731467.880366705</v>
      </c>
      <c r="L108" s="92">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2">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184740.69721717347</v>
      </c>
      <c r="N108" s="92">
        <f t="shared" si="36"/>
        <v>-23528.992242826556</v>
      </c>
      <c r="O108" s="92">
        <f>J108*(1+'Control Panel'!$C$44)</f>
        <v>59463411.916777708</v>
      </c>
      <c r="P108" s="92">
        <f>K108*(1+'Control Panel'!$C$44)</f>
        <v>59463411.916777708</v>
      </c>
      <c r="Q108" s="92">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2">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190282.91813368868</v>
      </c>
      <c r="S108" s="92">
        <f t="shared" si="37"/>
        <v>-24234.862010111363</v>
      </c>
      <c r="T108" s="92">
        <f>O108*(1+'Control Panel'!$C$44)</f>
        <v>61247314.27428104</v>
      </c>
      <c r="U108" s="92">
        <f>P108*(1+'Control Panel'!$C$44)</f>
        <v>61247314.27428104</v>
      </c>
      <c r="V108" s="92">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1">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195991.40567769934</v>
      </c>
      <c r="X108" s="92">
        <f t="shared" si="38"/>
        <v>-24961.907870414725</v>
      </c>
      <c r="Y108" s="91">
        <f>T108*(1+'Control Panel'!$C$44)</f>
        <v>63084733.70250947</v>
      </c>
      <c r="Z108" s="91">
        <f>U108*(1+'Control Panel'!$C$44)</f>
        <v>63084733.70250947</v>
      </c>
      <c r="AA108" s="91">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1">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201871.14784803032</v>
      </c>
      <c r="AC108" s="93">
        <f t="shared" si="39"/>
        <v>-25710.765106527193</v>
      </c>
      <c r="AD108" s="93">
        <f>Y108*(1+'Control Panel'!$C$44)</f>
        <v>64977275.713584758</v>
      </c>
      <c r="AE108" s="91">
        <f>Z108*(1+'Control Panel'!$C$44)</f>
        <v>64977275.713584758</v>
      </c>
      <c r="AF108" s="91">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1">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207927.28228347123</v>
      </c>
      <c r="AH108" s="91">
        <f t="shared" si="40"/>
        <v>-26482.088059722999</v>
      </c>
      <c r="AI108" s="92">
        <f t="shared" si="41"/>
        <v>1105732.0664496659</v>
      </c>
      <c r="AJ108" s="92">
        <f t="shared" si="42"/>
        <v>980813.45116006304</v>
      </c>
      <c r="AK108" s="92">
        <f t="shared" si="43"/>
        <v>-124918.61528960289</v>
      </c>
    </row>
    <row r="109" spans="1:80" s="94" customFormat="1" ht="14.1">
      <c r="A109" s="86" t="str">
        <f>'ESTIMATED Earned Revenue'!A110</f>
        <v>Sarasota, FL</v>
      </c>
      <c r="B109" s="86"/>
      <c r="C109" s="87">
        <f>'ESTIMATED Earned Revenue'!$I110*1.07925</f>
        <v>56394661.785427503</v>
      </c>
      <c r="D109" s="87">
        <f>'ESTIMATED Earned Revenue'!$L110*1.07925</f>
        <v>56394661.785427503</v>
      </c>
      <c r="E109" s="88">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8">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180462.91771336802</v>
      </c>
      <c r="G109" s="89">
        <f t="shared" si="33"/>
        <v>3.5855092946447962E-3</v>
      </c>
      <c r="H109" s="90">
        <f t="shared" si="34"/>
        <v>3.2000000000000002E-3</v>
      </c>
      <c r="I109" s="91">
        <f t="shared" si="35"/>
        <v>-21740.666286631982</v>
      </c>
      <c r="J109" s="91">
        <f>C109*(1+'Control Panel'!$C$44)</f>
        <v>58086501.638990328</v>
      </c>
      <c r="K109" s="91">
        <f>D109*(1+'Control Panel'!$C$44)</f>
        <v>58086501.638990328</v>
      </c>
      <c r="L109" s="92">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2">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185876.80524476906</v>
      </c>
      <c r="N109" s="92">
        <f t="shared" si="36"/>
        <v>-22392.884215230966</v>
      </c>
      <c r="O109" s="92">
        <f>J109*(1+'Control Panel'!$C$44)</f>
        <v>59829096.688160039</v>
      </c>
      <c r="P109" s="92">
        <f>K109*(1+'Control Panel'!$C$44)</f>
        <v>59829096.688160039</v>
      </c>
      <c r="Q109" s="92">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2">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191453.10940211214</v>
      </c>
      <c r="S109" s="92">
        <f t="shared" si="37"/>
        <v>-23064.670741687907</v>
      </c>
      <c r="T109" s="92">
        <f>O109*(1+'Control Panel'!$C$44)</f>
        <v>61623969.588804841</v>
      </c>
      <c r="U109" s="92">
        <f>P109*(1+'Control Panel'!$C$44)</f>
        <v>61623969.588804841</v>
      </c>
      <c r="V109" s="92">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1">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197196.70268417551</v>
      </c>
      <c r="X109" s="92">
        <f t="shared" si="38"/>
        <v>-23756.610863938549</v>
      </c>
      <c r="Y109" s="91">
        <f>T109*(1+'Control Panel'!$C$44)</f>
        <v>63472688.676468991</v>
      </c>
      <c r="Z109" s="91">
        <f>U109*(1+'Control Panel'!$C$44)</f>
        <v>63472688.676468991</v>
      </c>
      <c r="AA109" s="91">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1">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203112.60376470079</v>
      </c>
      <c r="AC109" s="93">
        <f t="shared" si="39"/>
        <v>-24469.309189856722</v>
      </c>
      <c r="AD109" s="93">
        <f>Y109*(1+'Control Panel'!$C$44)</f>
        <v>65376869.336763062</v>
      </c>
      <c r="AE109" s="91">
        <f>Z109*(1+'Control Panel'!$C$44)</f>
        <v>65376869.336763062</v>
      </c>
      <c r="AF109" s="91">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1">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209205.98187764181</v>
      </c>
      <c r="AH109" s="91">
        <f t="shared" si="40"/>
        <v>-25203.388465552416</v>
      </c>
      <c r="AI109" s="92">
        <f t="shared" si="41"/>
        <v>1105732.0664496659</v>
      </c>
      <c r="AJ109" s="92">
        <f t="shared" si="42"/>
        <v>986845.20297339931</v>
      </c>
      <c r="AK109" s="92">
        <f t="shared" si="43"/>
        <v>-118886.86347626662</v>
      </c>
    </row>
    <row r="110" spans="1:80" s="94" customFormat="1" ht="14.1">
      <c r="A110" s="86" t="str">
        <f>'ESTIMATED Earned Revenue'!A111</f>
        <v>Baltimore, MD</v>
      </c>
      <c r="B110" s="86"/>
      <c r="C110" s="87">
        <f>'ESTIMATED Earned Revenue'!$I111*1.07925</f>
        <v>56496400.211445004</v>
      </c>
      <c r="D110" s="87">
        <f>'ESTIMATED Earned Revenue'!$L111*1.07925</f>
        <v>56496400.211445004</v>
      </c>
      <c r="E110" s="88">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8">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180788.48067662402</v>
      </c>
      <c r="G110" s="89">
        <f t="shared" si="33"/>
        <v>3.5790525280058063E-3</v>
      </c>
      <c r="H110" s="90">
        <f t="shared" si="34"/>
        <v>3.2000000000000002E-3</v>
      </c>
      <c r="I110" s="91">
        <f t="shared" si="35"/>
        <v>-21415.103323375981</v>
      </c>
      <c r="J110" s="91">
        <f>C110*(1+'Control Panel'!$C$44)</f>
        <v>58191292.217788354</v>
      </c>
      <c r="K110" s="91">
        <f>D110*(1+'Control Panel'!$C$44)</f>
        <v>58191292.217788354</v>
      </c>
      <c r="L110" s="92">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2">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186212.13509692275</v>
      </c>
      <c r="N110" s="92">
        <f t="shared" si="36"/>
        <v>-22057.554363077274</v>
      </c>
      <c r="O110" s="92">
        <f>J110*(1+'Control Panel'!$C$44)</f>
        <v>59937030.984322004</v>
      </c>
      <c r="P110" s="92">
        <f>K110*(1+'Control Panel'!$C$44)</f>
        <v>59937030.984322004</v>
      </c>
      <c r="Q110" s="92">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2">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191798.49914983043</v>
      </c>
      <c r="S110" s="92">
        <f t="shared" si="37"/>
        <v>-22719.280993969616</v>
      </c>
      <c r="T110" s="92">
        <f>O110*(1+'Control Panel'!$C$44)</f>
        <v>61735141.913851663</v>
      </c>
      <c r="U110" s="92">
        <f>P110*(1+'Control Panel'!$C$44)</f>
        <v>61735141.913851663</v>
      </c>
      <c r="V110" s="92">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2">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197552.45412432533</v>
      </c>
      <c r="X110" s="92">
        <f t="shared" si="38"/>
        <v>-23400.85942378873</v>
      </c>
      <c r="Y110" s="91">
        <f>T110*(1+'Control Panel'!$C$44)</f>
        <v>63587196.171267211</v>
      </c>
      <c r="Z110" s="91">
        <f>U110*(1+'Control Panel'!$C$44)</f>
        <v>63587196.171267211</v>
      </c>
      <c r="AA110" s="91">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1">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203479.02774805509</v>
      </c>
      <c r="AC110" s="93">
        <f t="shared" si="39"/>
        <v>-24102.885206502426</v>
      </c>
      <c r="AD110" s="93">
        <f>Y110*(1+'Control Panel'!$C$44)</f>
        <v>65494812.056405231</v>
      </c>
      <c r="AE110" s="92">
        <f>Z110*(1+'Control Panel'!$C$44)</f>
        <v>65494812.056405231</v>
      </c>
      <c r="AF110" s="91">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1">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209583.39858049675</v>
      </c>
      <c r="AH110" s="91">
        <f t="shared" si="40"/>
        <v>-24825.971762697474</v>
      </c>
      <c r="AI110" s="92">
        <f t="shared" si="41"/>
        <v>1105732.0664496659</v>
      </c>
      <c r="AJ110" s="92">
        <f t="shared" si="42"/>
        <v>988625.51469963032</v>
      </c>
      <c r="AK110" s="92">
        <f t="shared" si="43"/>
        <v>-117106.55175003561</v>
      </c>
    </row>
    <row r="111" spans="1:80" s="94" customFormat="1" ht="14.1">
      <c r="A111" s="86" t="str">
        <f>'ESTIMATED Earned Revenue'!A112</f>
        <v>Las Vegas, NV</v>
      </c>
      <c r="B111" s="86"/>
      <c r="C111" s="87">
        <f>'ESTIMATED Earned Revenue'!$I112*1.07925</f>
        <v>56966425.177590005</v>
      </c>
      <c r="D111" s="87">
        <f>'ESTIMATED Earned Revenue'!$L112*1.07925</f>
        <v>56966425.177590005</v>
      </c>
      <c r="E111" s="88">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8">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182292.56056828803</v>
      </c>
      <c r="G111" s="89">
        <f t="shared" si="33"/>
        <v>3.5495220802365668E-3</v>
      </c>
      <c r="H111" s="90">
        <f t="shared" si="34"/>
        <v>3.2000000000000002E-3</v>
      </c>
      <c r="I111" s="91">
        <f t="shared" si="35"/>
        <v>-19911.023431711976</v>
      </c>
      <c r="J111" s="91">
        <f>C111*(1+'Control Panel'!$C$44)</f>
        <v>58675417.932917707</v>
      </c>
      <c r="K111" s="91">
        <f>D111*(1+'Control Panel'!$C$44)</f>
        <v>58675417.932917707</v>
      </c>
      <c r="L111" s="92">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2">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187761.33738533666</v>
      </c>
      <c r="N111" s="92">
        <f t="shared" si="36"/>
        <v>-20508.352074663359</v>
      </c>
      <c r="O111" s="92">
        <f>J111*(1+'Control Panel'!$C$44)</f>
        <v>60435680.470905237</v>
      </c>
      <c r="P111" s="92">
        <f>K111*(1+'Control Panel'!$C$44)</f>
        <v>60435680.470905237</v>
      </c>
      <c r="Q111" s="92">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2">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193394.17750689675</v>
      </c>
      <c r="S111" s="92">
        <f t="shared" si="37"/>
        <v>-21123.602636903292</v>
      </c>
      <c r="T111" s="92">
        <f>O111*(1+'Control Panel'!$C$44)</f>
        <v>62248750.885032393</v>
      </c>
      <c r="U111" s="92">
        <f>P111*(1+'Control Panel'!$C$44)</f>
        <v>62248750.885032393</v>
      </c>
      <c r="V111" s="92">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1">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199196.00283210367</v>
      </c>
      <c r="X111" s="92">
        <f t="shared" si="38"/>
        <v>-21757.310716010397</v>
      </c>
      <c r="Y111" s="91">
        <f>T111*(1+'Control Panel'!$C$44)</f>
        <v>64116213.411583364</v>
      </c>
      <c r="Z111" s="91">
        <f>U111*(1+'Control Panel'!$C$44)</f>
        <v>64116213.411583364</v>
      </c>
      <c r="AA111" s="91">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1">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205171.88291706677</v>
      </c>
      <c r="AC111" s="93">
        <f t="shared" si="39"/>
        <v>-22410.030037490738</v>
      </c>
      <c r="AD111" s="93">
        <f>Y111*(1+'Control Panel'!$C$44)</f>
        <v>66039699.813930869</v>
      </c>
      <c r="AE111" s="91">
        <f>Z111*(1+'Control Panel'!$C$44)</f>
        <v>66039699.813930869</v>
      </c>
      <c r="AF111" s="91">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1">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211327.0394045788</v>
      </c>
      <c r="AH111" s="91">
        <f t="shared" si="40"/>
        <v>-23082.330938615429</v>
      </c>
      <c r="AI111" s="92">
        <f t="shared" si="41"/>
        <v>1105732.0664496659</v>
      </c>
      <c r="AJ111" s="92">
        <f t="shared" si="42"/>
        <v>996850.4400459826</v>
      </c>
      <c r="AK111" s="92">
        <f t="shared" si="43"/>
        <v>-108881.62640368333</v>
      </c>
    </row>
    <row r="112" spans="1:80" s="94" customFormat="1" ht="14.1">
      <c r="A112" s="86" t="str">
        <f>'ESTIMATED Earned Revenue'!A113</f>
        <v>Fort Myers, FL</v>
      </c>
      <c r="B112" s="86"/>
      <c r="C112" s="87">
        <f>'ESTIMATED Earned Revenue'!$I113*1.07925</f>
        <v>57846617.951437496</v>
      </c>
      <c r="D112" s="87">
        <f>'ESTIMATED Earned Revenue'!$L113*1.07925</f>
        <v>57846617.951437496</v>
      </c>
      <c r="E112" s="88">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8">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185109.17744460001</v>
      </c>
      <c r="G112" s="89">
        <f t="shared" si="33"/>
        <v>3.495512636015313E-3</v>
      </c>
      <c r="H112" s="90">
        <f t="shared" si="34"/>
        <v>3.2000000000000002E-3</v>
      </c>
      <c r="I112" s="91">
        <f t="shared" si="35"/>
        <v>-17094.406555399997</v>
      </c>
      <c r="J112" s="91">
        <f>C112*(1+'Control Panel'!$C$44)</f>
        <v>59582016.489980623</v>
      </c>
      <c r="K112" s="91">
        <f>D112*(1+'Control Panel'!$C$44)</f>
        <v>59582016.489980623</v>
      </c>
      <c r="L112" s="92">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2">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190662.452767938</v>
      </c>
      <c r="N112" s="92">
        <f t="shared" si="36"/>
        <v>-17607.236692062026</v>
      </c>
      <c r="O112" s="92">
        <f>J112*(1+'Control Panel'!$C$44)</f>
        <v>61369476.984680042</v>
      </c>
      <c r="P112" s="92">
        <f>K112*(1+'Control Panel'!$C$44)</f>
        <v>61369476.984680042</v>
      </c>
      <c r="Q112" s="92">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2">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196382.32635097613</v>
      </c>
      <c r="S112" s="92">
        <f t="shared" si="37"/>
        <v>-18135.453792823915</v>
      </c>
      <c r="T112" s="92">
        <f>O112*(1+'Control Panel'!$C$44)</f>
        <v>63210561.294220448</v>
      </c>
      <c r="U112" s="92">
        <f>P112*(1+'Control Panel'!$C$44)</f>
        <v>63210561.294220448</v>
      </c>
      <c r="V112" s="92">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1">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202273.79614150545</v>
      </c>
      <c r="X112" s="92">
        <f t="shared" si="38"/>
        <v>-18679.517406608618</v>
      </c>
      <c r="Y112" s="91">
        <f>T112*(1+'Control Panel'!$C$44)</f>
        <v>65106878.133047059</v>
      </c>
      <c r="Z112" s="91">
        <f>U112*(1+'Control Panel'!$C$44)</f>
        <v>65106878.133047059</v>
      </c>
      <c r="AA112" s="91">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1">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208342.01002575061</v>
      </c>
      <c r="AC112" s="93">
        <f t="shared" si="39"/>
        <v>-19239.9029288069</v>
      </c>
      <c r="AD112" s="93">
        <f>Y112*(1+'Control Panel'!$C$44)</f>
        <v>67060084.477038473</v>
      </c>
      <c r="AE112" s="91">
        <f>Z112*(1+'Control Panel'!$C$44)</f>
        <v>67060084.477038473</v>
      </c>
      <c r="AF112" s="91">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1">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214592.27032652311</v>
      </c>
      <c r="AH112" s="91">
        <f t="shared" si="40"/>
        <v>-19817.100016671116</v>
      </c>
      <c r="AI112" s="92">
        <f t="shared" si="41"/>
        <v>1105732.0664496659</v>
      </c>
      <c r="AJ112" s="92">
        <f t="shared" si="42"/>
        <v>1012252.8556126934</v>
      </c>
      <c r="AK112" s="92">
        <f t="shared" si="43"/>
        <v>-93479.210836972576</v>
      </c>
    </row>
    <row r="113" spans="1:37" s="94" customFormat="1" ht="14.1">
      <c r="A113" s="86" t="str">
        <f>'ESTIMATED Earned Revenue'!A114</f>
        <v>London, ON</v>
      </c>
      <c r="B113" s="86"/>
      <c r="C113" s="95">
        <f>'ESTIMATED Earned Revenue'!$I114*1.07925</f>
        <v>59151754.771379992</v>
      </c>
      <c r="D113" s="95">
        <f>'ESTIMATED Earned Revenue'!$L114*1.07925</f>
        <v>59151754.771379992</v>
      </c>
      <c r="E113" s="96">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8">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189285.61526841598</v>
      </c>
      <c r="G113" s="89">
        <f t="shared" si="33"/>
        <v>3.4183869063819264E-3</v>
      </c>
      <c r="H113" s="90">
        <f t="shared" si="34"/>
        <v>3.2000000000000002E-3</v>
      </c>
      <c r="I113" s="91">
        <f t="shared" si="35"/>
        <v>-12917.968731584027</v>
      </c>
      <c r="J113" s="91">
        <f>C113*(1+'Control Panel'!$C$44)</f>
        <v>60926307.414521396</v>
      </c>
      <c r="K113" s="91">
        <f>D113*(1+'Control Panel'!$C$44)</f>
        <v>60926307.414521396</v>
      </c>
      <c r="L113" s="92">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2">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194964.18372646847</v>
      </c>
      <c r="N113" s="92">
        <f t="shared" si="36"/>
        <v>-13305.505733531551</v>
      </c>
      <c r="O113" s="92">
        <f>J113*(1+'Control Panel'!$C$44)</f>
        <v>62754096.636957042</v>
      </c>
      <c r="P113" s="92">
        <f>K113*(1+'Control Panel'!$C$44)</f>
        <v>62754096.636957042</v>
      </c>
      <c r="Q113" s="92">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2">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200813.10923826255</v>
      </c>
      <c r="S113" s="92">
        <f t="shared" si="37"/>
        <v>-13704.670905537496</v>
      </c>
      <c r="T113" s="92">
        <f>O113*(1+'Control Panel'!$C$44)</f>
        <v>64636719.536065757</v>
      </c>
      <c r="U113" s="92">
        <f>P113*(1+'Control Panel'!$C$44)</f>
        <v>64636719.536065757</v>
      </c>
      <c r="V113" s="92">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1">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206837.50251541042</v>
      </c>
      <c r="X113" s="92">
        <f t="shared" si="38"/>
        <v>-14115.811032703641</v>
      </c>
      <c r="Y113" s="91">
        <f>T113*(1+'Control Panel'!$C$44)</f>
        <v>66575821.122147731</v>
      </c>
      <c r="Z113" s="91">
        <f>U113*(1+'Control Panel'!$C$44)</f>
        <v>66575821.122147731</v>
      </c>
      <c r="AA113" s="91">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1">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213042.62759087275</v>
      </c>
      <c r="AC113" s="93">
        <f t="shared" si="39"/>
        <v>-14539.285363684758</v>
      </c>
      <c r="AD113" s="93">
        <f>Y113*(1+'Control Panel'!$C$44)</f>
        <v>68573095.755812168</v>
      </c>
      <c r="AE113" s="91">
        <f>Z113*(1+'Control Panel'!$C$44)</f>
        <v>68573095.755812168</v>
      </c>
      <c r="AF113" s="91">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1">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219433.90641859896</v>
      </c>
      <c r="AH113" s="91">
        <f t="shared" si="40"/>
        <v>-14975.463924595271</v>
      </c>
      <c r="AI113" s="92">
        <f t="shared" si="41"/>
        <v>1105732.0664496659</v>
      </c>
      <c r="AJ113" s="92">
        <f t="shared" si="42"/>
        <v>1035091.3294896132</v>
      </c>
      <c r="AK113" s="92">
        <f t="shared" si="43"/>
        <v>-70640.736960052745</v>
      </c>
    </row>
    <row r="114" spans="1:37" s="94" customFormat="1" ht="14.1">
      <c r="A114" s="86" t="str">
        <f>'ESTIMATED Earned Revenue'!A115</f>
        <v>West Palm Beach, FL</v>
      </c>
      <c r="B114" s="86"/>
      <c r="C114" s="87">
        <f>'ESTIMATED Earned Revenue'!$I115*1.07925</f>
        <v>59214786.295469999</v>
      </c>
      <c r="D114" s="87">
        <f>'ESTIMATED Earned Revenue'!$L115*1.07925</f>
        <v>59214786.295469999</v>
      </c>
      <c r="E114" s="88">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8">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189487.31614550401</v>
      </c>
      <c r="G114" s="89">
        <f t="shared" si="33"/>
        <v>3.4147481845335785E-3</v>
      </c>
      <c r="H114" s="90">
        <f t="shared" si="34"/>
        <v>3.2000000000000002E-3</v>
      </c>
      <c r="I114" s="91">
        <f t="shared" si="35"/>
        <v>-12716.267854495993</v>
      </c>
      <c r="J114" s="91">
        <f>C114*(1+'Control Panel'!$C$44)</f>
        <v>60991229.884334102</v>
      </c>
      <c r="K114" s="91">
        <f>D114*(1+'Control Panel'!$C$44)</f>
        <v>60991229.884334102</v>
      </c>
      <c r="L114" s="92">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2">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195171.93562986914</v>
      </c>
      <c r="N114" s="92">
        <f t="shared" si="36"/>
        <v>-13097.753830130881</v>
      </c>
      <c r="O114" s="92">
        <f>J114*(1+'Control Panel'!$C$44)</f>
        <v>62820966.780864127</v>
      </c>
      <c r="P114" s="92">
        <f>K114*(1+'Control Panel'!$C$44)</f>
        <v>62820966.780864127</v>
      </c>
      <c r="Q114" s="92">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2">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201027.09369876521</v>
      </c>
      <c r="S114" s="92">
        <f t="shared" si="37"/>
        <v>-13490.686445034837</v>
      </c>
      <c r="T114" s="92">
        <f>O114*(1+'Control Panel'!$C$44)</f>
        <v>64705595.784290053</v>
      </c>
      <c r="U114" s="92">
        <f>P114*(1+'Control Panel'!$C$44)</f>
        <v>64705595.784290053</v>
      </c>
      <c r="V114" s="92">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1">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207057.90650972817</v>
      </c>
      <c r="X114" s="92">
        <f t="shared" si="38"/>
        <v>-13895.407038385893</v>
      </c>
      <c r="Y114" s="91">
        <f>T114*(1+'Control Panel'!$C$44)</f>
        <v>66646763.657818757</v>
      </c>
      <c r="Z114" s="91">
        <f>U114*(1+'Control Panel'!$C$44)</f>
        <v>66646763.657818757</v>
      </c>
      <c r="AA114" s="91">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1">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213269.64370502002</v>
      </c>
      <c r="AC114" s="93">
        <f t="shared" si="39"/>
        <v>-14312.269249537494</v>
      </c>
      <c r="AD114" s="93">
        <f>Y114*(1+'Control Panel'!$C$44)</f>
        <v>68646166.567553326</v>
      </c>
      <c r="AE114" s="91">
        <f>Z114*(1+'Control Panel'!$C$44)</f>
        <v>68646166.567553326</v>
      </c>
      <c r="AF114" s="91">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1">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219667.73301617065</v>
      </c>
      <c r="AH114" s="91">
        <f t="shared" si="40"/>
        <v>-14741.637327023578</v>
      </c>
      <c r="AI114" s="92">
        <f t="shared" si="41"/>
        <v>1105732.0664496659</v>
      </c>
      <c r="AJ114" s="92">
        <f t="shared" si="42"/>
        <v>1036194.3125595533</v>
      </c>
      <c r="AK114" s="92">
        <f t="shared" si="43"/>
        <v>-69537.753890112625</v>
      </c>
    </row>
    <row r="115" spans="1:37" s="94" customFormat="1" ht="14.1">
      <c r="A115" s="86" t="str">
        <f>'ESTIMATED Earned Revenue'!A116</f>
        <v>Macon, GA</v>
      </c>
      <c r="B115" s="86"/>
      <c r="C115" s="87">
        <f>'ESTIMATED Earned Revenue'!$I116*1.07925</f>
        <v>62792961.683865003</v>
      </c>
      <c r="D115" s="87">
        <f>'ESTIMATED Earned Revenue'!$L116*1.07925</f>
        <v>62792961.683865003</v>
      </c>
      <c r="E115" s="88">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8">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200937.47738836802</v>
      </c>
      <c r="G115" s="89">
        <f t="shared" si="33"/>
        <v>3.2201631930980782E-3</v>
      </c>
      <c r="H115" s="90">
        <f t="shared" si="34"/>
        <v>3.2000000000000002E-3</v>
      </c>
      <c r="I115" s="91">
        <f t="shared" si="35"/>
        <v>-1266.1066116319853</v>
      </c>
      <c r="J115" s="91">
        <f>C115*(1+'Control Panel'!$C$44)</f>
        <v>64676750.534380957</v>
      </c>
      <c r="K115" s="91">
        <f>D115*(1+'Control Panel'!$C$44)</f>
        <v>64676750.534380957</v>
      </c>
      <c r="L115" s="92">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2">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206965.60171001908</v>
      </c>
      <c r="N115" s="92">
        <f t="shared" si="36"/>
        <v>-1304.087749980943</v>
      </c>
      <c r="O115" s="92">
        <f>J115*(1+'Control Panel'!$C$44)</f>
        <v>66617053.050412387</v>
      </c>
      <c r="P115" s="92">
        <f>K115*(1+'Control Panel'!$C$44)</f>
        <v>66617053.050412387</v>
      </c>
      <c r="Q115" s="92">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2">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213174.56976131964</v>
      </c>
      <c r="S115" s="92">
        <f t="shared" si="37"/>
        <v>-1343.2103824804071</v>
      </c>
      <c r="T115" s="92">
        <f>O115*(1+'Control Panel'!$C$44)</f>
        <v>68615564.641924754</v>
      </c>
      <c r="U115" s="92">
        <f>P115*(1+'Control Panel'!$C$44)</f>
        <v>68615564.641924754</v>
      </c>
      <c r="V115" s="92">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1">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219569.80685415922</v>
      </c>
      <c r="X115" s="92">
        <f t="shared" si="38"/>
        <v>-1383.5066939548415</v>
      </c>
      <c r="Y115" s="91">
        <f>T115*(1+'Control Panel'!$C$44)</f>
        <v>70674031.581182495</v>
      </c>
      <c r="Z115" s="91">
        <f>U115*(1+'Control Panel'!$C$44)</f>
        <v>70674031.581182495</v>
      </c>
      <c r="AA115" s="91">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1">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226156.901059784</v>
      </c>
      <c r="AC115" s="93">
        <f t="shared" si="39"/>
        <v>-1425.0118947735173</v>
      </c>
      <c r="AD115" s="93">
        <f>Y115*(1+'Control Panel'!$C$44)</f>
        <v>72794252.528617978</v>
      </c>
      <c r="AE115" s="91">
        <f>Z115*(1+'Control Panel'!$C$44)</f>
        <v>72794252.528617978</v>
      </c>
      <c r="AF115" s="91">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1">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232941.60809157754</v>
      </c>
      <c r="AH115" s="91">
        <f t="shared" si="40"/>
        <v>-1467.7622516166884</v>
      </c>
      <c r="AI115" s="92">
        <f t="shared" si="41"/>
        <v>1105732.0664496659</v>
      </c>
      <c r="AJ115" s="92">
        <f t="shared" si="42"/>
        <v>1098808.4874768595</v>
      </c>
      <c r="AK115" s="92">
        <f t="shared" si="43"/>
        <v>-6923.5789728064556</v>
      </c>
    </row>
    <row r="116" spans="1:37" s="94" customFormat="1" ht="14.1">
      <c r="A116" s="86" t="str">
        <f>'ESTIMATED Earned Revenue'!A117</f>
        <v>Greenville, SC</v>
      </c>
      <c r="B116" s="86"/>
      <c r="C116" s="87">
        <f>'ESTIMATED Earned Revenue'!$I117*1.07925</f>
        <v>63378027.015750006</v>
      </c>
      <c r="D116" s="87">
        <f>'ESTIMATED Earned Revenue'!$L117*1.07925</f>
        <v>63378027.015750006</v>
      </c>
      <c r="E116" s="88">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8">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202809.68645040004</v>
      </c>
      <c r="G116" s="89">
        <f t="shared" si="33"/>
        <v>3.1904367100249209E-3</v>
      </c>
      <c r="H116" s="90">
        <f t="shared" si="34"/>
        <v>3.2000000000000002E-3</v>
      </c>
      <c r="I116" s="91">
        <f t="shared" si="35"/>
        <v>606.10245040003792</v>
      </c>
      <c r="J116" s="91">
        <f>C116*(1+'Control Panel'!$C$44)</f>
        <v>65279367.826222509</v>
      </c>
      <c r="K116" s="91">
        <f>D116*(1+'Control Panel'!$C$44)</f>
        <v>65279367.826222509</v>
      </c>
      <c r="L116" s="92">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2">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208893.97704391205</v>
      </c>
      <c r="N116" s="92">
        <f t="shared" si="36"/>
        <v>624.28758391202427</v>
      </c>
      <c r="O116" s="92">
        <f>J116*(1+'Control Panel'!$C$44)</f>
        <v>67237748.861009181</v>
      </c>
      <c r="P116" s="92">
        <f>K116*(1+'Control Panel'!$C$44)</f>
        <v>67237748.861009181</v>
      </c>
      <c r="Q116" s="92">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2">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215160.79635522939</v>
      </c>
      <c r="S116" s="92">
        <f t="shared" si="37"/>
        <v>643.01621142934891</v>
      </c>
      <c r="T116" s="92">
        <f>O116*(1+'Control Panel'!$C$44)</f>
        <v>69254881.326839462</v>
      </c>
      <c r="U116" s="92">
        <f>P116*(1+'Control Panel'!$C$44)</f>
        <v>69254881.326839462</v>
      </c>
      <c r="V116" s="92">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1">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221615.6202458863</v>
      </c>
      <c r="X116" s="92">
        <f t="shared" si="38"/>
        <v>662.30669777223375</v>
      </c>
      <c r="Y116" s="91">
        <f>T116*(1+'Control Panel'!$C$44)</f>
        <v>71332527.766644642</v>
      </c>
      <c r="Z116" s="91">
        <f>U116*(1+'Control Panel'!$C$44)</f>
        <v>71332527.766644642</v>
      </c>
      <c r="AA116" s="91">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1">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228264.08885326286</v>
      </c>
      <c r="AC116" s="93">
        <f t="shared" si="39"/>
        <v>682.17589870534721</v>
      </c>
      <c r="AD116" s="93">
        <f>Y116*(1+'Control Panel'!$C$44)</f>
        <v>73472503.599643975</v>
      </c>
      <c r="AE116" s="91">
        <f>Z116*(1+'Control Panel'!$C$44)</f>
        <v>73472503.599643975</v>
      </c>
      <c r="AF116" s="91">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1">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235112.01151886073</v>
      </c>
      <c r="AH116" s="91">
        <f t="shared" si="40"/>
        <v>702.64117566650384</v>
      </c>
      <c r="AI116" s="92">
        <f t="shared" si="41"/>
        <v>1105732.0664496659</v>
      </c>
      <c r="AJ116" s="92">
        <f t="shared" si="42"/>
        <v>1109046.4940171514</v>
      </c>
      <c r="AK116" s="92">
        <f t="shared" si="43"/>
        <v>3314.4275674854871</v>
      </c>
    </row>
    <row r="117" spans="1:37" s="94" customFormat="1" ht="14.1">
      <c r="A117" s="86" t="str">
        <f>'ESTIMATED Earned Revenue'!A118</f>
        <v>Dayton, OH</v>
      </c>
      <c r="B117" s="86"/>
      <c r="C117" s="87">
        <f>'ESTIMATED Earned Revenue'!$I118*1.07925</f>
        <v>64581024.522262506</v>
      </c>
      <c r="D117" s="87">
        <f>'ESTIMATED Earned Revenue'!$L118*1.07925</f>
        <v>64581024.522262506</v>
      </c>
      <c r="E117" s="88">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8">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206659.27847124002</v>
      </c>
      <c r="G117" s="89">
        <f t="shared" si="33"/>
        <v>3.1310061352510126E-3</v>
      </c>
      <c r="H117" s="90">
        <f t="shared" si="34"/>
        <v>3.2000000000000002E-3</v>
      </c>
      <c r="I117" s="91">
        <f t="shared" si="35"/>
        <v>4455.6944712400145</v>
      </c>
      <c r="J117" s="91">
        <f>C117*(1+'Control Panel'!$C$44)</f>
        <v>66518455.257930383</v>
      </c>
      <c r="K117" s="91">
        <f>D117*(1+'Control Panel'!$C$44)</f>
        <v>66518455.257930383</v>
      </c>
      <c r="L117" s="92">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2">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212859.05682537722</v>
      </c>
      <c r="N117" s="92">
        <f t="shared" si="36"/>
        <v>4589.3673653771984</v>
      </c>
      <c r="O117" s="92">
        <f>J117*(1+'Control Panel'!$C$44)</f>
        <v>68514008.915668294</v>
      </c>
      <c r="P117" s="92">
        <f>K117*(1+'Control Panel'!$C$44)</f>
        <v>68514008.915668294</v>
      </c>
      <c r="Q117" s="92">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2">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219244.82853013856</v>
      </c>
      <c r="S117" s="92">
        <f t="shared" si="37"/>
        <v>4727.0483863385161</v>
      </c>
      <c r="T117" s="92">
        <f>O117*(1+'Control Panel'!$C$44)</f>
        <v>70569429.183138341</v>
      </c>
      <c r="U117" s="92">
        <f>P117*(1+'Control Panel'!$C$44)</f>
        <v>70569429.183138341</v>
      </c>
      <c r="V117" s="92">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1">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225822.1733860427</v>
      </c>
      <c r="X117" s="92">
        <f t="shared" si="38"/>
        <v>4868.8598379286414</v>
      </c>
      <c r="Y117" s="91">
        <f>T117*(1+'Control Panel'!$C$44)</f>
        <v>72686512.058632493</v>
      </c>
      <c r="Z117" s="91">
        <f>U117*(1+'Control Panel'!$C$44)</f>
        <v>72686512.058632493</v>
      </c>
      <c r="AA117" s="91">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1">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232596.83858762399</v>
      </c>
      <c r="AC117" s="93">
        <f t="shared" si="39"/>
        <v>5014.9256330664793</v>
      </c>
      <c r="AD117" s="93">
        <f>Y117*(1+'Control Panel'!$C$44)</f>
        <v>74867107.42039147</v>
      </c>
      <c r="AE117" s="91">
        <f>Z117*(1+'Control Panel'!$C$44)</f>
        <v>74867107.42039147</v>
      </c>
      <c r="AF117" s="91">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1">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239574.74374525272</v>
      </c>
      <c r="AH117" s="91">
        <f t="shared" si="40"/>
        <v>5165.3734020584961</v>
      </c>
      <c r="AI117" s="92">
        <f t="shared" si="41"/>
        <v>1105732.0664496659</v>
      </c>
      <c r="AJ117" s="92">
        <f t="shared" si="42"/>
        <v>1130097.6410744353</v>
      </c>
      <c r="AK117" s="92">
        <f t="shared" si="43"/>
        <v>24365.57462476939</v>
      </c>
    </row>
    <row r="118" spans="1:37" s="94" customFormat="1" ht="14.1">
      <c r="A118" s="86" t="str">
        <f>'ESTIMATED Earned Revenue'!A119</f>
        <v>San Jose, CA</v>
      </c>
      <c r="B118" s="86"/>
      <c r="C118" s="87">
        <f>'ESTIMATED Earned Revenue'!$I119*1.07925</f>
        <v>64625518.330312505</v>
      </c>
      <c r="D118" s="87">
        <f>'ESTIMATED Earned Revenue'!$L119*1.07925</f>
        <v>64625518.330312505</v>
      </c>
      <c r="E118" s="88">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8">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206801.65865700002</v>
      </c>
      <c r="G118" s="89">
        <f t="shared" si="33"/>
        <v>3.128850479256531E-3</v>
      </c>
      <c r="H118" s="90">
        <f t="shared" si="34"/>
        <v>3.2000000000000002E-3</v>
      </c>
      <c r="I118" s="91">
        <f t="shared" si="35"/>
        <v>4598.0746570000192</v>
      </c>
      <c r="J118" s="91">
        <f>C118*(1+'Control Panel'!$C$44)</f>
        <v>66564283.880221881</v>
      </c>
      <c r="K118" s="91">
        <f>D118*(1+'Control Panel'!$C$44)</f>
        <v>66564283.880221881</v>
      </c>
      <c r="L118" s="92">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2">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213005.70841671003</v>
      </c>
      <c r="N118" s="92">
        <f t="shared" si="36"/>
        <v>4736.0189567100024</v>
      </c>
      <c r="O118" s="92">
        <f>J118*(1+'Control Panel'!$C$44)</f>
        <v>68561212.396628544</v>
      </c>
      <c r="P118" s="92">
        <f>K118*(1+'Control Panel'!$C$44)</f>
        <v>68561212.396628544</v>
      </c>
      <c r="Q118" s="92">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2">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219395.87966921134</v>
      </c>
      <c r="S118" s="92">
        <f t="shared" si="37"/>
        <v>4878.0995254112931</v>
      </c>
      <c r="T118" s="92">
        <f>O118*(1+'Control Panel'!$C$44)</f>
        <v>70618048.768527403</v>
      </c>
      <c r="U118" s="92">
        <f>P118*(1+'Control Panel'!$C$44)</f>
        <v>70618048.768527403</v>
      </c>
      <c r="V118" s="92">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1">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225977.7560592877</v>
      </c>
      <c r="X118" s="92">
        <f t="shared" si="38"/>
        <v>5024.4425111736346</v>
      </c>
      <c r="Y118" s="91">
        <f>T118*(1+'Control Panel'!$C$44)</f>
        <v>72736590.231583223</v>
      </c>
      <c r="Z118" s="91">
        <f>U118*(1+'Control Panel'!$C$44)</f>
        <v>72736590.231583223</v>
      </c>
      <c r="AA118" s="91">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1">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232757.08874106631</v>
      </c>
      <c r="AC118" s="93">
        <f t="shared" si="39"/>
        <v>5175.1757865088002</v>
      </c>
      <c r="AD118" s="93">
        <f>Y118*(1+'Control Panel'!$C$44)</f>
        <v>74918687.938530728</v>
      </c>
      <c r="AE118" s="91">
        <f>Z118*(1+'Control Panel'!$C$44)</f>
        <v>74918687.938530728</v>
      </c>
      <c r="AF118" s="91">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1">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239739.80140329833</v>
      </c>
      <c r="AH118" s="91">
        <f t="shared" si="40"/>
        <v>5330.431060104107</v>
      </c>
      <c r="AI118" s="92">
        <f t="shared" si="41"/>
        <v>1105732.0664496659</v>
      </c>
      <c r="AJ118" s="92">
        <f t="shared" si="42"/>
        <v>1130876.2342895737</v>
      </c>
      <c r="AK118" s="92">
        <f t="shared" si="43"/>
        <v>25144.167839907808</v>
      </c>
    </row>
    <row r="119" spans="1:37" s="94" customFormat="1" ht="14.1">
      <c r="A119" s="86" t="str">
        <f>'ESTIMATED Earned Revenue'!A120</f>
        <v>Little Rock, AR</v>
      </c>
      <c r="B119" s="86"/>
      <c r="C119" s="87">
        <f>'ESTIMATED Earned Revenue'!$I120*1.07925</f>
        <v>66140428.044599995</v>
      </c>
      <c r="D119" s="87">
        <f>'ESTIMATED Earned Revenue'!$L120*1.07925</f>
        <v>66140428.044599995</v>
      </c>
      <c r="E119" s="88">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8">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211649.36974271998</v>
      </c>
      <c r="G119" s="89">
        <f t="shared" si="33"/>
        <v>3.0571858994267397E-3</v>
      </c>
      <c r="H119" s="90">
        <f t="shared" si="34"/>
        <v>3.2000000000000002E-3</v>
      </c>
      <c r="I119" s="91">
        <f t="shared" si="35"/>
        <v>9445.7857427199779</v>
      </c>
      <c r="J119" s="91">
        <f>C119*(1+'Control Panel'!$C$44)</f>
        <v>68124640.885938004</v>
      </c>
      <c r="K119" s="91">
        <f>D119*(1+'Control Panel'!$C$44)</f>
        <v>68124640.885938004</v>
      </c>
      <c r="L119" s="92">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2">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217998.85083500162</v>
      </c>
      <c r="N119" s="92">
        <f t="shared" si="36"/>
        <v>9729.1613750015968</v>
      </c>
      <c r="O119" s="92">
        <f>J119*(1+'Control Panel'!$C$44)</f>
        <v>70168380.11251615</v>
      </c>
      <c r="P119" s="92">
        <f>K119*(1+'Control Panel'!$C$44)</f>
        <v>70168380.11251615</v>
      </c>
      <c r="Q119" s="92">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2">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224538.81636005169</v>
      </c>
      <c r="S119" s="92">
        <f t="shared" si="37"/>
        <v>10021.036216251639</v>
      </c>
      <c r="T119" s="92">
        <f>O119*(1+'Control Panel'!$C$44)</f>
        <v>72273431.515891641</v>
      </c>
      <c r="U119" s="92">
        <f>P119*(1+'Control Panel'!$C$44)</f>
        <v>72273431.515891641</v>
      </c>
      <c r="V119" s="92">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1">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231274.98085085326</v>
      </c>
      <c r="X119" s="92">
        <f t="shared" si="38"/>
        <v>10321.667302739195</v>
      </c>
      <c r="Y119" s="91">
        <f>T119*(1+'Control Panel'!$C$44)</f>
        <v>74441634.461368397</v>
      </c>
      <c r="Z119" s="91">
        <f>U119*(1+'Control Panel'!$C$44)</f>
        <v>74441634.461368397</v>
      </c>
      <c r="AA119" s="91">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1">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238213.23027637889</v>
      </c>
      <c r="AC119" s="93">
        <f t="shared" si="39"/>
        <v>10631.317321821378</v>
      </c>
      <c r="AD119" s="93">
        <f>Y119*(1+'Control Panel'!$C$44)</f>
        <v>76674883.495209455</v>
      </c>
      <c r="AE119" s="91">
        <f>Z119*(1+'Control Panel'!$C$44)</f>
        <v>76674883.495209455</v>
      </c>
      <c r="AF119" s="91">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1">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245359.62718467027</v>
      </c>
      <c r="AH119" s="91">
        <f t="shared" si="40"/>
        <v>10950.256841476046</v>
      </c>
      <c r="AI119" s="92">
        <f t="shared" si="41"/>
        <v>1105732.0664496659</v>
      </c>
      <c r="AJ119" s="92">
        <f t="shared" si="42"/>
        <v>1157385.5055069558</v>
      </c>
      <c r="AK119" s="92">
        <f t="shared" si="43"/>
        <v>51653.439057289856</v>
      </c>
    </row>
    <row r="120" spans="1:37" s="94" customFormat="1" ht="14.1">
      <c r="A120" s="86" t="str">
        <f>'ESTIMATED Earned Revenue'!A121</f>
        <v>Fort Worth, TX</v>
      </c>
      <c r="B120" s="86"/>
      <c r="C120" s="87">
        <f>'ESTIMATED Earned Revenue'!$I121*1.07925</f>
        <v>66473194.060500003</v>
      </c>
      <c r="D120" s="87">
        <f>'ESTIMATED Earned Revenue'!$L121*1.07925</f>
        <v>66473194.060500003</v>
      </c>
      <c r="E120" s="88">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8">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212714.22099360003</v>
      </c>
      <c r="G120" s="89">
        <f t="shared" si="33"/>
        <v>3.0418815713288299E-3</v>
      </c>
      <c r="H120" s="90">
        <f t="shared" si="34"/>
        <v>3.2000000000000002E-3</v>
      </c>
      <c r="I120" s="91">
        <f t="shared" si="35"/>
        <v>10510.636993600026</v>
      </c>
      <c r="J120" s="91">
        <f>C120*(1+'Control Panel'!$C$44)</f>
        <v>68467389.88231501</v>
      </c>
      <c r="K120" s="91">
        <f>D120*(1+'Control Panel'!$C$44)</f>
        <v>68467389.88231501</v>
      </c>
      <c r="L120" s="92">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2">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219095.64762340803</v>
      </c>
      <c r="N120" s="92">
        <f t="shared" si="36"/>
        <v>10825.95816340801</v>
      </c>
      <c r="O120" s="92">
        <f>J120*(1+'Control Panel'!$C$44)</f>
        <v>70521411.578784466</v>
      </c>
      <c r="P120" s="92">
        <f>K120*(1+'Control Panel'!$C$44)</f>
        <v>70521411.578784466</v>
      </c>
      <c r="Q120" s="92">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2">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225668.51705211031</v>
      </c>
      <c r="S120" s="92">
        <f t="shared" si="37"/>
        <v>11150.736908310268</v>
      </c>
      <c r="T120" s="92">
        <f>O120*(1+'Control Panel'!$C$44)</f>
        <v>72637053.926147997</v>
      </c>
      <c r="U120" s="92">
        <f>P120*(1+'Control Panel'!$C$44)</f>
        <v>72637053.926147997</v>
      </c>
      <c r="V120" s="92">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1">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232438.5725636736</v>
      </c>
      <c r="X120" s="92">
        <f t="shared" si="38"/>
        <v>11485.259015559539</v>
      </c>
      <c r="Y120" s="91">
        <f>T120*(1+'Control Panel'!$C$44)</f>
        <v>74816165.543932438</v>
      </c>
      <c r="Z120" s="91">
        <f>U120*(1+'Control Panel'!$C$44)</f>
        <v>74816165.543932438</v>
      </c>
      <c r="AA120" s="91">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1">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239411.7297405838</v>
      </c>
      <c r="AC120" s="93">
        <f t="shared" si="39"/>
        <v>11829.816786026291</v>
      </c>
      <c r="AD120" s="93">
        <f>Y120*(1+'Control Panel'!$C$44)</f>
        <v>77060650.510250419</v>
      </c>
      <c r="AE120" s="91">
        <f>Z120*(1+'Control Panel'!$C$44)</f>
        <v>77060650.510250419</v>
      </c>
      <c r="AF120" s="91">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1">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246594.08163280136</v>
      </c>
      <c r="AH120" s="91">
        <f t="shared" si="40"/>
        <v>12184.711289607134</v>
      </c>
      <c r="AI120" s="92">
        <f t="shared" si="41"/>
        <v>1105732.0664496659</v>
      </c>
      <c r="AJ120" s="92">
        <f t="shared" si="42"/>
        <v>1163208.5486125771</v>
      </c>
      <c r="AK120" s="92">
        <f t="shared" si="43"/>
        <v>57476.482162911212</v>
      </c>
    </row>
    <row r="121" spans="1:37" s="94" customFormat="1" ht="14.1">
      <c r="A121" s="86" t="str">
        <f>'ESTIMATED Earned Revenue'!A122</f>
        <v>Pittsburgh, PA</v>
      </c>
      <c r="B121" s="86"/>
      <c r="C121" s="87">
        <f>'ESTIMATED Earned Revenue'!$I122*1.07925</f>
        <v>68592393.171750009</v>
      </c>
      <c r="D121" s="87">
        <f>'ESTIMATED Earned Revenue'!$L122*1.07925</f>
        <v>68592393.171750009</v>
      </c>
      <c r="E121" s="88">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8">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219495.65814960003</v>
      </c>
      <c r="G121" s="89">
        <f t="shared" si="33"/>
        <v>2.9479009938273766E-3</v>
      </c>
      <c r="H121" s="90">
        <f t="shared" si="34"/>
        <v>3.2000000000000002E-3</v>
      </c>
      <c r="I121" s="91">
        <f t="shared" si="35"/>
        <v>17292.074149600026</v>
      </c>
      <c r="J121" s="91">
        <f>C121*(1+'Control Panel'!$C$44)</f>
        <v>70650164.966902509</v>
      </c>
      <c r="K121" s="91">
        <f>D121*(1+'Control Panel'!$C$44)</f>
        <v>70650164.966902509</v>
      </c>
      <c r="L121" s="92">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2">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226080.52789408804</v>
      </c>
      <c r="N121" s="92">
        <f t="shared" si="36"/>
        <v>17810.838434088015</v>
      </c>
      <c r="O121" s="92">
        <f>J121*(1+'Control Panel'!$C$44)</f>
        <v>72769669.915909588</v>
      </c>
      <c r="P121" s="92">
        <f>K121*(1+'Control Panel'!$C$44)</f>
        <v>72769669.915909588</v>
      </c>
      <c r="Q121" s="92">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2">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232862.94373091069</v>
      </c>
      <c r="S121" s="92">
        <f t="shared" si="37"/>
        <v>18345.163587110641</v>
      </c>
      <c r="T121" s="92">
        <f>O121*(1+'Control Panel'!$C$44)</f>
        <v>74952760.013386875</v>
      </c>
      <c r="U121" s="92">
        <f>P121*(1+'Control Panel'!$C$44)</f>
        <v>74952760.013386875</v>
      </c>
      <c r="V121" s="92">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1">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239848.83204283801</v>
      </c>
      <c r="X121" s="92">
        <f t="shared" si="38"/>
        <v>18895.518494723947</v>
      </c>
      <c r="Y121" s="91">
        <f>T121*(1+'Control Panel'!$C$44)</f>
        <v>77201342.813788489</v>
      </c>
      <c r="Z121" s="91">
        <f>U121*(1+'Control Panel'!$C$44)</f>
        <v>77201342.813788489</v>
      </c>
      <c r="AA121" s="91">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1">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247044.29700412319</v>
      </c>
      <c r="AC121" s="93">
        <f t="shared" si="39"/>
        <v>19462.384049565677</v>
      </c>
      <c r="AD121" s="93">
        <f>Y121*(1+'Control Panel'!$C$44)</f>
        <v>79517383.098202139</v>
      </c>
      <c r="AE121" s="91">
        <f>Z121*(1+'Control Panel'!$C$44)</f>
        <v>79517383.098202139</v>
      </c>
      <c r="AF121" s="91">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1">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254455.62591424686</v>
      </c>
      <c r="AH121" s="91">
        <f t="shared" si="40"/>
        <v>20046.255571052636</v>
      </c>
      <c r="AI121" s="92">
        <f t="shared" si="41"/>
        <v>1105732.0664496659</v>
      </c>
      <c r="AJ121" s="92">
        <f t="shared" si="42"/>
        <v>1200292.2265862068</v>
      </c>
      <c r="AK121" s="92">
        <f t="shared" si="43"/>
        <v>94560.160136540886</v>
      </c>
    </row>
    <row r="122" spans="1:37" s="94" customFormat="1" ht="14.1">
      <c r="A122" s="86" t="str">
        <f>'ESTIMATED Earned Revenue'!A123</f>
        <v>Roanoke, VA</v>
      </c>
      <c r="B122" s="86"/>
      <c r="C122" s="87">
        <f>'ESTIMATED Earned Revenue'!$I123*1.07925</f>
        <v>70013940.659572497</v>
      </c>
      <c r="D122" s="87">
        <f>'ESTIMATED Earned Revenue'!$L123*1.07925</f>
        <v>70013940.659572497</v>
      </c>
      <c r="E122" s="88">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8">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224044.610110632</v>
      </c>
      <c r="G122" s="89">
        <f t="shared" si="33"/>
        <v>2.8880474673346956E-3</v>
      </c>
      <c r="H122" s="90">
        <f t="shared" si="34"/>
        <v>3.2000000000000002E-3</v>
      </c>
      <c r="I122" s="91">
        <f t="shared" si="35"/>
        <v>21841.026110631996</v>
      </c>
      <c r="J122" s="91">
        <f>C122*(1+'Control Panel'!$C$44)</f>
        <v>72114358.879359677</v>
      </c>
      <c r="K122" s="91">
        <f>D122*(1+'Control Panel'!$C$44)</f>
        <v>72114358.879359677</v>
      </c>
      <c r="L122" s="92">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2">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230765.94841395097</v>
      </c>
      <c r="N122" s="92">
        <f t="shared" si="36"/>
        <v>22496.25895395095</v>
      </c>
      <c r="O122" s="92">
        <f>J122*(1+'Control Panel'!$C$44)</f>
        <v>74277789.645740464</v>
      </c>
      <c r="P122" s="92">
        <f>K122*(1+'Control Panel'!$C$44)</f>
        <v>74277789.645740464</v>
      </c>
      <c r="Q122" s="92">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2">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237688.9268663695</v>
      </c>
      <c r="S122" s="92">
        <f t="shared" si="37"/>
        <v>23171.146722569451</v>
      </c>
      <c r="T122" s="92">
        <f>O122*(1+'Control Panel'!$C$44)</f>
        <v>76506123.335112676</v>
      </c>
      <c r="U122" s="92">
        <f>P122*(1+'Control Panel'!$C$44)</f>
        <v>76506123.335112676</v>
      </c>
      <c r="V122" s="92">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1">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244819.59467236057</v>
      </c>
      <c r="X122" s="92">
        <f t="shared" si="38"/>
        <v>23866.28112424651</v>
      </c>
      <c r="Y122" s="91">
        <f>T122*(1+'Control Panel'!$C$44)</f>
        <v>78801307.035166055</v>
      </c>
      <c r="Z122" s="91">
        <f>U122*(1+'Control Panel'!$C$44)</f>
        <v>78801307.035166055</v>
      </c>
      <c r="AA122" s="91">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1">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252164.18251253138</v>
      </c>
      <c r="AC122" s="93">
        <f t="shared" si="39"/>
        <v>24582.269557973865</v>
      </c>
      <c r="AD122" s="93">
        <f>Y122*(1+'Control Panel'!$C$44)</f>
        <v>81165346.246221036</v>
      </c>
      <c r="AE122" s="91">
        <f>Z122*(1+'Control Panel'!$C$44)</f>
        <v>81165346.246221036</v>
      </c>
      <c r="AF122" s="91">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1">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259729.10798790734</v>
      </c>
      <c r="AH122" s="91">
        <f t="shared" si="40"/>
        <v>25319.73764471311</v>
      </c>
      <c r="AI122" s="92">
        <f t="shared" si="41"/>
        <v>1105732.0664496659</v>
      </c>
      <c r="AJ122" s="92">
        <f t="shared" si="42"/>
        <v>1225167.7604531199</v>
      </c>
      <c r="AK122" s="92">
        <f t="shared" si="43"/>
        <v>119435.69400345394</v>
      </c>
    </row>
    <row r="123" spans="1:37" s="94" customFormat="1" ht="14.1">
      <c r="A123" s="86" t="str">
        <f>'ESTIMATED Earned Revenue'!A124</f>
        <v>Maple Shade, NJ</v>
      </c>
      <c r="B123" s="86"/>
      <c r="C123" s="87">
        <f>'ESTIMATED Earned Revenue'!$I124*1.07925</f>
        <v>70103798.615250006</v>
      </c>
      <c r="D123" s="87">
        <f>'ESTIMATED Earned Revenue'!$L124*1.07925</f>
        <v>70103798.615250006</v>
      </c>
      <c r="E123" s="88">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8">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224332.15556880002</v>
      </c>
      <c r="G123" s="89">
        <f t="shared" si="33"/>
        <v>2.8843456131350592E-3</v>
      </c>
      <c r="H123" s="90">
        <f t="shared" si="34"/>
        <v>3.2000000000000002E-3</v>
      </c>
      <c r="I123" s="91">
        <f t="shared" si="35"/>
        <v>22128.57156880002</v>
      </c>
      <c r="J123" s="91">
        <f>C123*(1+'Control Panel'!$C$44)</f>
        <v>72206912.573707506</v>
      </c>
      <c r="K123" s="91">
        <f>D123*(1+'Control Panel'!$C$44)</f>
        <v>72206912.573707506</v>
      </c>
      <c r="L123" s="92">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2">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231062.12023586404</v>
      </c>
      <c r="N123" s="92">
        <f t="shared" si="36"/>
        <v>22792.430775864021</v>
      </c>
      <c r="O123" s="92">
        <f>J123*(1+'Control Panel'!$C$44)</f>
        <v>74373119.950918734</v>
      </c>
      <c r="P123" s="92">
        <f>K123*(1+'Control Panel'!$C$44)</f>
        <v>74373119.950918734</v>
      </c>
      <c r="Q123" s="92">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2">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237993.98384293995</v>
      </c>
      <c r="S123" s="92">
        <f t="shared" si="37"/>
        <v>23476.203699139907</v>
      </c>
      <c r="T123" s="92">
        <f>O123*(1+'Control Panel'!$C$44)</f>
        <v>76604313.5494463</v>
      </c>
      <c r="U123" s="92">
        <f>P123*(1+'Control Panel'!$C$44)</f>
        <v>76604313.5494463</v>
      </c>
      <c r="V123" s="92">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1">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245133.80335822818</v>
      </c>
      <c r="X123" s="92">
        <f t="shared" si="38"/>
        <v>24180.489810114115</v>
      </c>
      <c r="Y123" s="91">
        <f>T123*(1+'Control Panel'!$C$44)</f>
        <v>78902442.955929697</v>
      </c>
      <c r="Z123" s="91">
        <f>U123*(1+'Control Panel'!$C$44)</f>
        <v>78902442.955929697</v>
      </c>
      <c r="AA123" s="91">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1">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252487.81745897504</v>
      </c>
      <c r="AC123" s="93">
        <f t="shared" si="39"/>
        <v>24905.904504417529</v>
      </c>
      <c r="AD123" s="93">
        <f>Y123*(1+'Control Panel'!$C$44)</f>
        <v>81269516.244607583</v>
      </c>
      <c r="AE123" s="91">
        <f>Z123*(1+'Control Panel'!$C$44)</f>
        <v>81269516.244607583</v>
      </c>
      <c r="AF123" s="91">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1">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260062.45198274427</v>
      </c>
      <c r="AH123" s="91">
        <f t="shared" si="40"/>
        <v>25653.081639550044</v>
      </c>
      <c r="AI123" s="92">
        <f t="shared" si="41"/>
        <v>1105732.0664496659</v>
      </c>
      <c r="AJ123" s="92">
        <f t="shared" si="42"/>
        <v>1226740.1768787515</v>
      </c>
      <c r="AK123" s="92">
        <f t="shared" si="43"/>
        <v>121008.11042908556</v>
      </c>
    </row>
    <row r="124" spans="1:37" s="94" customFormat="1" ht="14.1">
      <c r="A124" s="86" t="str">
        <f>'ESTIMATED Earned Revenue'!A125</f>
        <v>Menasha, WI</v>
      </c>
      <c r="B124" s="86"/>
      <c r="C124" s="87">
        <f>'ESTIMATED Earned Revenue'!$I125*1.07925</f>
        <v>71813932.426635012</v>
      </c>
      <c r="D124" s="87">
        <f>'ESTIMATED Earned Revenue'!$L125*1.07925</f>
        <v>71813932.426635012</v>
      </c>
      <c r="E124" s="88">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8">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229804.58376523206</v>
      </c>
      <c r="G124" s="89">
        <f t="shared" si="33"/>
        <v>2.8156595408080575E-3</v>
      </c>
      <c r="H124" s="90">
        <f t="shared" si="34"/>
        <v>3.2000000000000002E-3</v>
      </c>
      <c r="I124" s="91">
        <f t="shared" si="35"/>
        <v>27600.99976523206</v>
      </c>
      <c r="J124" s="91">
        <f>C124*(1+'Control Panel'!$C$44)</f>
        <v>73968350.39943406</v>
      </c>
      <c r="K124" s="91">
        <f>D124*(1+'Control Panel'!$C$44)</f>
        <v>73968350.39943406</v>
      </c>
      <c r="L124" s="92">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2">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236698.72127818901</v>
      </c>
      <c r="N124" s="92">
        <f t="shared" si="36"/>
        <v>28429.031818188989</v>
      </c>
      <c r="O124" s="92">
        <f>J124*(1+'Control Panel'!$C$44)</f>
        <v>76187400.911417082</v>
      </c>
      <c r="P124" s="92">
        <f>K124*(1+'Control Panel'!$C$44)</f>
        <v>76187400.911417082</v>
      </c>
      <c r="Q124" s="92">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2">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243799.68291653469</v>
      </c>
      <c r="S124" s="92">
        <f t="shared" si="37"/>
        <v>29281.90277273464</v>
      </c>
      <c r="T124" s="92">
        <f>O124*(1+'Control Panel'!$C$44)</f>
        <v>78473022.938759595</v>
      </c>
      <c r="U124" s="92">
        <f>P124*(1+'Control Panel'!$C$44)</f>
        <v>78473022.938759595</v>
      </c>
      <c r="V124" s="92">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1">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251113.67340403071</v>
      </c>
      <c r="X124" s="92">
        <f t="shared" si="38"/>
        <v>30160.359855916642</v>
      </c>
      <c r="Y124" s="91">
        <f>T124*(1+'Control Panel'!$C$44)</f>
        <v>80827213.626922384</v>
      </c>
      <c r="Z124" s="91">
        <f>U124*(1+'Control Panel'!$C$44)</f>
        <v>80827213.626922384</v>
      </c>
      <c r="AA124" s="91">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1">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258647.08360615163</v>
      </c>
      <c r="AC124" s="93">
        <f t="shared" si="39"/>
        <v>31065.170651594119</v>
      </c>
      <c r="AD124" s="93">
        <f>Y124*(1+'Control Panel'!$C$44)</f>
        <v>83252030.035730064</v>
      </c>
      <c r="AE124" s="91">
        <f>Z124*(1+'Control Panel'!$C$44)</f>
        <v>83252030.035730064</v>
      </c>
      <c r="AF124" s="91">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1">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266406.49611433625</v>
      </c>
      <c r="AH124" s="91">
        <f t="shared" si="40"/>
        <v>31997.125771142018</v>
      </c>
      <c r="AI124" s="92">
        <f t="shared" si="41"/>
        <v>1105732.0664496659</v>
      </c>
      <c r="AJ124" s="92">
        <f t="shared" si="42"/>
        <v>1256665.6573192424</v>
      </c>
      <c r="AK124" s="92">
        <f t="shared" si="43"/>
        <v>150933.59086957644</v>
      </c>
    </row>
    <row r="125" spans="1:37" s="94" customFormat="1" ht="14.1">
      <c r="A125" s="86" t="str">
        <f>'ESTIMATED Earned Revenue'!A126</f>
        <v>Great Falls, MT</v>
      </c>
      <c r="B125" s="86"/>
      <c r="C125" s="87">
        <f>'ESTIMATED Earned Revenue'!$I126*1.07925</f>
        <v>72728489.092484996</v>
      </c>
      <c r="D125" s="87">
        <f>'ESTIMATED Earned Revenue'!$L126*1.07925</f>
        <v>72728489.092484996</v>
      </c>
      <c r="E125" s="88">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8">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232731.16509595199</v>
      </c>
      <c r="G125" s="89">
        <f t="shared" si="33"/>
        <v>2.7802527802120065E-3</v>
      </c>
      <c r="H125" s="90">
        <f t="shared" si="34"/>
        <v>3.2000000000000002E-3</v>
      </c>
      <c r="I125" s="91">
        <f t="shared" si="35"/>
        <v>30527.581095951988</v>
      </c>
      <c r="J125" s="91">
        <f>C125*(1+'Control Panel'!$C$44)</f>
        <v>74910343.765259549</v>
      </c>
      <c r="K125" s="91">
        <f>D125*(1+'Control Panel'!$C$44)</f>
        <v>74910343.765259549</v>
      </c>
      <c r="L125" s="92">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2">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239713.10004883056</v>
      </c>
      <c r="N125" s="92">
        <f t="shared" si="36"/>
        <v>31443.410588830535</v>
      </c>
      <c r="O125" s="92">
        <f>J125*(1+'Control Panel'!$C$44)</f>
        <v>77157654.078217342</v>
      </c>
      <c r="P125" s="92">
        <f>K125*(1+'Control Panel'!$C$44)</f>
        <v>77157654.078217342</v>
      </c>
      <c r="Q125" s="92">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2">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246904.49305029551</v>
      </c>
      <c r="S125" s="92">
        <f t="shared" si="37"/>
        <v>32386.712906495464</v>
      </c>
      <c r="T125" s="92">
        <f>O125*(1+'Control Panel'!$C$44)</f>
        <v>79472383.700563863</v>
      </c>
      <c r="U125" s="92">
        <f>P125*(1+'Control Panel'!$C$44)</f>
        <v>79472383.700563863</v>
      </c>
      <c r="V125" s="92">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1">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254311.62784180438</v>
      </c>
      <c r="X125" s="92">
        <f t="shared" si="38"/>
        <v>33358.314293690317</v>
      </c>
      <c r="Y125" s="91">
        <f>T125*(1+'Control Panel'!$C$44)</f>
        <v>81856555.211580783</v>
      </c>
      <c r="Z125" s="91">
        <f>U125*(1+'Control Panel'!$C$44)</f>
        <v>81856555.211580783</v>
      </c>
      <c r="AA125" s="91">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1">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261940.97667705853</v>
      </c>
      <c r="AC125" s="93">
        <f t="shared" si="39"/>
        <v>34359.063722501014</v>
      </c>
      <c r="AD125" s="93">
        <f>Y125*(1+'Control Panel'!$C$44)</f>
        <v>84312251.867928207</v>
      </c>
      <c r="AE125" s="91">
        <f>Z125*(1+'Control Panel'!$C$44)</f>
        <v>84312251.867928207</v>
      </c>
      <c r="AF125" s="91">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1">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269799.20597737026</v>
      </c>
      <c r="AH125" s="91">
        <f t="shared" si="40"/>
        <v>35389.835634176037</v>
      </c>
      <c r="AI125" s="92">
        <f t="shared" si="41"/>
        <v>1105732.0664496659</v>
      </c>
      <c r="AJ125" s="92">
        <f t="shared" si="42"/>
        <v>1272669.4035953591</v>
      </c>
      <c r="AK125" s="92">
        <f t="shared" si="43"/>
        <v>166937.33714569313</v>
      </c>
    </row>
    <row r="126" spans="1:37" s="94" customFormat="1" ht="14.1">
      <c r="A126" s="86" t="str">
        <f>'ESTIMATED Earned Revenue'!A127</f>
        <v>Charleston, SC</v>
      </c>
      <c r="B126" s="86"/>
      <c r="C126" s="87">
        <f>'ESTIMATED Earned Revenue'!$I127*1.07925</f>
        <v>77430538.705500007</v>
      </c>
      <c r="D126" s="87">
        <f>'ESTIMATED Earned Revenue'!$L127*1.07925</f>
        <v>77430538.705500007</v>
      </c>
      <c r="E126" s="88">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8">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247777.72385760004</v>
      </c>
      <c r="G126" s="89">
        <f t="shared" si="33"/>
        <v>2.611419052230321E-3</v>
      </c>
      <c r="H126" s="90">
        <f t="shared" si="34"/>
        <v>3.2000000000000002E-3</v>
      </c>
      <c r="I126" s="91">
        <f t="shared" si="35"/>
        <v>45574.139857600036</v>
      </c>
      <c r="J126" s="91">
        <f>C126*(1+'Control Panel'!$C$44)</f>
        <v>79753454.866665006</v>
      </c>
      <c r="K126" s="91">
        <f>D126*(1+'Control Panel'!$C$44)</f>
        <v>79753454.866665006</v>
      </c>
      <c r="L126" s="92">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2">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255211.05557332802</v>
      </c>
      <c r="N126" s="92">
        <f t="shared" si="36"/>
        <v>46941.366113327997</v>
      </c>
      <c r="O126" s="92">
        <f>J126*(1+'Control Panel'!$C$44)</f>
        <v>82146058.512664959</v>
      </c>
      <c r="P126" s="92">
        <f>K126*(1+'Control Panel'!$C$44)</f>
        <v>82146058.512664959</v>
      </c>
      <c r="Q126" s="92">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2">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262867.3872405279</v>
      </c>
      <c r="S126" s="92">
        <f t="shared" si="37"/>
        <v>48349.60709672785</v>
      </c>
      <c r="T126" s="92">
        <f>O126*(1+'Control Panel'!$C$44)</f>
        <v>84610440.268044904</v>
      </c>
      <c r="U126" s="92">
        <f>P126*(1+'Control Panel'!$C$44)</f>
        <v>84610440.268044904</v>
      </c>
      <c r="V126" s="92">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1">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270753.40885774372</v>
      </c>
      <c r="X126" s="92">
        <f t="shared" si="38"/>
        <v>49800.095309629658</v>
      </c>
      <c r="Y126" s="91">
        <f>T126*(1+'Control Panel'!$C$44)</f>
        <v>87148753.476086259</v>
      </c>
      <c r="Z126" s="91">
        <f>U126*(1+'Control Panel'!$C$44)</f>
        <v>87148753.476086259</v>
      </c>
      <c r="AA126" s="91">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1">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278876.01112347603</v>
      </c>
      <c r="AC126" s="93">
        <f t="shared" si="39"/>
        <v>51294.098168918514</v>
      </c>
      <c r="AD126" s="93">
        <f>Y126*(1+'Control Panel'!$C$44)</f>
        <v>89763216.080368847</v>
      </c>
      <c r="AE126" s="91">
        <f>Z126*(1+'Control Panel'!$C$44)</f>
        <v>89763216.080368847</v>
      </c>
      <c r="AF126" s="91">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1">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287242.29145718034</v>
      </c>
      <c r="AH126" s="91">
        <f t="shared" si="40"/>
        <v>52832.921113986115</v>
      </c>
      <c r="AI126" s="92">
        <f t="shared" si="41"/>
        <v>1105732.0664496659</v>
      </c>
      <c r="AJ126" s="92">
        <f t="shared" si="42"/>
        <v>1354950.154252256</v>
      </c>
      <c r="AK126" s="92">
        <f t="shared" si="43"/>
        <v>249218.0878025901</v>
      </c>
    </row>
    <row r="127" spans="1:37" s="94" customFormat="1" ht="14.1">
      <c r="A127" s="86" t="str">
        <f>'ESTIMATED Earned Revenue'!A128</f>
        <v>Saint Petersburg, FL</v>
      </c>
      <c r="B127" s="86"/>
      <c r="C127" s="87">
        <f>'ESTIMATED Earned Revenue'!$I128*1.07925</f>
        <v>79177006.914329991</v>
      </c>
      <c r="D127" s="87">
        <f>'ESTIMATED Earned Revenue'!$L128*1.07925</f>
        <v>79177006.914329991</v>
      </c>
      <c r="E127" s="88">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8">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253366.42212585598</v>
      </c>
      <c r="G127" s="89">
        <f t="shared" si="33"/>
        <v>2.5538169713687905E-3</v>
      </c>
      <c r="H127" s="90">
        <f t="shared" si="34"/>
        <v>3.2000000000000002E-3</v>
      </c>
      <c r="I127" s="91">
        <f t="shared" si="35"/>
        <v>51162.838125855982</v>
      </c>
      <c r="J127" s="91">
        <f>C127*(1+'Control Panel'!$C$44)</f>
        <v>81552317.121759892</v>
      </c>
      <c r="K127" s="91">
        <f>D127*(1+'Control Panel'!$C$44)</f>
        <v>81552317.121759892</v>
      </c>
      <c r="L127" s="92">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2">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260967.41478963167</v>
      </c>
      <c r="N127" s="92">
        <f t="shared" si="36"/>
        <v>52697.725329631648</v>
      </c>
      <c r="O127" s="92">
        <f>J127*(1+'Control Panel'!$C$44)</f>
        <v>83998886.635412693</v>
      </c>
      <c r="P127" s="92">
        <f>K127*(1+'Control Panel'!$C$44)</f>
        <v>83998886.635412693</v>
      </c>
      <c r="Q127" s="92">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2">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268796.43723332061</v>
      </c>
      <c r="S127" s="92">
        <f t="shared" si="37"/>
        <v>54278.657089520566</v>
      </c>
      <c r="T127" s="92">
        <f>O127*(1+'Control Panel'!$C$44)</f>
        <v>86518853.234475076</v>
      </c>
      <c r="U127" s="92">
        <f>P127*(1+'Control Panel'!$C$44)</f>
        <v>86518853.234475076</v>
      </c>
      <c r="V127" s="92">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1">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276860.33035032026</v>
      </c>
      <c r="X127" s="92">
        <f t="shared" si="38"/>
        <v>55907.016802206199</v>
      </c>
      <c r="Y127" s="91">
        <f>T127*(1+'Control Panel'!$C$44)</f>
        <v>89114418.831509337</v>
      </c>
      <c r="Z127" s="91">
        <f>U127*(1+'Control Panel'!$C$44)</f>
        <v>89114418.831509337</v>
      </c>
      <c r="AA127" s="91">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1">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285166.14026082988</v>
      </c>
      <c r="AC127" s="93">
        <f t="shared" si="39"/>
        <v>57584.227306272369</v>
      </c>
      <c r="AD127" s="93">
        <f>Y127*(1+'Control Panel'!$C$44)</f>
        <v>91787851.396454617</v>
      </c>
      <c r="AE127" s="91">
        <f>Z127*(1+'Control Panel'!$C$44)</f>
        <v>91787851.396454617</v>
      </c>
      <c r="AF127" s="91">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1">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293721.1244686548</v>
      </c>
      <c r="AH127" s="91">
        <f t="shared" si="40"/>
        <v>59311.754125460575</v>
      </c>
      <c r="AI127" s="92">
        <f t="shared" si="41"/>
        <v>1105732.0664496659</v>
      </c>
      <c r="AJ127" s="92">
        <f t="shared" si="42"/>
        <v>1385511.4471027572</v>
      </c>
      <c r="AK127" s="92">
        <f t="shared" si="43"/>
        <v>279779.38065309124</v>
      </c>
    </row>
    <row r="128" spans="1:37" s="94" customFormat="1" ht="14.1">
      <c r="A128" s="86" t="str">
        <f>'ESTIMATED Earned Revenue'!A129</f>
        <v>Washington, DC</v>
      </c>
      <c r="B128" s="86"/>
      <c r="C128" s="87">
        <f>'ESTIMATED Earned Revenue'!$I129*1.07925</f>
        <v>79867432.39779751</v>
      </c>
      <c r="D128" s="87">
        <f>'ESTIMATED Earned Revenue'!$L129*1.07925</f>
        <v>79867432.39779751</v>
      </c>
      <c r="E128" s="88">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8">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255575.78367295203</v>
      </c>
      <c r="G128" s="89">
        <f t="shared" si="33"/>
        <v>2.5317401339870309E-3</v>
      </c>
      <c r="H128" s="90">
        <f t="shared" si="34"/>
        <v>3.2000000000000002E-3</v>
      </c>
      <c r="I128" s="91">
        <f t="shared" si="35"/>
        <v>53372.199672952032</v>
      </c>
      <c r="J128" s="91">
        <f>C128*(1+'Control Panel'!$C$44)</f>
        <v>82263455.369731441</v>
      </c>
      <c r="K128" s="91">
        <f>D128*(1+'Control Panel'!$C$44)</f>
        <v>82263455.369731441</v>
      </c>
      <c r="L128" s="92">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2">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263243.0571831406</v>
      </c>
      <c r="N128" s="92">
        <f t="shared" si="36"/>
        <v>54973.367723140575</v>
      </c>
      <c r="O128" s="92">
        <f>J128*(1+'Control Panel'!$C$44)</f>
        <v>84731359.03082338</v>
      </c>
      <c r="P128" s="92">
        <f>K128*(1+'Control Panel'!$C$44)</f>
        <v>84731359.03082338</v>
      </c>
      <c r="Q128" s="92">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2">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271140.34889863484</v>
      </c>
      <c r="S128" s="92">
        <f t="shared" si="37"/>
        <v>56622.568754834792</v>
      </c>
      <c r="T128" s="92">
        <f>O128*(1+'Control Panel'!$C$44)</f>
        <v>87273299.801748082</v>
      </c>
      <c r="U128" s="92">
        <f>P128*(1+'Control Panel'!$C$44)</f>
        <v>87273299.801748082</v>
      </c>
      <c r="V128" s="92">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1">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279274.55936559389</v>
      </c>
      <c r="X128" s="92">
        <f t="shared" si="38"/>
        <v>58321.245817479823</v>
      </c>
      <c r="Y128" s="91">
        <f>T128*(1+'Control Panel'!$C$44)</f>
        <v>89891498.795800522</v>
      </c>
      <c r="Z128" s="91">
        <f>U128*(1+'Control Panel'!$C$44)</f>
        <v>89891498.795800522</v>
      </c>
      <c r="AA128" s="91">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1">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287652.79614656168</v>
      </c>
      <c r="AC128" s="93">
        <f t="shared" si="39"/>
        <v>60070.88319200417</v>
      </c>
      <c r="AD128" s="93">
        <f>Y128*(1+'Control Panel'!$C$44)</f>
        <v>92588243.759674534</v>
      </c>
      <c r="AE128" s="91">
        <f>Z128*(1+'Control Panel'!$C$44)</f>
        <v>92588243.759674534</v>
      </c>
      <c r="AF128" s="91">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1">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296282.38003095851</v>
      </c>
      <c r="AH128" s="91">
        <f t="shared" si="40"/>
        <v>61873.009687764279</v>
      </c>
      <c r="AI128" s="92">
        <f t="shared" si="41"/>
        <v>1105732.0664496659</v>
      </c>
      <c r="AJ128" s="92">
        <f t="shared" si="42"/>
        <v>1397593.1416248893</v>
      </c>
      <c r="AK128" s="92">
        <f t="shared" si="43"/>
        <v>291861.07517522341</v>
      </c>
    </row>
    <row r="129" spans="1:37" s="94" customFormat="1" ht="14.1">
      <c r="A129" s="86" t="str">
        <f>'ESTIMATED Earned Revenue'!A130</f>
        <v>San Diego, CA</v>
      </c>
      <c r="B129" s="86"/>
      <c r="C129" s="87">
        <f>'ESTIMATED Earned Revenue'!$I130*1.07925</f>
        <v>82542803.041215003</v>
      </c>
      <c r="D129" s="87">
        <f>'ESTIMATED Earned Revenue'!$L130*1.07925</f>
        <v>82542803.041215003</v>
      </c>
      <c r="E129" s="88">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8">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264136.96973188804</v>
      </c>
      <c r="G129" s="89">
        <f t="shared" si="33"/>
        <v>2.4496815779206866E-3</v>
      </c>
      <c r="H129" s="90">
        <f t="shared" si="34"/>
        <v>3.2000000000000002E-3</v>
      </c>
      <c r="I129" s="91">
        <f t="shared" si="35"/>
        <v>61933.385731888033</v>
      </c>
      <c r="J129" s="91">
        <f>C129*(1+'Control Panel'!$C$44)</f>
        <v>85019087.13245146</v>
      </c>
      <c r="K129" s="91">
        <f>D129*(1+'Control Panel'!$C$44)</f>
        <v>85019087.13245146</v>
      </c>
      <c r="L129" s="92">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2">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272061.07882384467</v>
      </c>
      <c r="N129" s="92">
        <f t="shared" si="36"/>
        <v>63791.389363844646</v>
      </c>
      <c r="O129" s="92">
        <f>J129*(1+'Control Panel'!$C$44)</f>
        <v>87569659.746425003</v>
      </c>
      <c r="P129" s="92">
        <f>K129*(1+'Control Panel'!$C$44)</f>
        <v>87569659.746425003</v>
      </c>
      <c r="Q129" s="92">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2">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280222.91118856001</v>
      </c>
      <c r="S129" s="92">
        <f t="shared" si="37"/>
        <v>65705.131044759968</v>
      </c>
      <c r="T129" s="92">
        <f>O129*(1+'Control Panel'!$C$44)</f>
        <v>90196749.538817748</v>
      </c>
      <c r="U129" s="92">
        <f>P129*(1+'Control Panel'!$C$44)</f>
        <v>90196749.538817748</v>
      </c>
      <c r="V129" s="92">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1">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288629.5985242168</v>
      </c>
      <c r="X129" s="92">
        <f t="shared" si="38"/>
        <v>67676.284976102732</v>
      </c>
      <c r="Y129" s="91">
        <f>T129*(1+'Control Panel'!$C$44)</f>
        <v>92902652.024982288</v>
      </c>
      <c r="Z129" s="91">
        <f>U129*(1+'Control Panel'!$C$44)</f>
        <v>92902652.024982288</v>
      </c>
      <c r="AA129" s="91">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1">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297288.48647994333</v>
      </c>
      <c r="AC129" s="93">
        <f t="shared" si="39"/>
        <v>69706.573525385815</v>
      </c>
      <c r="AD129" s="93">
        <f>Y129*(1+'Control Panel'!$C$44)</f>
        <v>95689731.58573176</v>
      </c>
      <c r="AE129" s="91">
        <f>Z129*(1+'Control Panel'!$C$44)</f>
        <v>95689731.58573176</v>
      </c>
      <c r="AF129" s="91">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1">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306207.14107434166</v>
      </c>
      <c r="AH129" s="91">
        <f t="shared" si="40"/>
        <v>71797.770731147437</v>
      </c>
      <c r="AI129" s="92">
        <f t="shared" si="41"/>
        <v>1105732.0664496659</v>
      </c>
      <c r="AJ129" s="92">
        <f t="shared" si="42"/>
        <v>1444409.2160909066</v>
      </c>
      <c r="AK129" s="92">
        <f t="shared" si="43"/>
        <v>338677.14964124071</v>
      </c>
    </row>
    <row r="130" spans="1:37" s="94" customFormat="1" ht="14.1">
      <c r="A130" s="86" t="str">
        <f>'ESTIMATED Earned Revenue'!A131</f>
        <v>Harrisburg, PA</v>
      </c>
      <c r="B130" s="86"/>
      <c r="C130" s="87">
        <f>'ESTIMATED Earned Revenue'!$I131*1.07925</f>
        <v>83607767.850779995</v>
      </c>
      <c r="D130" s="87">
        <f>'ESTIMATED Earned Revenue'!$L131*1.07925</f>
        <v>83607767.850779995</v>
      </c>
      <c r="E130" s="88">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8">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267544.857122496</v>
      </c>
      <c r="G130" s="89">
        <f t="shared" si="33"/>
        <v>2.4184784404349289E-3</v>
      </c>
      <c r="H130" s="90">
        <f t="shared" si="34"/>
        <v>3.2000000000000002E-3</v>
      </c>
      <c r="I130" s="91">
        <f t="shared" si="35"/>
        <v>65341.273122496001</v>
      </c>
      <c r="J130" s="91">
        <f>C130*(1+'Control Panel'!$C$44)</f>
        <v>86116000.886303395</v>
      </c>
      <c r="K130" s="91">
        <f>D130*(1+'Control Panel'!$C$44)</f>
        <v>86116000.886303395</v>
      </c>
      <c r="L130" s="92">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2">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275571.20283617085</v>
      </c>
      <c r="N130" s="92">
        <f t="shared" si="36"/>
        <v>67301.513376170828</v>
      </c>
      <c r="O130" s="92">
        <f>J130*(1+'Control Panel'!$C$44)</f>
        <v>88699480.912892506</v>
      </c>
      <c r="P130" s="92">
        <f>K130*(1+'Control Panel'!$C$44)</f>
        <v>88699480.912892506</v>
      </c>
      <c r="Q130" s="92">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2">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283838.33892125601</v>
      </c>
      <c r="S130" s="92">
        <f t="shared" si="37"/>
        <v>69320.558777455968</v>
      </c>
      <c r="T130" s="92">
        <f>O130*(1+'Control Panel'!$C$44)</f>
        <v>91360465.340279281</v>
      </c>
      <c r="U130" s="92">
        <f>P130*(1+'Control Panel'!$C$44)</f>
        <v>91360465.340279281</v>
      </c>
      <c r="V130" s="92">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1">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292353.48908889369</v>
      </c>
      <c r="X130" s="92">
        <f t="shared" si="38"/>
        <v>71400.17554077963</v>
      </c>
      <c r="Y130" s="91">
        <f>T130*(1+'Control Panel'!$C$44)</f>
        <v>94101279.300487667</v>
      </c>
      <c r="Z130" s="91">
        <f>U130*(1+'Control Panel'!$C$44)</f>
        <v>94101279.300487667</v>
      </c>
      <c r="AA130" s="91">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1">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301124.09376156057</v>
      </c>
      <c r="AC130" s="93">
        <f t="shared" si="39"/>
        <v>73542.180807003053</v>
      </c>
      <c r="AD130" s="93">
        <f>Y130*(1+'Control Panel'!$C$44)</f>
        <v>96924317.679502293</v>
      </c>
      <c r="AE130" s="91">
        <f>Z130*(1+'Control Panel'!$C$44)</f>
        <v>96924317.679502293</v>
      </c>
      <c r="AF130" s="91">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1">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310157.81657440733</v>
      </c>
      <c r="AH130" s="91">
        <f t="shared" si="40"/>
        <v>75748.446231213107</v>
      </c>
      <c r="AI130" s="92">
        <f t="shared" si="41"/>
        <v>1105732.0664496659</v>
      </c>
      <c r="AJ130" s="92">
        <f t="shared" si="42"/>
        <v>1463044.9411822883</v>
      </c>
      <c r="AK130" s="92">
        <f t="shared" si="43"/>
        <v>357312.87473262241</v>
      </c>
    </row>
    <row r="131" spans="1:37" s="94" customFormat="1" ht="14.1">
      <c r="A131" s="86" t="str">
        <f>'ESTIMATED Earned Revenue'!A132</f>
        <v>Montreal, QC</v>
      </c>
      <c r="B131" s="86"/>
      <c r="C131" s="87">
        <f>'ESTIMATED Earned Revenue'!$I132*1.07925</f>
        <v>84188843.217000008</v>
      </c>
      <c r="D131" s="87">
        <f>'ESTIMATED Earned Revenue'!$L132*1.07925</f>
        <v>84188843.217000008</v>
      </c>
      <c r="E131" s="88">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8">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269404.29829440004</v>
      </c>
      <c r="G131" s="89">
        <f t="shared" ref="G131:G157" si="44">E131/$C131</f>
        <v>2.4017859881838789E-3</v>
      </c>
      <c r="H131" s="90">
        <f t="shared" ref="H131:H157" si="45">F131/$D131</f>
        <v>3.2000000000000002E-3</v>
      </c>
      <c r="I131" s="91">
        <f t="shared" ref="I131:I157" si="46">F131-E131</f>
        <v>67200.714294400037</v>
      </c>
      <c r="J131" s="91">
        <f>C131*(1+'Control Panel'!$C$44)</f>
        <v>86714508.513510004</v>
      </c>
      <c r="K131" s="91">
        <f>D131*(1+'Control Panel'!$C$44)</f>
        <v>86714508.513510004</v>
      </c>
      <c r="L131" s="92">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2">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277486.42724323203</v>
      </c>
      <c r="N131" s="92">
        <f t="shared" ref="N131:N157" si="47">M131-L131</f>
        <v>69216.737783232005</v>
      </c>
      <c r="O131" s="92">
        <f>J131*(1+'Control Panel'!$C$44)</f>
        <v>89315943.768915311</v>
      </c>
      <c r="P131" s="92">
        <f>K131*(1+'Control Panel'!$C$44)</f>
        <v>89315943.768915311</v>
      </c>
      <c r="Q131" s="92">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2">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285811.020060529</v>
      </c>
      <c r="S131" s="92">
        <f t="shared" ref="S131:S157" si="48">R131-Q131</f>
        <v>71293.239916728955</v>
      </c>
      <c r="T131" s="92">
        <f>O131*(1+'Control Panel'!$C$44)</f>
        <v>91995422.081982777</v>
      </c>
      <c r="U131" s="92">
        <f>P131*(1+'Control Panel'!$C$44)</f>
        <v>91995422.081982777</v>
      </c>
      <c r="V131" s="92">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1">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294385.35066234489</v>
      </c>
      <c r="X131" s="92">
        <f t="shared" ref="X131:X157" si="49">W131-V131</f>
        <v>73432.037114230829</v>
      </c>
      <c r="Y131" s="91">
        <f>T131*(1+'Control Panel'!$C$44)</f>
        <v>94755284.744442269</v>
      </c>
      <c r="Z131" s="91">
        <f>U131*(1+'Control Panel'!$C$44)</f>
        <v>94755284.744442269</v>
      </c>
      <c r="AA131" s="91">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1">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303216.91118221526</v>
      </c>
      <c r="AC131" s="93">
        <f t="shared" ref="AC131:AC157" si="50">AB131-AA131</f>
        <v>75634.99822765775</v>
      </c>
      <c r="AD131" s="93">
        <f>Y131*(1+'Control Panel'!$C$44)</f>
        <v>97597943.286775544</v>
      </c>
      <c r="AE131" s="91">
        <f>Z131*(1+'Control Panel'!$C$44)</f>
        <v>97597943.286775544</v>
      </c>
      <c r="AF131" s="91">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1">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312313.41851768177</v>
      </c>
      <c r="AH131" s="91">
        <f t="shared" ref="AH131:AH157" si="51">AG131-AF131</f>
        <v>77904.048174487543</v>
      </c>
      <c r="AI131" s="92">
        <f t="shared" ref="AI131:AI157" si="52">L131+Q131+V131+AA131+AF131</f>
        <v>1105732.0664496659</v>
      </c>
      <c r="AJ131" s="92">
        <f t="shared" ref="AJ131:AJ157" si="53">M131+R131+W131+AB131+AG131</f>
        <v>1473213.1276660028</v>
      </c>
      <c r="AK131" s="92">
        <f t="shared" ref="AK131:AK157" si="54">AJ131-AI131</f>
        <v>367481.06121633691</v>
      </c>
    </row>
    <row r="132" spans="1:37" s="94" customFormat="1" ht="14.1">
      <c r="A132" s="86" t="str">
        <f>'ESTIMATED Earned Revenue'!A133</f>
        <v>San Francisco, CA</v>
      </c>
      <c r="B132" s="86"/>
      <c r="C132" s="87">
        <f>'ESTIMATED Earned Revenue'!$I133*1.07925</f>
        <v>84817827.89374502</v>
      </c>
      <c r="D132" s="87">
        <f>'ESTIMATED Earned Revenue'!$L133*1.07925</f>
        <v>84817827.89374502</v>
      </c>
      <c r="E132" s="88">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8">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271417.04925998405</v>
      </c>
      <c r="G132" s="89">
        <f t="shared" si="44"/>
        <v>2.3839750323871676E-3</v>
      </c>
      <c r="H132" s="90">
        <f t="shared" si="45"/>
        <v>3.1999999999999997E-3</v>
      </c>
      <c r="I132" s="91">
        <f t="shared" si="46"/>
        <v>69213.465259984048</v>
      </c>
      <c r="J132" s="91">
        <f>C132*(1+'Control Panel'!$C$44)</f>
        <v>87362362.730557367</v>
      </c>
      <c r="K132" s="91">
        <f>D132*(1+'Control Panel'!$C$44)</f>
        <v>87362362.730557367</v>
      </c>
      <c r="L132" s="92">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2">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279559.56073778361</v>
      </c>
      <c r="N132" s="92">
        <f t="shared" si="47"/>
        <v>71289.87127778359</v>
      </c>
      <c r="O132" s="92">
        <f>J132*(1+'Control Panel'!$C$44)</f>
        <v>89983233.612474084</v>
      </c>
      <c r="P132" s="92">
        <f>K132*(1+'Control Panel'!$C$44)</f>
        <v>89983233.612474084</v>
      </c>
      <c r="Q132" s="92">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2">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287946.34755991708</v>
      </c>
      <c r="S132" s="92">
        <f t="shared" si="48"/>
        <v>73428.567416117032</v>
      </c>
      <c r="T132" s="92">
        <f>O132*(1+'Control Panel'!$C$44)</f>
        <v>92682730.620848313</v>
      </c>
      <c r="U132" s="92">
        <f>P132*(1+'Control Panel'!$C$44)</f>
        <v>92682730.620848313</v>
      </c>
      <c r="V132" s="92">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1">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296584.73798671464</v>
      </c>
      <c r="X132" s="92">
        <f t="shared" si="49"/>
        <v>75631.424438600574</v>
      </c>
      <c r="Y132" s="91">
        <f>T132*(1+'Control Panel'!$C$44)</f>
        <v>95463212.539473772</v>
      </c>
      <c r="Z132" s="91">
        <f>U132*(1+'Control Panel'!$C$44)</f>
        <v>95463212.539473772</v>
      </c>
      <c r="AA132" s="91">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1">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305482.28012631607</v>
      </c>
      <c r="AC132" s="93">
        <f t="shared" si="50"/>
        <v>77900.367171758553</v>
      </c>
      <c r="AD132" s="93">
        <f>Y132*(1+'Control Panel'!$C$44)</f>
        <v>98327108.915657982</v>
      </c>
      <c r="AE132" s="91">
        <f>Z132*(1+'Control Panel'!$C$44)</f>
        <v>98327108.915657982</v>
      </c>
      <c r="AF132" s="91">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1">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314646.74853010557</v>
      </c>
      <c r="AH132" s="91">
        <f t="shared" si="51"/>
        <v>80237.378186911345</v>
      </c>
      <c r="AI132" s="92">
        <f t="shared" si="52"/>
        <v>1105732.0664496659</v>
      </c>
      <c r="AJ132" s="92">
        <f t="shared" si="53"/>
        <v>1484219.6749408371</v>
      </c>
      <c r="AK132" s="92">
        <f t="shared" si="54"/>
        <v>378487.60849117115</v>
      </c>
    </row>
    <row r="133" spans="1:37" s="94" customFormat="1" ht="14.1">
      <c r="A133" s="86" t="str">
        <f>'ESTIMATED Earned Revenue'!A134</f>
        <v>Richmond, VA</v>
      </c>
      <c r="B133" s="86"/>
      <c r="C133" s="87">
        <f>'ESTIMATED Earned Revenue'!$I134*1.07925</f>
        <v>88207498.584749997</v>
      </c>
      <c r="D133" s="87">
        <f>'ESTIMATED Earned Revenue'!$L134*1.07925</f>
        <v>88207498.584749997</v>
      </c>
      <c r="E133" s="88">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8">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282263.99547119997</v>
      </c>
      <c r="G133" s="89">
        <f t="shared" si="44"/>
        <v>2.2923627497011749E-3</v>
      </c>
      <c r="H133" s="90">
        <f t="shared" si="45"/>
        <v>3.1999999999999997E-3</v>
      </c>
      <c r="I133" s="91">
        <f t="shared" si="46"/>
        <v>80060.411471199972</v>
      </c>
      <c r="J133" s="91">
        <f>C133*(1+'Control Panel'!$C$44)</f>
        <v>90853723.542292506</v>
      </c>
      <c r="K133" s="91">
        <f>D133*(1+'Control Panel'!$C$44)</f>
        <v>90853723.542292506</v>
      </c>
      <c r="L133" s="92">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2">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290731.91533533606</v>
      </c>
      <c r="N133" s="92">
        <f t="shared" si="47"/>
        <v>82462.225875336037</v>
      </c>
      <c r="O133" s="92">
        <f>J133*(1+'Control Panel'!$C$44)</f>
        <v>93579335.248561278</v>
      </c>
      <c r="P133" s="92">
        <f>K133*(1+'Control Panel'!$C$44)</f>
        <v>93579335.248561278</v>
      </c>
      <c r="Q133" s="92">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2">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299453.87279539608</v>
      </c>
      <c r="S133" s="92">
        <f t="shared" si="48"/>
        <v>84936.092651596031</v>
      </c>
      <c r="T133" s="92">
        <f>O133*(1+'Control Panel'!$C$44)</f>
        <v>96386715.306018114</v>
      </c>
      <c r="U133" s="92">
        <f>P133*(1+'Control Panel'!$C$44)</f>
        <v>96386715.306018114</v>
      </c>
      <c r="V133" s="92">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1">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308437.48897925799</v>
      </c>
      <c r="X133" s="92">
        <f t="shared" si="49"/>
        <v>87484.175431143929</v>
      </c>
      <c r="Y133" s="91">
        <f>T133*(1+'Control Panel'!$C$44)</f>
        <v>99278316.765198663</v>
      </c>
      <c r="Z133" s="91">
        <f>U133*(1+'Control Panel'!$C$44)</f>
        <v>99278316.765198663</v>
      </c>
      <c r="AA133" s="91">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1">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317690.61364863574</v>
      </c>
      <c r="AC133" s="93">
        <f t="shared" si="50"/>
        <v>90108.70069407823</v>
      </c>
      <c r="AD133" s="93">
        <f>Y133*(1+'Control Panel'!$C$44)</f>
        <v>102256666.26815462</v>
      </c>
      <c r="AE133" s="91">
        <f>Z133*(1+'Control Panel'!$C$44)</f>
        <v>102256666.26815462</v>
      </c>
      <c r="AF133" s="91">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1">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327221.33205809479</v>
      </c>
      <c r="AH133" s="91">
        <f t="shared" si="51"/>
        <v>92811.961714900564</v>
      </c>
      <c r="AI133" s="92">
        <f t="shared" si="52"/>
        <v>1105732.0664496659</v>
      </c>
      <c r="AJ133" s="92">
        <f t="shared" si="53"/>
        <v>1543535.2228167206</v>
      </c>
      <c r="AK133" s="92">
        <f t="shared" si="54"/>
        <v>437803.15636705467</v>
      </c>
    </row>
    <row r="134" spans="1:37" s="94" customFormat="1" ht="14.1">
      <c r="A134" s="86" t="str">
        <f>'ESTIMATED Earned Revenue'!A135</f>
        <v>Gorham, ME</v>
      </c>
      <c r="B134" s="86"/>
      <c r="C134" s="87">
        <f>'ESTIMATED Earned Revenue'!$I135*1.07925</f>
        <v>89401903.480499998</v>
      </c>
      <c r="D134" s="87">
        <f>'ESTIMATED Earned Revenue'!$L135*1.07925</f>
        <v>89401903.480499998</v>
      </c>
      <c r="E134" s="88">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8">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286086.09113760001</v>
      </c>
      <c r="G134" s="89">
        <f t="shared" si="44"/>
        <v>2.2617368996411119E-3</v>
      </c>
      <c r="H134" s="90">
        <f t="shared" si="45"/>
        <v>3.2000000000000002E-3</v>
      </c>
      <c r="I134" s="91">
        <f t="shared" si="46"/>
        <v>83882.507137600012</v>
      </c>
      <c r="J134" s="91">
        <f>C134*(1+'Control Panel'!$C$44)</f>
        <v>92083960.584914997</v>
      </c>
      <c r="K134" s="91">
        <f>D134*(1+'Control Panel'!$C$44)</f>
        <v>92083960.584914997</v>
      </c>
      <c r="L134" s="92">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2">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294668.67387172801</v>
      </c>
      <c r="N134" s="92">
        <f t="shared" si="47"/>
        <v>86398.984411727986</v>
      </c>
      <c r="O134" s="92">
        <f>J134*(1+'Control Panel'!$C$44)</f>
        <v>94846479.402462453</v>
      </c>
      <c r="P134" s="92">
        <f>K134*(1+'Control Panel'!$C$44)</f>
        <v>94846479.402462453</v>
      </c>
      <c r="Q134" s="92">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2">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303508.73408787989</v>
      </c>
      <c r="S134" s="92">
        <f t="shared" si="48"/>
        <v>88990.95394407984</v>
      </c>
      <c r="T134" s="92">
        <f>O134*(1+'Control Panel'!$C$44)</f>
        <v>97691873.784536332</v>
      </c>
      <c r="U134" s="92">
        <f>P134*(1+'Control Panel'!$C$44)</f>
        <v>97691873.784536332</v>
      </c>
      <c r="V134" s="92">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1">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312613.99611051625</v>
      </c>
      <c r="X134" s="92">
        <f t="shared" si="49"/>
        <v>91660.682562402188</v>
      </c>
      <c r="Y134" s="91">
        <f>T134*(1+'Control Panel'!$C$44)</f>
        <v>100622629.99807243</v>
      </c>
      <c r="Z134" s="91">
        <f>U134*(1+'Control Panel'!$C$44)</f>
        <v>100622629.99807243</v>
      </c>
      <c r="AA134" s="91">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1">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321992.41599383182</v>
      </c>
      <c r="AC134" s="93">
        <f t="shared" si="50"/>
        <v>94410.503039274307</v>
      </c>
      <c r="AD134" s="93">
        <f>Y134*(1+'Control Panel'!$C$44)</f>
        <v>103641308.89801461</v>
      </c>
      <c r="AE134" s="91">
        <f>Z134*(1+'Control Panel'!$C$44)</f>
        <v>103641308.89801461</v>
      </c>
      <c r="AF134" s="91">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1">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331652.18847364676</v>
      </c>
      <c r="AH134" s="91">
        <f t="shared" si="51"/>
        <v>97242.818130452535</v>
      </c>
      <c r="AI134" s="92">
        <f t="shared" si="52"/>
        <v>1105732.0664496659</v>
      </c>
      <c r="AJ134" s="92">
        <f t="shared" si="53"/>
        <v>1564436.0085376028</v>
      </c>
      <c r="AK134" s="92">
        <f t="shared" si="54"/>
        <v>458703.94208793691</v>
      </c>
    </row>
    <row r="135" spans="1:37" s="94" customFormat="1" ht="14.1">
      <c r="A135" s="86" t="str">
        <f>'ESTIMATED Earned Revenue'!A136</f>
        <v>Charlotte, NC</v>
      </c>
      <c r="B135" s="86"/>
      <c r="C135" s="87">
        <f>'ESTIMATED Earned Revenue'!$I136*1.07925</f>
        <v>90050275.869000003</v>
      </c>
      <c r="D135" s="87">
        <f>'ESTIMATED Earned Revenue'!$L136*1.07925</f>
        <v>90050275.869000003</v>
      </c>
      <c r="E135" s="88">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8">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288160.88278080005</v>
      </c>
      <c r="G135" s="89">
        <f t="shared" si="44"/>
        <v>2.2454521326970085E-3</v>
      </c>
      <c r="H135" s="90">
        <f t="shared" si="45"/>
        <v>3.2000000000000006E-3</v>
      </c>
      <c r="I135" s="91">
        <f t="shared" si="46"/>
        <v>85957.298780800047</v>
      </c>
      <c r="J135" s="91">
        <f>C135*(1+'Control Panel'!$C$44)</f>
        <v>92751784.145070001</v>
      </c>
      <c r="K135" s="91">
        <f>D135*(1+'Control Panel'!$C$44)</f>
        <v>92751784.145070001</v>
      </c>
      <c r="L135" s="92">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2">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296805.70926422405</v>
      </c>
      <c r="N135" s="92">
        <f t="shared" si="47"/>
        <v>88536.019804224023</v>
      </c>
      <c r="O135" s="92">
        <f>J135*(1+'Control Panel'!$C$44)</f>
        <v>95534337.669422105</v>
      </c>
      <c r="P135" s="92">
        <f>K135*(1+'Control Panel'!$C$44)</f>
        <v>95534337.669422105</v>
      </c>
      <c r="Q135" s="92">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2">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305709.88054215076</v>
      </c>
      <c r="S135" s="92">
        <f t="shared" si="48"/>
        <v>91192.100398350711</v>
      </c>
      <c r="T135" s="92">
        <f>O135*(1+'Control Panel'!$C$44)</f>
        <v>98400367.799504772</v>
      </c>
      <c r="U135" s="92">
        <f>P135*(1+'Control Panel'!$C$44)</f>
        <v>98400367.799504772</v>
      </c>
      <c r="V135" s="92">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1">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314881.17695841531</v>
      </c>
      <c r="X135" s="92">
        <f t="shared" si="49"/>
        <v>93927.863410301245</v>
      </c>
      <c r="Y135" s="91">
        <f>T135*(1+'Control Panel'!$C$44)</f>
        <v>101352378.83348992</v>
      </c>
      <c r="Z135" s="91">
        <f>U135*(1+'Control Panel'!$C$44)</f>
        <v>101352378.83348992</v>
      </c>
      <c r="AA135" s="91">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1">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324327.61226716777</v>
      </c>
      <c r="AC135" s="93">
        <f t="shared" si="50"/>
        <v>96745.699312610261</v>
      </c>
      <c r="AD135" s="93">
        <f>Y135*(1+'Control Panel'!$C$44)</f>
        <v>104392950.19849463</v>
      </c>
      <c r="AE135" s="91">
        <f>Z135*(1+'Control Panel'!$C$44)</f>
        <v>104392950.19849463</v>
      </c>
      <c r="AF135" s="91">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1">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334057.44063518284</v>
      </c>
      <c r="AH135" s="91">
        <f t="shared" si="51"/>
        <v>99648.07029198861</v>
      </c>
      <c r="AI135" s="92">
        <f t="shared" si="52"/>
        <v>1105732.0664496659</v>
      </c>
      <c r="AJ135" s="92">
        <f t="shared" si="53"/>
        <v>1575781.819667141</v>
      </c>
      <c r="AK135" s="92">
        <f t="shared" si="54"/>
        <v>470049.75321747502</v>
      </c>
    </row>
    <row r="136" spans="1:37" s="94" customFormat="1" ht="14.1">
      <c r="A136" s="86" t="str">
        <f>'ESTIMATED Earned Revenue'!A137</f>
        <v>Winston-Salem, NC</v>
      </c>
      <c r="B136" s="86"/>
      <c r="C136" s="87">
        <f>'ESTIMATED Earned Revenue'!$I137*1.07925</f>
        <v>90934589.435197487</v>
      </c>
      <c r="D136" s="87">
        <f>'ESTIMATED Earned Revenue'!$L137*1.07925</f>
        <v>90934589.435197487</v>
      </c>
      <c r="E136" s="88">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8">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290990.68619263195</v>
      </c>
      <c r="G136" s="89">
        <f t="shared" si="44"/>
        <v>2.2236157358371963E-3</v>
      </c>
      <c r="H136" s="90">
        <f t="shared" si="45"/>
        <v>3.2000000000000002E-3</v>
      </c>
      <c r="I136" s="91">
        <f t="shared" si="46"/>
        <v>88787.102192631952</v>
      </c>
      <c r="J136" s="91">
        <f>C136*(1+'Control Panel'!$C$44)</f>
        <v>93662627.11825341</v>
      </c>
      <c r="K136" s="91">
        <f>D136*(1+'Control Panel'!$C$44)</f>
        <v>93662627.11825341</v>
      </c>
      <c r="L136" s="92">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2">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299720.40677841095</v>
      </c>
      <c r="N136" s="92">
        <f t="shared" si="47"/>
        <v>91450.717318410927</v>
      </c>
      <c r="O136" s="92">
        <f>J136*(1+'Control Panel'!$C$44)</f>
        <v>96472505.931801021</v>
      </c>
      <c r="P136" s="92">
        <f>K136*(1+'Control Panel'!$C$44)</f>
        <v>96472505.931801021</v>
      </c>
      <c r="Q136" s="92">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2">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308712.01898176328</v>
      </c>
      <c r="S136" s="92">
        <f t="shared" si="48"/>
        <v>94194.238837963232</v>
      </c>
      <c r="T136" s="92">
        <f>O136*(1+'Control Panel'!$C$44)</f>
        <v>99366681.109755054</v>
      </c>
      <c r="U136" s="92">
        <f>P136*(1+'Control Panel'!$C$44)</f>
        <v>99366681.109755054</v>
      </c>
      <c r="V136" s="92">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1">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317973.3795512162</v>
      </c>
      <c r="X136" s="92">
        <f t="shared" si="49"/>
        <v>97020.06600310214</v>
      </c>
      <c r="Y136" s="91">
        <f>T136*(1+'Control Panel'!$C$44)</f>
        <v>102347681.54304771</v>
      </c>
      <c r="Z136" s="91">
        <f>U136*(1+'Control Panel'!$C$44)</f>
        <v>102347681.54304771</v>
      </c>
      <c r="AA136" s="91">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1">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327512.58093775267</v>
      </c>
      <c r="AC136" s="93">
        <f t="shared" si="50"/>
        <v>99930.667983195162</v>
      </c>
      <c r="AD136" s="93">
        <f>Y136*(1+'Control Panel'!$C$44)</f>
        <v>105418111.98933914</v>
      </c>
      <c r="AE136" s="91">
        <f>Z136*(1+'Control Panel'!$C$44)</f>
        <v>105418111.98933914</v>
      </c>
      <c r="AF136" s="91">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1">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337337.95836588525</v>
      </c>
      <c r="AH136" s="91">
        <f t="shared" si="51"/>
        <v>102928.58802269102</v>
      </c>
      <c r="AI136" s="92">
        <f t="shared" si="52"/>
        <v>1105732.0664496659</v>
      </c>
      <c r="AJ136" s="92">
        <f t="shared" si="53"/>
        <v>1591256.3446150285</v>
      </c>
      <c r="AK136" s="92">
        <f t="shared" si="54"/>
        <v>485524.27816536254</v>
      </c>
    </row>
    <row r="137" spans="1:37" s="94" customFormat="1" ht="14.1">
      <c r="A137" s="86" t="str">
        <f>'ESTIMATED Earned Revenue'!A138</f>
        <v>Nashville, TN</v>
      </c>
      <c r="B137" s="86"/>
      <c r="C137" s="87">
        <f>'ESTIMATED Earned Revenue'!$I138*1.07925</f>
        <v>91157693.214750007</v>
      </c>
      <c r="D137" s="87">
        <f>'ESTIMATED Earned Revenue'!$L138*1.07925</f>
        <v>91157693.214750007</v>
      </c>
      <c r="E137" s="88">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8">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291704.61828720005</v>
      </c>
      <c r="G137" s="89">
        <f t="shared" si="44"/>
        <v>2.2181735503513369E-3</v>
      </c>
      <c r="H137" s="90">
        <f t="shared" si="45"/>
        <v>3.2000000000000002E-3</v>
      </c>
      <c r="I137" s="91">
        <f t="shared" si="46"/>
        <v>89501.034287200047</v>
      </c>
      <c r="J137" s="91">
        <f>C137*(1+'Control Panel'!$C$44)</f>
        <v>93892424.011192515</v>
      </c>
      <c r="K137" s="91">
        <f>D137*(1+'Control Panel'!$C$44)</f>
        <v>93892424.011192515</v>
      </c>
      <c r="L137" s="92">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2">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300455.75683581608</v>
      </c>
      <c r="N137" s="92">
        <f t="shared" si="47"/>
        <v>92186.067375816056</v>
      </c>
      <c r="O137" s="92">
        <f>J137*(1+'Control Panel'!$C$44)</f>
        <v>96709196.731528297</v>
      </c>
      <c r="P137" s="92">
        <f>K137*(1+'Control Panel'!$C$44)</f>
        <v>96709196.731528297</v>
      </c>
      <c r="Q137" s="92">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2">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309469.42954089056</v>
      </c>
      <c r="S137" s="92">
        <f t="shared" si="48"/>
        <v>94951.649397090514</v>
      </c>
      <c r="T137" s="92">
        <f>O137*(1+'Control Panel'!$C$44)</f>
        <v>99610472.633474141</v>
      </c>
      <c r="U137" s="92">
        <f>P137*(1+'Control Panel'!$C$44)</f>
        <v>99610472.633474141</v>
      </c>
      <c r="V137" s="92">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1">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318753.51242711727</v>
      </c>
      <c r="X137" s="92">
        <f t="shared" si="49"/>
        <v>97800.198879003205</v>
      </c>
      <c r="Y137" s="91">
        <f>T137*(1+'Control Panel'!$C$44)</f>
        <v>102598786.81247836</v>
      </c>
      <c r="Z137" s="91">
        <f>U137*(1+'Control Panel'!$C$44)</f>
        <v>102598786.81247836</v>
      </c>
      <c r="AA137" s="91">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1">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328316.1177999308</v>
      </c>
      <c r="AC137" s="93">
        <f t="shared" si="50"/>
        <v>100734.20484537329</v>
      </c>
      <c r="AD137" s="93">
        <f>Y137*(1+'Control Panel'!$C$44)</f>
        <v>105676750.41685271</v>
      </c>
      <c r="AE137" s="91">
        <f>Z137*(1+'Control Panel'!$C$44)</f>
        <v>105676750.41685271</v>
      </c>
      <c r="AF137" s="91">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1">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338165.6013339287</v>
      </c>
      <c r="AH137" s="91">
        <f t="shared" si="51"/>
        <v>103756.23099073448</v>
      </c>
      <c r="AI137" s="92">
        <f t="shared" si="52"/>
        <v>1105732.0664496659</v>
      </c>
      <c r="AJ137" s="92">
        <f t="shared" si="53"/>
        <v>1595160.4179376834</v>
      </c>
      <c r="AK137" s="92">
        <f t="shared" si="54"/>
        <v>489428.35148801748</v>
      </c>
    </row>
    <row r="138" spans="1:37" s="94" customFormat="1" ht="14.1">
      <c r="A138" s="86" t="str">
        <f>'ESTIMATED Earned Revenue'!A139</f>
        <v>Tacoma, WA</v>
      </c>
      <c r="B138" s="86"/>
      <c r="C138" s="87">
        <f>'ESTIMATED Earned Revenue'!$I139*1.07925</f>
        <v>102374097.51139499</v>
      </c>
      <c r="D138" s="87">
        <f>'ESTIMATED Earned Revenue'!$L139*1.07925</f>
        <v>102374097.51139499</v>
      </c>
      <c r="E138" s="88">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8">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327597.11203646398</v>
      </c>
      <c r="G138" s="89">
        <f t="shared" si="44"/>
        <v>1.9751439955550598E-3</v>
      </c>
      <c r="H138" s="90">
        <f t="shared" si="45"/>
        <v>3.2000000000000002E-3</v>
      </c>
      <c r="I138" s="91">
        <f t="shared" si="46"/>
        <v>125393.52803646398</v>
      </c>
      <c r="J138" s="91">
        <f>C138*(1+'Control Panel'!$C$44)</f>
        <v>105445320.43673685</v>
      </c>
      <c r="K138" s="91">
        <f>D138*(1+'Control Panel'!$C$44)</f>
        <v>105445320.43673685</v>
      </c>
      <c r="L138" s="92">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2">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337425.02539755794</v>
      </c>
      <c r="N138" s="92">
        <f t="shared" si="47"/>
        <v>129155.33593755792</v>
      </c>
      <c r="O138" s="92">
        <f>J138*(1+'Control Panel'!$C$44)</f>
        <v>108608680.04983896</v>
      </c>
      <c r="P138" s="92">
        <f>K138*(1+'Control Panel'!$C$44)</f>
        <v>108608680.04983896</v>
      </c>
      <c r="Q138" s="92">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2">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347547.7761594847</v>
      </c>
      <c r="S138" s="92">
        <f t="shared" si="48"/>
        <v>133029.99601568465</v>
      </c>
      <c r="T138" s="92">
        <f>O138*(1+'Control Panel'!$C$44)</f>
        <v>111866940.45133413</v>
      </c>
      <c r="U138" s="92">
        <f>P138*(1+'Control Panel'!$C$44)</f>
        <v>111866940.45133413</v>
      </c>
      <c r="V138" s="92">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1">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357974.20944426925</v>
      </c>
      <c r="X138" s="92">
        <f t="shared" si="49"/>
        <v>137020.89589615518</v>
      </c>
      <c r="Y138" s="91">
        <f>T138*(1+'Control Panel'!$C$44)</f>
        <v>115222948.66487417</v>
      </c>
      <c r="Z138" s="91">
        <f>U138*(1+'Control Panel'!$C$44)</f>
        <v>115222948.66487417</v>
      </c>
      <c r="AA138" s="91">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1">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368713.43572759733</v>
      </c>
      <c r="AC138" s="93">
        <f t="shared" si="50"/>
        <v>141131.52277303982</v>
      </c>
      <c r="AD138" s="93">
        <f>Y138*(1+'Control Panel'!$C$44)</f>
        <v>118679637.1248204</v>
      </c>
      <c r="AE138" s="91">
        <f>Z138*(1+'Control Panel'!$C$44)</f>
        <v>118679637.1248204</v>
      </c>
      <c r="AF138" s="91">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1">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379774.83879942528</v>
      </c>
      <c r="AH138" s="91">
        <f t="shared" si="51"/>
        <v>145365.46845623106</v>
      </c>
      <c r="AI138" s="92">
        <f t="shared" si="52"/>
        <v>1105732.0664496659</v>
      </c>
      <c r="AJ138" s="92">
        <f t="shared" si="53"/>
        <v>1791435.2855283348</v>
      </c>
      <c r="AK138" s="92">
        <f t="shared" si="54"/>
        <v>685703.21907866886</v>
      </c>
    </row>
    <row r="139" spans="1:37" s="94" customFormat="1" ht="14.1">
      <c r="A139" s="86" t="str">
        <f>'ESTIMATED Earned Revenue'!A140</f>
        <v>New York, NY</v>
      </c>
      <c r="B139" s="86"/>
      <c r="C139" s="87">
        <f>'ESTIMATED Earned Revenue'!$I140*1.07925</f>
        <v>107387643.1841775</v>
      </c>
      <c r="D139" s="87">
        <f>'ESTIMATED Earned Revenue'!$L140*1.07925</f>
        <v>107387643.1841775</v>
      </c>
      <c r="E139" s="88">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8">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343640.45818936802</v>
      </c>
      <c r="G139" s="89">
        <f t="shared" si="44"/>
        <v>1.8829315739168086E-3</v>
      </c>
      <c r="H139" s="90">
        <f t="shared" si="45"/>
        <v>3.2000000000000002E-3</v>
      </c>
      <c r="I139" s="91">
        <f t="shared" si="46"/>
        <v>141436.87418936801</v>
      </c>
      <c r="J139" s="91">
        <f>C139*(1+'Control Panel'!$C$44)</f>
        <v>110609272.47970283</v>
      </c>
      <c r="K139" s="91">
        <f>D139*(1+'Control Panel'!$C$44)</f>
        <v>110609272.47970283</v>
      </c>
      <c r="L139" s="92">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2">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353949.67193504906</v>
      </c>
      <c r="N139" s="92">
        <f t="shared" si="47"/>
        <v>145679.98247504904</v>
      </c>
      <c r="O139" s="92">
        <f>J139*(1+'Control Panel'!$C$44)</f>
        <v>113927550.65409392</v>
      </c>
      <c r="P139" s="92">
        <f>K139*(1+'Control Panel'!$C$44)</f>
        <v>113927550.65409392</v>
      </c>
      <c r="Q139" s="92">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2">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364568.16209310055</v>
      </c>
      <c r="S139" s="92">
        <f t="shared" si="48"/>
        <v>150050.3819493005</v>
      </c>
      <c r="T139" s="92">
        <f>O139*(1+'Control Panel'!$C$44)</f>
        <v>117345377.17371674</v>
      </c>
      <c r="U139" s="92">
        <f>P139*(1+'Control Panel'!$C$44)</f>
        <v>117345377.17371674</v>
      </c>
      <c r="V139" s="92">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1">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375505.20695589361</v>
      </c>
      <c r="X139" s="92">
        <f t="shared" si="49"/>
        <v>154551.89340777954</v>
      </c>
      <c r="Y139" s="91">
        <f>T139*(1+'Control Panel'!$C$44)</f>
        <v>120865738.48892824</v>
      </c>
      <c r="Z139" s="91">
        <f>U139*(1+'Control Panel'!$C$44)</f>
        <v>120865738.48892824</v>
      </c>
      <c r="AA139" s="91">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1">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386770.36316457042</v>
      </c>
      <c r="AC139" s="93">
        <f t="shared" si="50"/>
        <v>159188.4502100129</v>
      </c>
      <c r="AD139" s="93">
        <f>Y139*(1+'Control Panel'!$C$44)</f>
        <v>124491710.6435961</v>
      </c>
      <c r="AE139" s="91">
        <f>Z139*(1+'Control Panel'!$C$44)</f>
        <v>124491710.6435961</v>
      </c>
      <c r="AF139" s="91">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1">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398373.47405950754</v>
      </c>
      <c r="AH139" s="91">
        <f t="shared" si="51"/>
        <v>163964.10371631332</v>
      </c>
      <c r="AI139" s="92">
        <f t="shared" si="52"/>
        <v>1105732.0664496659</v>
      </c>
      <c r="AJ139" s="92">
        <f t="shared" si="53"/>
        <v>1879166.8782081211</v>
      </c>
      <c r="AK139" s="92">
        <f t="shared" si="54"/>
        <v>773434.81175845512</v>
      </c>
    </row>
    <row r="140" spans="1:37" s="94" customFormat="1" ht="14.1">
      <c r="A140" s="86" t="str">
        <f>'ESTIMATED Earned Revenue'!A141</f>
        <v>Orlando, FL</v>
      </c>
      <c r="B140" s="86"/>
      <c r="C140" s="87">
        <f>'ESTIMATED Earned Revenue'!$I141*1.07925</f>
        <v>116989886.38580249</v>
      </c>
      <c r="D140" s="87">
        <f>'ESTIMATED Earned Revenue'!$L141*1.07925</f>
        <v>116989886.38580249</v>
      </c>
      <c r="E140" s="88">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8">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374367.63643456798</v>
      </c>
      <c r="G140" s="89">
        <f t="shared" si="44"/>
        <v>1.7283851642797968E-3</v>
      </c>
      <c r="H140" s="90">
        <f t="shared" si="45"/>
        <v>3.2000000000000002E-3</v>
      </c>
      <c r="I140" s="91">
        <f t="shared" si="46"/>
        <v>172164.05243456797</v>
      </c>
      <c r="J140" s="91">
        <f>C140*(1+'Control Panel'!$C$44)</f>
        <v>120499582.97737657</v>
      </c>
      <c r="K140" s="91">
        <f>D140*(1+'Control Panel'!$C$44)</f>
        <v>120499582.97737657</v>
      </c>
      <c r="L140" s="92">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2">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385598.66552760504</v>
      </c>
      <c r="N140" s="92">
        <f t="shared" si="47"/>
        <v>177328.97606760502</v>
      </c>
      <c r="O140" s="92">
        <f>J140*(1+'Control Panel'!$C$44)</f>
        <v>124114570.46669787</v>
      </c>
      <c r="P140" s="92">
        <f>K140*(1+'Control Panel'!$C$44)</f>
        <v>124114570.46669787</v>
      </c>
      <c r="Q140" s="92">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2">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397166.62549343321</v>
      </c>
      <c r="S140" s="92">
        <f t="shared" si="48"/>
        <v>182648.84534963316</v>
      </c>
      <c r="T140" s="92">
        <f>O140*(1+'Control Panel'!$C$44)</f>
        <v>127838007.58069882</v>
      </c>
      <c r="U140" s="92">
        <f>P140*(1+'Control Panel'!$C$44)</f>
        <v>127838007.58069882</v>
      </c>
      <c r="V140" s="92">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1">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409081.62425823626</v>
      </c>
      <c r="X140" s="92">
        <f t="shared" si="49"/>
        <v>188128.3107101222</v>
      </c>
      <c r="Y140" s="91">
        <f>T140*(1+'Control Panel'!$C$44)</f>
        <v>131673147.80811979</v>
      </c>
      <c r="Z140" s="91">
        <f>U140*(1+'Control Panel'!$C$44)</f>
        <v>131673147.80811979</v>
      </c>
      <c r="AA140" s="91">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1">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421354.07298598334</v>
      </c>
      <c r="AC140" s="93">
        <f t="shared" si="50"/>
        <v>193772.16003142582</v>
      </c>
      <c r="AD140" s="93">
        <f>Y140*(1+'Control Panel'!$C$44)</f>
        <v>135623342.24236339</v>
      </c>
      <c r="AE140" s="91">
        <f>Z140*(1+'Control Panel'!$C$44)</f>
        <v>135623342.24236339</v>
      </c>
      <c r="AF140" s="91">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1">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433994.69517556287</v>
      </c>
      <c r="AH140" s="91">
        <f t="shared" si="51"/>
        <v>199585.32483236864</v>
      </c>
      <c r="AI140" s="92">
        <f t="shared" si="52"/>
        <v>1105732.0664496659</v>
      </c>
      <c r="AJ140" s="92">
        <f t="shared" si="53"/>
        <v>2047195.6834408208</v>
      </c>
      <c r="AK140" s="92">
        <f t="shared" si="54"/>
        <v>941463.61699115485</v>
      </c>
    </row>
    <row r="141" spans="1:37" s="94" customFormat="1" ht="14.1">
      <c r="A141" s="86" t="str">
        <f>'ESTIMATED Earned Revenue'!A142</f>
        <v>Louisville, KY</v>
      </c>
      <c r="B141" s="86"/>
      <c r="C141" s="87">
        <f>'ESTIMATED Earned Revenue'!$I142*1.07925</f>
        <v>117219178.30425</v>
      </c>
      <c r="D141" s="87">
        <f>'ESTIMATED Earned Revenue'!$L142*1.07925</f>
        <v>117219178.30425</v>
      </c>
      <c r="E141" s="88">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8">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375101.3705736</v>
      </c>
      <c r="G141" s="89">
        <f t="shared" si="44"/>
        <v>1.72500427767176E-3</v>
      </c>
      <c r="H141" s="90">
        <f t="shared" si="45"/>
        <v>3.1999999999999997E-3</v>
      </c>
      <c r="I141" s="91">
        <f t="shared" si="46"/>
        <v>172897.78657359999</v>
      </c>
      <c r="J141" s="91">
        <f>C141*(1+'Control Panel'!$C$44)</f>
        <v>120735753.6533775</v>
      </c>
      <c r="K141" s="91">
        <f>D141*(1+'Control Panel'!$C$44)</f>
        <v>120735753.6533775</v>
      </c>
      <c r="L141" s="92">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2">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386354.41169080802</v>
      </c>
      <c r="N141" s="92">
        <f t="shared" si="47"/>
        <v>178084.72223080799</v>
      </c>
      <c r="O141" s="92">
        <f>J141*(1+'Control Panel'!$C$44)</f>
        <v>124357826.26297884</v>
      </c>
      <c r="P141" s="92">
        <f>K141*(1+'Control Panel'!$C$44)</f>
        <v>124357826.26297884</v>
      </c>
      <c r="Q141" s="92">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2">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397945.04404153232</v>
      </c>
      <c r="S141" s="92">
        <f t="shared" si="48"/>
        <v>183427.26389773228</v>
      </c>
      <c r="T141" s="92">
        <f>O141*(1+'Control Panel'!$C$44)</f>
        <v>128088561.0508682</v>
      </c>
      <c r="U141" s="92">
        <f>P141*(1+'Control Panel'!$C$44)</f>
        <v>128088561.0508682</v>
      </c>
      <c r="V141" s="92">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1">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409883.39536277828</v>
      </c>
      <c r="X141" s="92">
        <f t="shared" si="49"/>
        <v>188930.08181466421</v>
      </c>
      <c r="Y141" s="91">
        <f>T141*(1+'Control Panel'!$C$44)</f>
        <v>131931217.88239425</v>
      </c>
      <c r="Z141" s="91">
        <f>U141*(1+'Control Panel'!$C$44)</f>
        <v>131931217.88239425</v>
      </c>
      <c r="AA141" s="91">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1">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422179.89722366165</v>
      </c>
      <c r="AC141" s="93">
        <f t="shared" si="50"/>
        <v>194597.98426910414</v>
      </c>
      <c r="AD141" s="93">
        <f>Y141*(1+'Control Panel'!$C$44)</f>
        <v>135889154.4188661</v>
      </c>
      <c r="AE141" s="91">
        <f>Z141*(1+'Control Panel'!$C$44)</f>
        <v>135889154.4188661</v>
      </c>
      <c r="AF141" s="91">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1">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434845.29414037155</v>
      </c>
      <c r="AH141" s="91">
        <f t="shared" si="51"/>
        <v>200435.92379717733</v>
      </c>
      <c r="AI141" s="92">
        <f t="shared" si="52"/>
        <v>1105732.0664496659</v>
      </c>
      <c r="AJ141" s="92">
        <f t="shared" si="53"/>
        <v>2051208.0424591517</v>
      </c>
      <c r="AK141" s="92">
        <f t="shared" si="54"/>
        <v>945475.97600948578</v>
      </c>
    </row>
    <row r="142" spans="1:37" s="94" customFormat="1" ht="14.1">
      <c r="A142" s="86" t="str">
        <f>'ESTIMATED Earned Revenue'!A143</f>
        <v>Santa Ana, CA</v>
      </c>
      <c r="B142" s="86"/>
      <c r="C142" s="87">
        <f>'ESTIMATED Earned Revenue'!$I143*1.07925</f>
        <v>119844596.0772675</v>
      </c>
      <c r="D142" s="87">
        <f>'ESTIMATED Earned Revenue'!$L143*1.07925</f>
        <v>119844596.0772675</v>
      </c>
      <c r="E142" s="88">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8">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383502.70744725602</v>
      </c>
      <c r="G142" s="89">
        <f t="shared" si="44"/>
        <v>1.6872148650710385E-3</v>
      </c>
      <c r="H142" s="90">
        <f t="shared" si="45"/>
        <v>3.2000000000000002E-3</v>
      </c>
      <c r="I142" s="91">
        <f t="shared" si="46"/>
        <v>181299.12344725602</v>
      </c>
      <c r="J142" s="91">
        <f>C142*(1+'Control Panel'!$C$44)</f>
        <v>123439933.95958553</v>
      </c>
      <c r="K142" s="91">
        <f>D142*(1+'Control Panel'!$C$44)</f>
        <v>123439933.95958553</v>
      </c>
      <c r="L142" s="92">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2">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395007.78867067373</v>
      </c>
      <c r="N142" s="92">
        <f t="shared" si="47"/>
        <v>186738.09921067371</v>
      </c>
      <c r="O142" s="92">
        <f>J142*(1+'Control Panel'!$C$44)</f>
        <v>127143131.9783731</v>
      </c>
      <c r="P142" s="92">
        <f>K142*(1+'Control Panel'!$C$44)</f>
        <v>127143131.9783731</v>
      </c>
      <c r="Q142" s="92">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2">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406858.0223307939</v>
      </c>
      <c r="S142" s="92">
        <f t="shared" si="48"/>
        <v>192340.24218699386</v>
      </c>
      <c r="T142" s="92">
        <f>O142*(1+'Control Panel'!$C$44)</f>
        <v>130957425.93772429</v>
      </c>
      <c r="U142" s="92">
        <f>P142*(1+'Control Panel'!$C$44)</f>
        <v>130957425.93772429</v>
      </c>
      <c r="V142" s="92">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1">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419063.76300071774</v>
      </c>
      <c r="X142" s="92">
        <f t="shared" si="49"/>
        <v>198110.44945260367</v>
      </c>
      <c r="Y142" s="91">
        <f>T142*(1+'Control Panel'!$C$44)</f>
        <v>134886148.71585602</v>
      </c>
      <c r="Z142" s="91">
        <f>U142*(1+'Control Panel'!$C$44)</f>
        <v>134886148.71585602</v>
      </c>
      <c r="AA142" s="91">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1">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431635.67589073925</v>
      </c>
      <c r="AC142" s="93">
        <f t="shared" si="50"/>
        <v>204053.76293618174</v>
      </c>
      <c r="AD142" s="93">
        <f>Y142*(1+'Control Panel'!$C$44)</f>
        <v>138932733.17733169</v>
      </c>
      <c r="AE142" s="91">
        <f>Z142*(1+'Control Panel'!$C$44)</f>
        <v>138932733.17733169</v>
      </c>
      <c r="AF142" s="91">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1">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444584.74616746139</v>
      </c>
      <c r="AH142" s="91">
        <f t="shared" si="51"/>
        <v>210175.37582426716</v>
      </c>
      <c r="AI142" s="92">
        <f t="shared" si="52"/>
        <v>1105732.0664496659</v>
      </c>
      <c r="AJ142" s="92">
        <f t="shared" si="53"/>
        <v>2097149.9960603861</v>
      </c>
      <c r="AK142" s="92">
        <f t="shared" si="54"/>
        <v>991417.92961072014</v>
      </c>
    </row>
    <row r="143" spans="1:37" s="94" customFormat="1" ht="14.1">
      <c r="A143" s="86" t="str">
        <f>'ESTIMATED Earned Revenue'!A144</f>
        <v>San Antonio, TX</v>
      </c>
      <c r="B143" s="86"/>
      <c r="C143" s="87">
        <f>'ESTIMATED Earned Revenue'!$I144*1.07925</f>
        <v>122447449.51725</v>
      </c>
      <c r="D143" s="87">
        <f>'ESTIMATED Earned Revenue'!$L144*1.07925</f>
        <v>122447449.51725</v>
      </c>
      <c r="E143" s="88">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8">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391831.83845520002</v>
      </c>
      <c r="G143" s="89">
        <f t="shared" si="44"/>
        <v>1.6513499039562617E-3</v>
      </c>
      <c r="H143" s="90">
        <f t="shared" si="45"/>
        <v>3.2000000000000002E-3</v>
      </c>
      <c r="I143" s="91">
        <f t="shared" si="46"/>
        <v>189628.25445520002</v>
      </c>
      <c r="J143" s="91">
        <f>C143*(1+'Control Panel'!$C$44)</f>
        <v>126120873.0027675</v>
      </c>
      <c r="K143" s="91">
        <f>D143*(1+'Control Panel'!$C$44)</f>
        <v>126120873.0027675</v>
      </c>
      <c r="L143" s="92">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2">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403586.79360885604</v>
      </c>
      <c r="N143" s="92">
        <f t="shared" si="47"/>
        <v>195317.10414885601</v>
      </c>
      <c r="O143" s="92">
        <f>J143*(1+'Control Panel'!$C$44)</f>
        <v>129904499.19285053</v>
      </c>
      <c r="P143" s="92">
        <f>K143*(1+'Control Panel'!$C$44)</f>
        <v>129904499.19285053</v>
      </c>
      <c r="Q143" s="92">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2">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415694.39741712174</v>
      </c>
      <c r="S143" s="92">
        <f t="shared" si="48"/>
        <v>201176.6172733217</v>
      </c>
      <c r="T143" s="92">
        <f>O143*(1+'Control Panel'!$C$44)</f>
        <v>133801634.16863605</v>
      </c>
      <c r="U143" s="92">
        <f>P143*(1+'Control Panel'!$C$44)</f>
        <v>133801634.16863605</v>
      </c>
      <c r="V143" s="92">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1">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428165.22933963541</v>
      </c>
      <c r="X143" s="92">
        <f t="shared" si="49"/>
        <v>207211.91579152134</v>
      </c>
      <c r="Y143" s="91">
        <f>T143*(1+'Control Panel'!$C$44)</f>
        <v>137815683.19369513</v>
      </c>
      <c r="Z143" s="91">
        <f>U143*(1+'Control Panel'!$C$44)</f>
        <v>137815683.19369513</v>
      </c>
      <c r="AA143" s="91">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1">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441010.18621982442</v>
      </c>
      <c r="AC143" s="93">
        <f t="shared" si="50"/>
        <v>213428.27326526691</v>
      </c>
      <c r="AD143" s="93">
        <f>Y143*(1+'Control Panel'!$C$44)</f>
        <v>141950153.68950599</v>
      </c>
      <c r="AE143" s="91">
        <f>Z143*(1+'Control Panel'!$C$44)</f>
        <v>141950153.68950599</v>
      </c>
      <c r="AF143" s="91">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1">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454240.49180641922</v>
      </c>
      <c r="AH143" s="91">
        <f t="shared" si="51"/>
        <v>219831.12146322499</v>
      </c>
      <c r="AI143" s="92">
        <f t="shared" si="52"/>
        <v>1105732.0664496659</v>
      </c>
      <c r="AJ143" s="92">
        <f t="shared" si="53"/>
        <v>2142697.098391857</v>
      </c>
      <c r="AK143" s="92">
        <f t="shared" si="54"/>
        <v>1036965.0319421911</v>
      </c>
    </row>
    <row r="144" spans="1:37" s="94" customFormat="1" ht="14.1">
      <c r="A144" s="86" t="str">
        <f>'ESTIMATED Earned Revenue'!A145</f>
        <v>Sacramento, CA</v>
      </c>
      <c r="B144" s="86"/>
      <c r="C144" s="87">
        <f>'ESTIMATED Earned Revenue'!$I145*1.07925</f>
        <v>127056632.71125001</v>
      </c>
      <c r="D144" s="87">
        <f>'ESTIMATED Earned Revenue'!$L145*1.07925</f>
        <v>127056632.71125001</v>
      </c>
      <c r="E144" s="88">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8">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406581.22467600007</v>
      </c>
      <c r="G144" s="89">
        <f t="shared" si="44"/>
        <v>1.5914445368588478E-3</v>
      </c>
      <c r="H144" s="90">
        <f t="shared" si="45"/>
        <v>3.2000000000000006E-3</v>
      </c>
      <c r="I144" s="91">
        <f t="shared" si="46"/>
        <v>204377.64067600007</v>
      </c>
      <c r="J144" s="91">
        <f>C144*(1+'Control Panel'!$C$44)</f>
        <v>130868331.69258751</v>
      </c>
      <c r="K144" s="91">
        <f>D144*(1+'Control Panel'!$C$44)</f>
        <v>130868331.69258751</v>
      </c>
      <c r="L144" s="92">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2">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418778.66141628003</v>
      </c>
      <c r="N144" s="92">
        <f t="shared" si="47"/>
        <v>210508.97195628</v>
      </c>
      <c r="O144" s="92">
        <f>J144*(1+'Control Panel'!$C$44)</f>
        <v>134794381.64336514</v>
      </c>
      <c r="P144" s="92">
        <f>K144*(1+'Control Panel'!$C$44)</f>
        <v>134794381.64336514</v>
      </c>
      <c r="Q144" s="92">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2">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431342.02125876851</v>
      </c>
      <c r="S144" s="92">
        <f t="shared" si="48"/>
        <v>216824.24111496846</v>
      </c>
      <c r="T144" s="92">
        <f>O144*(1+'Control Panel'!$C$44)</f>
        <v>138838213.09266609</v>
      </c>
      <c r="U144" s="92">
        <f>P144*(1+'Control Panel'!$C$44)</f>
        <v>138838213.09266609</v>
      </c>
      <c r="V144" s="92">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1">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444282.28189653152</v>
      </c>
      <c r="X144" s="92">
        <f t="shared" si="49"/>
        <v>223328.96834841746</v>
      </c>
      <c r="Y144" s="91">
        <f>T144*(1+'Control Panel'!$C$44)</f>
        <v>143003359.48544607</v>
      </c>
      <c r="Z144" s="91">
        <f>U144*(1+'Control Panel'!$C$44)</f>
        <v>143003359.48544607</v>
      </c>
      <c r="AA144" s="91">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1">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457610.75035342743</v>
      </c>
      <c r="AC144" s="93">
        <f t="shared" si="50"/>
        <v>230028.83739886992</v>
      </c>
      <c r="AD144" s="93">
        <f>Y144*(1+'Control Panel'!$C$44)</f>
        <v>147293460.27000946</v>
      </c>
      <c r="AE144" s="91">
        <f>Z144*(1+'Control Panel'!$C$44)</f>
        <v>147293460.27000946</v>
      </c>
      <c r="AF144" s="91">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1">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471339.07286403031</v>
      </c>
      <c r="AH144" s="91">
        <f t="shared" si="51"/>
        <v>236929.70252083609</v>
      </c>
      <c r="AI144" s="92">
        <f t="shared" si="52"/>
        <v>1105732.0664496659</v>
      </c>
      <c r="AJ144" s="92">
        <f t="shared" si="53"/>
        <v>2223352.7877890379</v>
      </c>
      <c r="AK144" s="92">
        <f t="shared" si="54"/>
        <v>1117620.721339372</v>
      </c>
    </row>
    <row r="145" spans="1:37" s="94" customFormat="1" ht="14.1">
      <c r="A145" s="86" t="str">
        <f>'ESTIMATED Earned Revenue'!A146</f>
        <v>Houston, TX</v>
      </c>
      <c r="B145" s="86"/>
      <c r="C145" s="87">
        <f>'ESTIMATED Earned Revenue'!$I146*1.07925</f>
        <v>128945622.40125</v>
      </c>
      <c r="D145" s="87">
        <f>'ESTIMATED Earned Revenue'!$L146*1.07925</f>
        <v>128945622.40125</v>
      </c>
      <c r="E145" s="88">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8">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412625.99168400001</v>
      </c>
      <c r="G145" s="89">
        <f t="shared" si="44"/>
        <v>1.5681306603087895E-3</v>
      </c>
      <c r="H145" s="90">
        <f t="shared" si="45"/>
        <v>3.2000000000000002E-3</v>
      </c>
      <c r="I145" s="91">
        <f t="shared" si="46"/>
        <v>210422.40768400001</v>
      </c>
      <c r="J145" s="91">
        <f>C145*(1+'Control Panel'!$C$44)</f>
        <v>132813991.0732875</v>
      </c>
      <c r="K145" s="91">
        <f>D145*(1+'Control Panel'!$C$44)</f>
        <v>132813991.0732875</v>
      </c>
      <c r="L145" s="92">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2">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425004.77143452002</v>
      </c>
      <c r="N145" s="92">
        <f t="shared" si="47"/>
        <v>216735.08197452</v>
      </c>
      <c r="O145" s="92">
        <f>J145*(1+'Control Panel'!$C$44)</f>
        <v>136798410.80548614</v>
      </c>
      <c r="P145" s="92">
        <f>K145*(1+'Control Panel'!$C$44)</f>
        <v>136798410.80548614</v>
      </c>
      <c r="Q145" s="92">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2">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437754.91457755567</v>
      </c>
      <c r="S145" s="92">
        <f t="shared" si="48"/>
        <v>223237.13443375562</v>
      </c>
      <c r="T145" s="92">
        <f>O145*(1+'Control Panel'!$C$44)</f>
        <v>140902363.12965074</v>
      </c>
      <c r="U145" s="92">
        <f>P145*(1+'Control Panel'!$C$44)</f>
        <v>140902363.12965074</v>
      </c>
      <c r="V145" s="92">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1">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450887.56201488239</v>
      </c>
      <c r="X145" s="92">
        <f t="shared" si="49"/>
        <v>229934.24846676833</v>
      </c>
      <c r="Y145" s="91">
        <f>T145*(1+'Control Panel'!$C$44)</f>
        <v>145129434.02354026</v>
      </c>
      <c r="Z145" s="91">
        <f>U145*(1+'Control Panel'!$C$44)</f>
        <v>145129434.02354026</v>
      </c>
      <c r="AA145" s="91">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1">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464414.18887532887</v>
      </c>
      <c r="AC145" s="93">
        <f t="shared" si="50"/>
        <v>236832.27592077135</v>
      </c>
      <c r="AD145" s="93">
        <f>Y145*(1+'Control Panel'!$C$44)</f>
        <v>149483317.04424646</v>
      </c>
      <c r="AE145" s="91">
        <f>Z145*(1+'Control Panel'!$C$44)</f>
        <v>149483317.04424646</v>
      </c>
      <c r="AF145" s="91">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1">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478346.6145415887</v>
      </c>
      <c r="AH145" s="91">
        <f t="shared" si="51"/>
        <v>243937.24419839447</v>
      </c>
      <c r="AI145" s="92">
        <f t="shared" si="52"/>
        <v>1105732.0664496659</v>
      </c>
      <c r="AJ145" s="92">
        <f t="shared" si="53"/>
        <v>2256408.0514438758</v>
      </c>
      <c r="AK145" s="92">
        <f t="shared" si="54"/>
        <v>1150675.9849942098</v>
      </c>
    </row>
    <row r="146" spans="1:37" s="94" customFormat="1" ht="14.1">
      <c r="A146" s="86" t="str">
        <f>'ESTIMATED Earned Revenue'!A147</f>
        <v>Saint Louis, MO</v>
      </c>
      <c r="B146" s="86"/>
      <c r="C146" s="87">
        <f>'ESTIMATED Earned Revenue'!$I147*1.07925</f>
        <v>142193510.53166249</v>
      </c>
      <c r="D146" s="87">
        <f>'ESTIMATED Earned Revenue'!$L147*1.07925</f>
        <v>142193510.53166249</v>
      </c>
      <c r="E146" s="88">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8">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455019.23370132002</v>
      </c>
      <c r="G146" s="89">
        <f t="shared" si="44"/>
        <v>1.4220310283075469E-3</v>
      </c>
      <c r="H146" s="90">
        <f t="shared" si="45"/>
        <v>3.2000000000000002E-3</v>
      </c>
      <c r="I146" s="91">
        <f t="shared" si="46"/>
        <v>252815.64970132001</v>
      </c>
      <c r="J146" s="91">
        <f>C146*(1+'Control Panel'!$C$44)</f>
        <v>146459315.84761238</v>
      </c>
      <c r="K146" s="91">
        <f>D146*(1+'Control Panel'!$C$44)</f>
        <v>146459315.84761238</v>
      </c>
      <c r="L146" s="92">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2">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468669.81071235961</v>
      </c>
      <c r="N146" s="92">
        <f t="shared" si="47"/>
        <v>260400.12125235959</v>
      </c>
      <c r="O146" s="92">
        <f>J146*(1+'Control Panel'!$C$44)</f>
        <v>150853095.32304075</v>
      </c>
      <c r="P146" s="92">
        <f>K146*(1+'Control Panel'!$C$44)</f>
        <v>150853095.32304075</v>
      </c>
      <c r="Q146" s="92">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2">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482729.90503373044</v>
      </c>
      <c r="S146" s="92">
        <f t="shared" si="48"/>
        <v>268212.12488993036</v>
      </c>
      <c r="T146" s="92">
        <f>O146*(1+'Control Panel'!$C$44)</f>
        <v>155378688.18273199</v>
      </c>
      <c r="U146" s="92">
        <f>P146*(1+'Control Panel'!$C$44)</f>
        <v>155378688.18273199</v>
      </c>
      <c r="V146" s="92">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1">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497211.80218474235</v>
      </c>
      <c r="X146" s="92">
        <f t="shared" si="49"/>
        <v>276258.48863662826</v>
      </c>
      <c r="Y146" s="91">
        <f>T146*(1+'Control Panel'!$C$44)</f>
        <v>160040048.82821396</v>
      </c>
      <c r="Z146" s="91">
        <f>U146*(1+'Control Panel'!$C$44)</f>
        <v>160040048.82821396</v>
      </c>
      <c r="AA146" s="91">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1">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512128.15625028469</v>
      </c>
      <c r="AC146" s="93">
        <f t="shared" si="50"/>
        <v>284546.24329572718</v>
      </c>
      <c r="AD146" s="93">
        <f>Y146*(1+'Control Panel'!$C$44)</f>
        <v>164841250.29306039</v>
      </c>
      <c r="AE146" s="91">
        <f>Z146*(1+'Control Panel'!$C$44)</f>
        <v>164841250.29306039</v>
      </c>
      <c r="AF146" s="91">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1">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527492.00093779329</v>
      </c>
      <c r="AH146" s="91">
        <f t="shared" si="51"/>
        <v>293082.63059459906</v>
      </c>
      <c r="AI146" s="92">
        <f t="shared" si="52"/>
        <v>1105732.0664496659</v>
      </c>
      <c r="AJ146" s="92">
        <f t="shared" si="53"/>
        <v>2488231.6751189106</v>
      </c>
      <c r="AK146" s="92">
        <f t="shared" si="54"/>
        <v>1382499.6086692447</v>
      </c>
    </row>
    <row r="147" spans="1:37" s="94" customFormat="1" ht="14.1">
      <c r="A147" s="86" t="str">
        <f>'ESTIMATED Earned Revenue'!A148</f>
        <v>Saint Paul, MN</v>
      </c>
      <c r="B147" s="86"/>
      <c r="C147" s="87">
        <f>'ESTIMATED Earned Revenue'!$I148*1.07925</f>
        <v>149979384.32589</v>
      </c>
      <c r="D147" s="87">
        <f>'ESTIMATED Earned Revenue'!$L148*1.07925</f>
        <v>149979384.32589</v>
      </c>
      <c r="E147" s="88">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8">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479934.02984284802</v>
      </c>
      <c r="G147" s="89">
        <f t="shared" si="44"/>
        <v>1.3482091882750505E-3</v>
      </c>
      <c r="H147" s="90">
        <f t="shared" si="45"/>
        <v>3.2000000000000002E-3</v>
      </c>
      <c r="I147" s="91">
        <f t="shared" si="46"/>
        <v>277730.44584284804</v>
      </c>
      <c r="J147" s="91">
        <f>C147*(1+'Control Panel'!$C$44)</f>
        <v>154478765.8556667</v>
      </c>
      <c r="K147" s="91">
        <f>D147*(1+'Control Panel'!$C$44)</f>
        <v>154478765.8556667</v>
      </c>
      <c r="L147" s="92">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2">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494332.05073813343</v>
      </c>
      <c r="N147" s="92">
        <f t="shared" si="47"/>
        <v>286062.36127813341</v>
      </c>
      <c r="O147" s="92">
        <f>J147*(1+'Control Panel'!$C$44)</f>
        <v>159113128.83133671</v>
      </c>
      <c r="P147" s="92">
        <f>K147*(1+'Control Panel'!$C$44)</f>
        <v>159113128.83133671</v>
      </c>
      <c r="Q147" s="92">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2">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509162.01226027746</v>
      </c>
      <c r="S147" s="92">
        <f t="shared" si="48"/>
        <v>294644.23211647745</v>
      </c>
      <c r="T147" s="92">
        <f>O147*(1+'Control Panel'!$C$44)</f>
        <v>163886522.69627681</v>
      </c>
      <c r="U147" s="92">
        <f>P147*(1+'Control Panel'!$C$44)</f>
        <v>163886522.69627681</v>
      </c>
      <c r="V147" s="92">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1">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524436.87262808578</v>
      </c>
      <c r="X147" s="92">
        <f t="shared" si="49"/>
        <v>303483.55907997175</v>
      </c>
      <c r="Y147" s="91">
        <f>T147*(1+'Control Panel'!$C$44)</f>
        <v>168803118.37716511</v>
      </c>
      <c r="Z147" s="91">
        <f>U147*(1+'Control Panel'!$C$44)</f>
        <v>168803118.37716511</v>
      </c>
      <c r="AA147" s="91">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1">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540169.97880692838</v>
      </c>
      <c r="AC147" s="93">
        <f t="shared" si="50"/>
        <v>312588.06585237087</v>
      </c>
      <c r="AD147" s="93">
        <f>Y147*(1+'Control Panel'!$C$44)</f>
        <v>173867211.92848006</v>
      </c>
      <c r="AE147" s="91">
        <f>Z147*(1+'Control Panel'!$C$44)</f>
        <v>173867211.92848006</v>
      </c>
      <c r="AF147" s="91">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1">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556375.07817113621</v>
      </c>
      <c r="AH147" s="91">
        <f t="shared" si="51"/>
        <v>321965.70782794198</v>
      </c>
      <c r="AI147" s="92">
        <f t="shared" si="52"/>
        <v>1105732.0664496659</v>
      </c>
      <c r="AJ147" s="92">
        <f t="shared" si="53"/>
        <v>2624475.9926045612</v>
      </c>
      <c r="AK147" s="92">
        <f t="shared" si="54"/>
        <v>1518743.9261548952</v>
      </c>
    </row>
    <row r="148" spans="1:37" s="94" customFormat="1" ht="14.1">
      <c r="A148" s="86" t="str">
        <f>'ESTIMATED Earned Revenue'!A149</f>
        <v>Austin, TX</v>
      </c>
      <c r="B148" s="86"/>
      <c r="C148" s="87">
        <f>'ESTIMATED Earned Revenue'!$I149*1.07925</f>
        <v>153855351.70578</v>
      </c>
      <c r="D148" s="87">
        <f>'ESTIMATED Earned Revenue'!$L149*1.07925</f>
        <v>153855351.70578</v>
      </c>
      <c r="E148" s="88">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8">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492337.12545849604</v>
      </c>
      <c r="G148" s="89">
        <f t="shared" si="44"/>
        <v>1.3142447224499352E-3</v>
      </c>
      <c r="H148" s="90">
        <f t="shared" si="45"/>
        <v>3.2000000000000002E-3</v>
      </c>
      <c r="I148" s="91">
        <f t="shared" si="46"/>
        <v>290133.54145849601</v>
      </c>
      <c r="J148" s="91">
        <f>C148*(1+'Control Panel'!$C$44)</f>
        <v>158471012.25695342</v>
      </c>
      <c r="K148" s="91">
        <f>D148*(1+'Control Panel'!$C$44)</f>
        <v>158471012.25695342</v>
      </c>
      <c r="L148" s="92">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2">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507107.23922225094</v>
      </c>
      <c r="N148" s="92">
        <f t="shared" si="47"/>
        <v>298837.54976225091</v>
      </c>
      <c r="O148" s="92">
        <f>J148*(1+'Control Panel'!$C$44)</f>
        <v>163225142.62466201</v>
      </c>
      <c r="P148" s="92">
        <f>K148*(1+'Control Panel'!$C$44)</f>
        <v>163225142.62466201</v>
      </c>
      <c r="Q148" s="92">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2">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522320.45639891847</v>
      </c>
      <c r="S148" s="92">
        <f t="shared" si="48"/>
        <v>307802.67625511845</v>
      </c>
      <c r="T148" s="92">
        <f>O148*(1+'Control Panel'!$C$44)</f>
        <v>168121896.90340188</v>
      </c>
      <c r="U148" s="92">
        <f>P148*(1+'Control Panel'!$C$44)</f>
        <v>168121896.90340188</v>
      </c>
      <c r="V148" s="92">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1">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537990.07009088609</v>
      </c>
      <c r="X148" s="92">
        <f t="shared" si="49"/>
        <v>317036.75654277205</v>
      </c>
      <c r="Y148" s="91">
        <f>T148*(1+'Control Panel'!$C$44)</f>
        <v>173165553.81050393</v>
      </c>
      <c r="Z148" s="91">
        <f>U148*(1+'Control Panel'!$C$44)</f>
        <v>173165553.81050393</v>
      </c>
      <c r="AA148" s="91">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1">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554129.77219361265</v>
      </c>
      <c r="AC148" s="93">
        <f t="shared" si="50"/>
        <v>326547.85923905513</v>
      </c>
      <c r="AD148" s="93">
        <f>Y148*(1+'Control Panel'!$C$44)</f>
        <v>178360520.42481905</v>
      </c>
      <c r="AE148" s="91">
        <f>Z148*(1+'Control Panel'!$C$44)</f>
        <v>178360520.42481905</v>
      </c>
      <c r="AF148" s="91">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1">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570753.66535942105</v>
      </c>
      <c r="AH148" s="91">
        <f t="shared" si="51"/>
        <v>336344.29501622682</v>
      </c>
      <c r="AI148" s="92">
        <f t="shared" si="52"/>
        <v>1105732.0664496659</v>
      </c>
      <c r="AJ148" s="92">
        <f t="shared" si="53"/>
        <v>2692301.2032650891</v>
      </c>
      <c r="AK148" s="92">
        <f t="shared" si="54"/>
        <v>1586569.1368154231</v>
      </c>
    </row>
    <row r="149" spans="1:37" s="94" customFormat="1" ht="14.1">
      <c r="A149" s="86" t="str">
        <f>'ESTIMATED Earned Revenue'!A150</f>
        <v>Seattle, WA</v>
      </c>
      <c r="B149" s="86"/>
      <c r="C149" s="87">
        <f>'ESTIMATED Earned Revenue'!$I150*1.07925</f>
        <v>162459365.43525001</v>
      </c>
      <c r="D149" s="87">
        <f>'ESTIMATED Earned Revenue'!$L150*1.07925</f>
        <v>162459365.43525001</v>
      </c>
      <c r="E149" s="88">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8">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519869.96939280006</v>
      </c>
      <c r="G149" s="89">
        <f t="shared" si="44"/>
        <v>1.2446409811971751E-3</v>
      </c>
      <c r="H149" s="90">
        <f t="shared" si="45"/>
        <v>3.2000000000000002E-3</v>
      </c>
      <c r="I149" s="91">
        <f t="shared" si="46"/>
        <v>317666.38539280009</v>
      </c>
      <c r="J149" s="91">
        <f>C149*(1+'Control Panel'!$C$44)</f>
        <v>167333146.39830753</v>
      </c>
      <c r="K149" s="91">
        <f>D149*(1+'Control Panel'!$C$44)</f>
        <v>167333146.39830753</v>
      </c>
      <c r="L149" s="92">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2">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535466.06847458414</v>
      </c>
      <c r="N149" s="92">
        <f t="shared" si="47"/>
        <v>327196.37901458412</v>
      </c>
      <c r="O149" s="92">
        <f>J149*(1+'Control Panel'!$C$44)</f>
        <v>172353140.79025677</v>
      </c>
      <c r="P149" s="92">
        <f>K149*(1+'Control Panel'!$C$44)</f>
        <v>172353140.79025677</v>
      </c>
      <c r="Q149" s="92">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2">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551530.05052882165</v>
      </c>
      <c r="S149" s="92">
        <f t="shared" si="48"/>
        <v>337012.27038502158</v>
      </c>
      <c r="T149" s="92">
        <f>O149*(1+'Control Panel'!$C$44)</f>
        <v>177523735.01396447</v>
      </c>
      <c r="U149" s="92">
        <f>P149*(1+'Control Panel'!$C$44)</f>
        <v>177523735.01396447</v>
      </c>
      <c r="V149" s="92">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1">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568075.9520446863</v>
      </c>
      <c r="X149" s="92">
        <f t="shared" si="49"/>
        <v>347122.63849657227</v>
      </c>
      <c r="Y149" s="91">
        <f>T149*(1+'Control Panel'!$C$44)</f>
        <v>182849447.06438342</v>
      </c>
      <c r="Z149" s="91">
        <f>U149*(1+'Control Panel'!$C$44)</f>
        <v>182849447.06438342</v>
      </c>
      <c r="AA149" s="91">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1">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585118.23060602695</v>
      </c>
      <c r="AC149" s="93">
        <f t="shared" si="50"/>
        <v>357536.31765146944</v>
      </c>
      <c r="AD149" s="93">
        <f>Y149*(1+'Control Panel'!$C$44)</f>
        <v>188334930.47631493</v>
      </c>
      <c r="AE149" s="91">
        <f>Z149*(1+'Control Panel'!$C$44)</f>
        <v>188334930.47631493</v>
      </c>
      <c r="AF149" s="91">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1">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602671.77752420784</v>
      </c>
      <c r="AH149" s="91">
        <f t="shared" si="51"/>
        <v>368262.40718101361</v>
      </c>
      <c r="AI149" s="92">
        <f t="shared" si="52"/>
        <v>1105732.0664496659</v>
      </c>
      <c r="AJ149" s="92">
        <f t="shared" si="53"/>
        <v>2842862.0791783268</v>
      </c>
      <c r="AK149" s="92">
        <f t="shared" si="54"/>
        <v>1737130.0127286608</v>
      </c>
    </row>
    <row r="150" spans="1:37" s="94" customFormat="1" ht="14.1">
      <c r="A150" s="86" t="str">
        <f>'ESTIMATED Earned Revenue'!A151</f>
        <v>Los Angeles, CA</v>
      </c>
      <c r="B150" s="86"/>
      <c r="C150" s="95">
        <f>'ESTIMATED Earned Revenue'!$I151*1.07925</f>
        <v>182423006.44424254</v>
      </c>
      <c r="D150" s="95">
        <f>'ESTIMATED Earned Revenue'!$L151*1.07925</f>
        <v>182423006.44424254</v>
      </c>
      <c r="E150" s="96">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8">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583753.62062157609</v>
      </c>
      <c r="G150" s="89">
        <f t="shared" si="44"/>
        <v>1.1084324720950335E-3</v>
      </c>
      <c r="H150" s="90">
        <f t="shared" si="45"/>
        <v>3.1999999999999997E-3</v>
      </c>
      <c r="I150" s="91">
        <f t="shared" si="46"/>
        <v>381550.03662157606</v>
      </c>
      <c r="J150" s="91">
        <f>C150*(1+'Control Panel'!$C$44)</f>
        <v>187895696.63756981</v>
      </c>
      <c r="K150" s="91">
        <f>D150*(1+'Control Panel'!$C$44)</f>
        <v>187895696.63756981</v>
      </c>
      <c r="L150" s="92">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2">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601266.22924022342</v>
      </c>
      <c r="N150" s="92">
        <f t="shared" si="47"/>
        <v>392996.53978022339</v>
      </c>
      <c r="O150" s="92">
        <f>J150*(1+'Control Panel'!$C$44)</f>
        <v>193532567.53669691</v>
      </c>
      <c r="P150" s="92">
        <f>K150*(1+'Control Panel'!$C$44)</f>
        <v>193532567.53669691</v>
      </c>
      <c r="Q150" s="92">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2">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619304.21611743013</v>
      </c>
      <c r="S150" s="92">
        <f t="shared" si="48"/>
        <v>404786.43597363005</v>
      </c>
      <c r="T150" s="92">
        <f>O150*(1+'Control Panel'!$C$44)</f>
        <v>199338544.56279781</v>
      </c>
      <c r="U150" s="92">
        <f>P150*(1+'Control Panel'!$C$44)</f>
        <v>199338544.56279781</v>
      </c>
      <c r="V150" s="92">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1">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637883.34260095307</v>
      </c>
      <c r="X150" s="92">
        <f t="shared" si="49"/>
        <v>416930.02905283903</v>
      </c>
      <c r="Y150" s="91">
        <f>T150*(1+'Control Panel'!$C$44)</f>
        <v>205318700.89968175</v>
      </c>
      <c r="Z150" s="91">
        <f>U150*(1+'Control Panel'!$C$44)</f>
        <v>205318700.89968175</v>
      </c>
      <c r="AA150" s="91">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1">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657019.84287898161</v>
      </c>
      <c r="AC150" s="93">
        <f t="shared" si="50"/>
        <v>429437.9299244241</v>
      </c>
      <c r="AD150" s="93">
        <f>Y150*(1+'Control Panel'!$C$44)</f>
        <v>211478261.92667219</v>
      </c>
      <c r="AE150" s="91">
        <f>Z150*(1+'Control Panel'!$C$44)</f>
        <v>211478261.92667219</v>
      </c>
      <c r="AF150" s="91">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1">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676730.43816535105</v>
      </c>
      <c r="AH150" s="91">
        <f t="shared" si="51"/>
        <v>442321.06782215682</v>
      </c>
      <c r="AI150" s="92">
        <f t="shared" si="52"/>
        <v>1105732.0664496659</v>
      </c>
      <c r="AJ150" s="92">
        <f t="shared" si="53"/>
        <v>3192204.0690029394</v>
      </c>
      <c r="AK150" s="92">
        <f t="shared" si="54"/>
        <v>2086472.0025532735</v>
      </c>
    </row>
    <row r="151" spans="1:37" s="94" customFormat="1" ht="14.1">
      <c r="A151" s="86" t="str">
        <f>'ESTIMATED Earned Revenue'!A152</f>
        <v>Miami, FL</v>
      </c>
      <c r="B151" s="86"/>
      <c r="C151" s="87">
        <f>'ESTIMATED Earned Revenue'!$I152*1.07925</f>
        <v>183714057.91646725</v>
      </c>
      <c r="D151" s="87">
        <f>'ESTIMATED Earned Revenue'!$L152*1.07925</f>
        <v>183714057.91646725</v>
      </c>
      <c r="E151" s="88">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8">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587884.98533269519</v>
      </c>
      <c r="G151" s="89">
        <f t="shared" si="44"/>
        <v>1.1006429572849548E-3</v>
      </c>
      <c r="H151" s="90">
        <f t="shared" si="45"/>
        <v>3.1999999999999997E-3</v>
      </c>
      <c r="I151" s="91">
        <f t="shared" si="46"/>
        <v>385681.40133269515</v>
      </c>
      <c r="J151" s="91">
        <f>C151*(1+'Control Panel'!$C$44)</f>
        <v>189225479.65396127</v>
      </c>
      <c r="K151" s="91">
        <f>D151*(1+'Control Panel'!$C$44)</f>
        <v>189225479.65396127</v>
      </c>
      <c r="L151" s="92">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2">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605521.53489267605</v>
      </c>
      <c r="N151" s="92">
        <f t="shared" si="47"/>
        <v>397251.84543267603</v>
      </c>
      <c r="O151" s="92">
        <f>J151*(1+'Control Panel'!$C$44)</f>
        <v>194902244.04358011</v>
      </c>
      <c r="P151" s="92">
        <f>K151*(1+'Control Panel'!$C$44)</f>
        <v>194902244.04358011</v>
      </c>
      <c r="Q151" s="92">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2">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623687.18093945645</v>
      </c>
      <c r="S151" s="92">
        <f t="shared" si="48"/>
        <v>409169.40079565637</v>
      </c>
      <c r="T151" s="92">
        <f>O151*(1+'Control Panel'!$C$44)</f>
        <v>200749311.36488754</v>
      </c>
      <c r="U151" s="92">
        <f>P151*(1+'Control Panel'!$C$44)</f>
        <v>200749311.36488754</v>
      </c>
      <c r="V151" s="92">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1">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642397.79636764014</v>
      </c>
      <c r="X151" s="92">
        <f t="shared" si="49"/>
        <v>421444.48281952611</v>
      </c>
      <c r="Y151" s="91">
        <f>T151*(1+'Control Panel'!$C$44)</f>
        <v>206771790.70583418</v>
      </c>
      <c r="Z151" s="91">
        <f>U151*(1+'Control Panel'!$C$44)</f>
        <v>206771790.70583418</v>
      </c>
      <c r="AA151" s="91">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1">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661669.73025866935</v>
      </c>
      <c r="AC151" s="93">
        <f t="shared" si="50"/>
        <v>434087.81730411184</v>
      </c>
      <c r="AD151" s="93">
        <f>Y151*(1+'Control Panel'!$C$44)</f>
        <v>212974944.42700922</v>
      </c>
      <c r="AE151" s="91">
        <f>Z151*(1+'Control Panel'!$C$44)</f>
        <v>212974944.42700922</v>
      </c>
      <c r="AF151" s="91">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1">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681519.8221664296</v>
      </c>
      <c r="AH151" s="91">
        <f t="shared" si="51"/>
        <v>447110.45182323537</v>
      </c>
      <c r="AI151" s="92">
        <f t="shared" si="52"/>
        <v>1105732.0664496659</v>
      </c>
      <c r="AJ151" s="92">
        <f t="shared" si="53"/>
        <v>3214796.0646248711</v>
      </c>
      <c r="AK151" s="92">
        <f t="shared" si="54"/>
        <v>2109063.9981752052</v>
      </c>
    </row>
    <row r="152" spans="1:37" s="94" customFormat="1" ht="14.1">
      <c r="A152" s="86" t="str">
        <f>'ESTIMATED Earned Revenue'!A153</f>
        <v>Colorado Springs, CO</v>
      </c>
      <c r="B152" s="86"/>
      <c r="C152" s="99">
        <f>'ESTIMATED Earned Revenue'!$I153*1.07925</f>
        <v>189720790.74265501</v>
      </c>
      <c r="D152" s="99">
        <f>'ESTIMATED Earned Revenue'!$L153*1.07925</f>
        <v>189720790.74265501</v>
      </c>
      <c r="E152" s="100">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8">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607106.53037649603</v>
      </c>
      <c r="G152" s="89">
        <f t="shared" si="44"/>
        <v>1.0657955999892345E-3</v>
      </c>
      <c r="H152" s="90">
        <f t="shared" si="45"/>
        <v>3.2000000000000002E-3</v>
      </c>
      <c r="I152" s="91">
        <f t="shared" si="46"/>
        <v>404902.94637649599</v>
      </c>
      <c r="J152" s="91">
        <f>C152*(1+'Control Panel'!$C$44)</f>
        <v>195412414.46493468</v>
      </c>
      <c r="K152" s="91">
        <f>D152*(1+'Control Panel'!$C$44)</f>
        <v>195412414.46493468</v>
      </c>
      <c r="L152" s="92">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2">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625319.72628779104</v>
      </c>
      <c r="N152" s="92">
        <f t="shared" si="47"/>
        <v>417050.03682779102</v>
      </c>
      <c r="O152" s="92">
        <f>J152*(1+'Control Panel'!$C$44)</f>
        <v>201274786.89888272</v>
      </c>
      <c r="P152" s="92">
        <f>K152*(1+'Control Panel'!$C$44)</f>
        <v>201274786.89888272</v>
      </c>
      <c r="Q152" s="92">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2">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644079.31807642477</v>
      </c>
      <c r="S152" s="92">
        <f t="shared" si="48"/>
        <v>429561.53793262469</v>
      </c>
      <c r="T152" s="92">
        <f>O152*(1+'Control Panel'!$C$44)</f>
        <v>207313030.50584921</v>
      </c>
      <c r="U152" s="92">
        <f>P152*(1+'Control Panel'!$C$44)</f>
        <v>207313030.50584921</v>
      </c>
      <c r="V152" s="92">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1">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663401.69761871756</v>
      </c>
      <c r="X152" s="92">
        <f t="shared" si="49"/>
        <v>442448.38407060353</v>
      </c>
      <c r="Y152" s="91">
        <f>T152*(1+'Control Panel'!$C$44)</f>
        <v>213532421.42102468</v>
      </c>
      <c r="Z152" s="91">
        <f>U152*(1+'Control Panel'!$C$44)</f>
        <v>213532421.42102468</v>
      </c>
      <c r="AA152" s="91">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1">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683303.74854727904</v>
      </c>
      <c r="AC152" s="93">
        <f t="shared" si="50"/>
        <v>455721.83559272153</v>
      </c>
      <c r="AD152" s="93">
        <f>Y152*(1+'Control Panel'!$C$44)</f>
        <v>219938394.06365544</v>
      </c>
      <c r="AE152" s="91">
        <f>Z152*(1+'Control Panel'!$C$44)</f>
        <v>219938394.06365544</v>
      </c>
      <c r="AF152" s="91">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1">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703802.86100369738</v>
      </c>
      <c r="AH152" s="91">
        <f t="shared" si="51"/>
        <v>469393.49066050316</v>
      </c>
      <c r="AI152" s="92">
        <f t="shared" si="52"/>
        <v>1105732.0664496659</v>
      </c>
      <c r="AJ152" s="92">
        <f t="shared" si="53"/>
        <v>3319907.3515339098</v>
      </c>
      <c r="AK152" s="92">
        <f t="shared" si="54"/>
        <v>2214175.2850842439</v>
      </c>
    </row>
    <row r="153" spans="1:37" s="94" customFormat="1" ht="14.1">
      <c r="A153" s="86" t="str">
        <f>'ESTIMATED Earned Revenue'!A154</f>
        <v>Atlanta, GA</v>
      </c>
      <c r="B153" s="86"/>
      <c r="C153" s="87">
        <f>'ESTIMATED Earned Revenue'!$I154*1.07925</f>
        <v>202589655.22005001</v>
      </c>
      <c r="D153" s="87">
        <f>'ESTIMATED Earned Revenue'!$L154*1.07925</f>
        <v>202589655.22005001</v>
      </c>
      <c r="E153" s="88">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8">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648286.89670416003</v>
      </c>
      <c r="G153" s="89">
        <f t="shared" si="44"/>
        <v>9.9809431918115128E-4</v>
      </c>
      <c r="H153" s="90">
        <f t="shared" si="45"/>
        <v>3.2000000000000002E-3</v>
      </c>
      <c r="I153" s="91">
        <f t="shared" si="46"/>
        <v>446083.31270415999</v>
      </c>
      <c r="J153" s="91">
        <f>C153*(1+'Control Panel'!$C$44)</f>
        <v>208667344.87665153</v>
      </c>
      <c r="K153" s="91">
        <f>D153*(1+'Control Panel'!$C$44)</f>
        <v>208667344.87665153</v>
      </c>
      <c r="L153" s="92">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2">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667735.50360528496</v>
      </c>
      <c r="N153" s="92">
        <f t="shared" si="47"/>
        <v>459465.81414528494</v>
      </c>
      <c r="O153" s="92">
        <f>J153*(1+'Control Panel'!$C$44)</f>
        <v>214927365.22295108</v>
      </c>
      <c r="P153" s="92">
        <f>K153*(1+'Control Panel'!$C$44)</f>
        <v>214927365.22295108</v>
      </c>
      <c r="Q153" s="92">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2">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687767.56871344347</v>
      </c>
      <c r="S153" s="92">
        <f t="shared" si="48"/>
        <v>473249.7885696434</v>
      </c>
      <c r="T153" s="92">
        <f>O153*(1+'Control Panel'!$C$44)</f>
        <v>221375186.17963964</v>
      </c>
      <c r="U153" s="92">
        <f>P153*(1+'Control Panel'!$C$44)</f>
        <v>221375186.17963964</v>
      </c>
      <c r="V153" s="92">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1">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708400.59577484685</v>
      </c>
      <c r="X153" s="92">
        <f t="shared" si="49"/>
        <v>487447.28222673282</v>
      </c>
      <c r="Y153" s="91">
        <f>T153*(1+'Control Panel'!$C$44)</f>
        <v>228016441.76502883</v>
      </c>
      <c r="Z153" s="91">
        <f>U153*(1+'Control Panel'!$C$44)</f>
        <v>228016441.76502883</v>
      </c>
      <c r="AA153" s="91">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1">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729652.61364809226</v>
      </c>
      <c r="AC153" s="93">
        <f t="shared" si="50"/>
        <v>502070.70069353475</v>
      </c>
      <c r="AD153" s="93">
        <f>Y153*(1+'Control Panel'!$C$44)</f>
        <v>234856935.01797971</v>
      </c>
      <c r="AE153" s="91">
        <f>Z153*(1+'Control Panel'!$C$44)</f>
        <v>234856935.01797971</v>
      </c>
      <c r="AF153" s="91">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1">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751542.19205753517</v>
      </c>
      <c r="AH153" s="91">
        <f t="shared" si="51"/>
        <v>517132.82171434094</v>
      </c>
      <c r="AI153" s="92">
        <f t="shared" si="52"/>
        <v>1105732.0664496659</v>
      </c>
      <c r="AJ153" s="92">
        <f t="shared" si="53"/>
        <v>3545098.4737992026</v>
      </c>
      <c r="AK153" s="92">
        <f t="shared" si="54"/>
        <v>2439366.4073495367</v>
      </c>
    </row>
    <row r="154" spans="1:37" s="94" customFormat="1" ht="14.1">
      <c r="A154" s="86" t="str">
        <f>'ESTIMATED Earned Revenue'!A155</f>
        <v>Portland, OR</v>
      </c>
      <c r="B154" s="86"/>
      <c r="C154" s="87">
        <f>'ESTIMATED Earned Revenue'!$I155*1.07925</f>
        <v>217787632.56675002</v>
      </c>
      <c r="D154" s="87">
        <f>'ESTIMATED Earned Revenue'!$L155*1.07925</f>
        <v>217787632.56675002</v>
      </c>
      <c r="E154" s="88">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8">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696920.42421360011</v>
      </c>
      <c r="G154" s="89">
        <f t="shared" si="44"/>
        <v>9.2844383134577839E-4</v>
      </c>
      <c r="H154" s="90">
        <f t="shared" si="45"/>
        <v>3.2000000000000002E-3</v>
      </c>
      <c r="I154" s="91">
        <f t="shared" si="46"/>
        <v>494716.84021360008</v>
      </c>
      <c r="J154" s="91">
        <f>C154*(1+'Control Panel'!$C$44)</f>
        <v>224321261.54375252</v>
      </c>
      <c r="K154" s="91">
        <f>D154*(1+'Control Panel'!$C$44)</f>
        <v>224321261.54375252</v>
      </c>
      <c r="L154" s="92">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2">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717828.03694000805</v>
      </c>
      <c r="N154" s="92">
        <f t="shared" si="47"/>
        <v>509558.34748000803</v>
      </c>
      <c r="O154" s="92">
        <f>J154*(1+'Control Panel'!$C$44)</f>
        <v>231050899.3900651</v>
      </c>
      <c r="P154" s="92">
        <f>K154*(1+'Control Panel'!$C$44)</f>
        <v>231050899.3900651</v>
      </c>
      <c r="Q154" s="92">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2">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739362.87804820831</v>
      </c>
      <c r="S154" s="92">
        <f t="shared" si="48"/>
        <v>524845.09790440823</v>
      </c>
      <c r="T154" s="92">
        <f>O154*(1+'Control Panel'!$C$44)</f>
        <v>237982426.37176707</v>
      </c>
      <c r="U154" s="92">
        <f>P154*(1+'Control Panel'!$C$44)</f>
        <v>237982426.37176707</v>
      </c>
      <c r="V154" s="92">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1">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761543.76438965462</v>
      </c>
      <c r="X154" s="92">
        <f t="shared" si="49"/>
        <v>540590.45084154059</v>
      </c>
      <c r="Y154" s="91">
        <f>T154*(1+'Control Panel'!$C$44)</f>
        <v>245121899.16292009</v>
      </c>
      <c r="Z154" s="91">
        <f>U154*(1+'Control Panel'!$C$44)</f>
        <v>245121899.16292009</v>
      </c>
      <c r="AA154" s="91">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1">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784390.07732134429</v>
      </c>
      <c r="AC154" s="93">
        <f t="shared" si="50"/>
        <v>556808.16436678683</v>
      </c>
      <c r="AD154" s="93">
        <f>Y154*(1+'Control Panel'!$C$44)</f>
        <v>252475556.1378077</v>
      </c>
      <c r="AE154" s="91">
        <f>Z154*(1+'Control Panel'!$C$44)</f>
        <v>252475556.1378077</v>
      </c>
      <c r="AF154" s="91">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1">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807921.77964098472</v>
      </c>
      <c r="AH154" s="91">
        <f t="shared" si="51"/>
        <v>573512.40929779049</v>
      </c>
      <c r="AI154" s="92">
        <f t="shared" si="52"/>
        <v>1105732.0664496659</v>
      </c>
      <c r="AJ154" s="92">
        <f t="shared" si="53"/>
        <v>3811046.5363402003</v>
      </c>
      <c r="AK154" s="92">
        <f t="shared" si="54"/>
        <v>2705314.4698905344</v>
      </c>
    </row>
    <row r="155" spans="1:37" s="94" customFormat="1" ht="14.1">
      <c r="A155" s="86" t="str">
        <f>'ESTIMATED Earned Revenue'!A156</f>
        <v>Indianapolis, IN</v>
      </c>
      <c r="B155" s="86"/>
      <c r="C155" s="87">
        <f>'ESTIMATED Earned Revenue'!$I156*1.07925</f>
        <v>221586550.9665682</v>
      </c>
      <c r="D155" s="87">
        <f>'ESTIMATED Earned Revenue'!$L156*1.07925</f>
        <v>221586550.9665682</v>
      </c>
      <c r="E155" s="88">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8">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709076.96309301828</v>
      </c>
      <c r="G155" s="89">
        <f t="shared" si="44"/>
        <v>9.1252642869335239E-4</v>
      </c>
      <c r="H155" s="90">
        <f t="shared" si="45"/>
        <v>3.2000000000000002E-3</v>
      </c>
      <c r="I155" s="91">
        <f t="shared" si="46"/>
        <v>506873.37909301824</v>
      </c>
      <c r="J155" s="91">
        <f>C155*(1+'Control Panel'!$C$44)</f>
        <v>228234147.49556527</v>
      </c>
      <c r="K155" s="91">
        <f>D155*(1+'Control Panel'!$C$44)</f>
        <v>228234147.49556527</v>
      </c>
      <c r="L155" s="92">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2">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730349.27198580885</v>
      </c>
      <c r="N155" s="92">
        <f t="shared" si="47"/>
        <v>522079.58252580883</v>
      </c>
      <c r="O155" s="92">
        <f>J155*(1+'Control Panel'!$C$44)</f>
        <v>235081171.92043224</v>
      </c>
      <c r="P155" s="92">
        <f>K155*(1+'Control Panel'!$C$44)</f>
        <v>235081171.92043224</v>
      </c>
      <c r="Q155" s="92">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2">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752259.75014538318</v>
      </c>
      <c r="S155" s="92">
        <f t="shared" si="48"/>
        <v>537741.9700015831</v>
      </c>
      <c r="T155" s="92">
        <f>O155*(1+'Control Panel'!$C$44)</f>
        <v>242133607.07804522</v>
      </c>
      <c r="U155" s="92">
        <f>P155*(1+'Control Panel'!$C$44)</f>
        <v>242133607.07804522</v>
      </c>
      <c r="V155" s="92">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1">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774827.54264974478</v>
      </c>
      <c r="X155" s="92">
        <f t="shared" si="49"/>
        <v>553874.22910163074</v>
      </c>
      <c r="Y155" s="91">
        <f>T155*(1+'Control Panel'!$C$44)</f>
        <v>249397615.29038659</v>
      </c>
      <c r="Z155" s="91">
        <f>U155*(1+'Control Panel'!$C$44)</f>
        <v>249397615.29038659</v>
      </c>
      <c r="AA155" s="91">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1">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798072.36892923713</v>
      </c>
      <c r="AC155" s="93">
        <f t="shared" si="50"/>
        <v>570490.45597467967</v>
      </c>
      <c r="AD155" s="93">
        <f>Y155*(1+'Control Panel'!$C$44)</f>
        <v>256879543.74909818</v>
      </c>
      <c r="AE155" s="91">
        <f>Z155*(1+'Control Panel'!$C$44)</f>
        <v>256879543.74909818</v>
      </c>
      <c r="AF155" s="91">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1">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822014.53999711422</v>
      </c>
      <c r="AH155" s="91">
        <f t="shared" si="51"/>
        <v>587605.16965391999</v>
      </c>
      <c r="AI155" s="92">
        <f t="shared" si="52"/>
        <v>1105732.0664496659</v>
      </c>
      <c r="AJ155" s="92">
        <f t="shared" si="53"/>
        <v>3877523.473707288</v>
      </c>
      <c r="AK155" s="92">
        <f t="shared" si="54"/>
        <v>2771791.4072576221</v>
      </c>
    </row>
    <row r="156" spans="1:37" s="94" customFormat="1" ht="14.1">
      <c r="A156" s="86" t="str">
        <f>'ESTIMATED Earned Revenue'!A157</f>
        <v>Phoenix, AZ</v>
      </c>
      <c r="B156" s="86"/>
      <c r="C156" s="87">
        <f>'ESTIMATED Earned Revenue'!$I157*1.07925</f>
        <v>300289713.94055259</v>
      </c>
      <c r="D156" s="87">
        <f>'ESTIMATED Earned Revenue'!$L157*1.07925</f>
        <v>300289713.94055259</v>
      </c>
      <c r="E156" s="88">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8">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960927.08460976835</v>
      </c>
      <c r="G156" s="89">
        <f t="shared" si="44"/>
        <v>6.7336167245485344E-4</v>
      </c>
      <c r="H156" s="90">
        <f t="shared" si="45"/>
        <v>3.2000000000000002E-3</v>
      </c>
      <c r="I156" s="91">
        <f t="shared" si="46"/>
        <v>758723.50060976832</v>
      </c>
      <c r="J156" s="91">
        <f>C156*(1+'Control Panel'!$C$44)</f>
        <v>309298405.35876918</v>
      </c>
      <c r="K156" s="91">
        <f>D156*(1+'Control Panel'!$C$44)</f>
        <v>309298405.35876918</v>
      </c>
      <c r="L156" s="92">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2">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989754.89714806143</v>
      </c>
      <c r="N156" s="92">
        <f t="shared" si="47"/>
        <v>781485.2076880614</v>
      </c>
      <c r="O156" s="92">
        <f>J156*(1+'Control Panel'!$C$44)</f>
        <v>318577357.51953226</v>
      </c>
      <c r="P156" s="92">
        <f>K156*(1+'Control Panel'!$C$44)</f>
        <v>318577357.51953226</v>
      </c>
      <c r="Q156" s="92">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2">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1019447.5440625033</v>
      </c>
      <c r="S156" s="92">
        <f t="shared" si="48"/>
        <v>804929.76391870319</v>
      </c>
      <c r="T156" s="92">
        <f>O156*(1+'Control Panel'!$C$44)</f>
        <v>328134678.24511826</v>
      </c>
      <c r="U156" s="92">
        <f>P156*(1+'Control Panel'!$C$44)</f>
        <v>328134678.24511826</v>
      </c>
      <c r="V156" s="92">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1">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1050030.9703843785</v>
      </c>
      <c r="X156" s="92">
        <f t="shared" si="49"/>
        <v>829077.65683626442</v>
      </c>
      <c r="Y156" s="91">
        <f>T156*(1+'Control Panel'!$C$44)</f>
        <v>337978718.59247184</v>
      </c>
      <c r="Z156" s="91">
        <f>U156*(1+'Control Panel'!$C$44)</f>
        <v>337978718.59247184</v>
      </c>
      <c r="AA156" s="91">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1">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1081531.8994959099</v>
      </c>
      <c r="AC156" s="93">
        <f t="shared" si="50"/>
        <v>853949.98654135247</v>
      </c>
      <c r="AD156" s="93">
        <f>Y156*(1+'Control Panel'!$C$44)</f>
        <v>348118080.15024602</v>
      </c>
      <c r="AE156" s="91">
        <f>Z156*(1+'Control Panel'!$C$44)</f>
        <v>348118080.15024602</v>
      </c>
      <c r="AF156" s="91">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1">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1113977.8564807873</v>
      </c>
      <c r="AH156" s="91">
        <f t="shared" si="51"/>
        <v>879568.48613759305</v>
      </c>
      <c r="AI156" s="92">
        <f t="shared" si="52"/>
        <v>1105732.0664496659</v>
      </c>
      <c r="AJ156" s="92">
        <f t="shared" si="53"/>
        <v>5254743.1675716406</v>
      </c>
      <c r="AK156" s="92">
        <f t="shared" si="54"/>
        <v>4149011.1011219746</v>
      </c>
    </row>
    <row r="157" spans="1:37" s="94" customFormat="1" ht="14.1">
      <c r="A157" s="86" t="str">
        <f>'ESTIMATED Earned Revenue'!A158</f>
        <v>Milwaukee, WI</v>
      </c>
      <c r="B157" s="86"/>
      <c r="C157" s="87">
        <f>'ESTIMATED Earned Revenue'!$I158*1.07925</f>
        <v>363108908.40375</v>
      </c>
      <c r="D157" s="87">
        <f>'ESTIMATED Earned Revenue'!$L158*1.07925</f>
        <v>363108908.40375</v>
      </c>
      <c r="E157" s="88">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8">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1161948.5068920001</v>
      </c>
      <c r="G157" s="89">
        <f t="shared" si="44"/>
        <v>5.5686759349667266E-4</v>
      </c>
      <c r="H157" s="90">
        <f t="shared" si="45"/>
        <v>3.2000000000000002E-3</v>
      </c>
      <c r="I157" s="91">
        <f t="shared" si="46"/>
        <v>959744.92289200006</v>
      </c>
      <c r="J157" s="91">
        <f>C157*(1+'Control Panel'!$C$44)</f>
        <v>374002175.65586251</v>
      </c>
      <c r="K157" s="91">
        <f>D157*(1+'Control Panel'!$C$44)</f>
        <v>374002175.65586251</v>
      </c>
      <c r="L157" s="92">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2">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1196806.9620987601</v>
      </c>
      <c r="N157" s="92">
        <f t="shared" si="47"/>
        <v>988537.27263876004</v>
      </c>
      <c r="O157" s="92">
        <f>J157*(1+'Control Panel'!$C$44)</f>
        <v>385222240.92553842</v>
      </c>
      <c r="P157" s="92">
        <f>K157*(1+'Control Panel'!$C$44)</f>
        <v>385222240.92553842</v>
      </c>
      <c r="Q157" s="92">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2">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1232711.170961723</v>
      </c>
      <c r="S157" s="92">
        <f t="shared" si="48"/>
        <v>1018193.3908179229</v>
      </c>
      <c r="T157" s="92">
        <f>O157*(1+'Control Panel'!$C$44)</f>
        <v>396778908.15330458</v>
      </c>
      <c r="U157" s="92">
        <f>P157*(1+'Control Panel'!$C$44)</f>
        <v>396778908.15330458</v>
      </c>
      <c r="V157" s="92">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1">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1269692.5060905747</v>
      </c>
      <c r="X157" s="92">
        <f t="shared" si="49"/>
        <v>1048739.1925424605</v>
      </c>
      <c r="Y157" s="91">
        <f>T157*(1+'Control Panel'!$C$44)</f>
        <v>408682275.39790374</v>
      </c>
      <c r="Z157" s="91">
        <f>U157*(1+'Control Panel'!$C$44)</f>
        <v>408682275.39790374</v>
      </c>
      <c r="AA157" s="91">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1">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1307783.2812732921</v>
      </c>
      <c r="AC157" s="93">
        <f t="shared" si="50"/>
        <v>1080201.3683187347</v>
      </c>
      <c r="AD157" s="93">
        <f>Y157*(1+'Control Panel'!$C$44)</f>
        <v>420942743.65984088</v>
      </c>
      <c r="AE157" s="91">
        <f>Z157*(1+'Control Panel'!$C$44)</f>
        <v>420942743.65984088</v>
      </c>
      <c r="AF157" s="91">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1">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1347016.779711491</v>
      </c>
      <c r="AH157" s="91">
        <f t="shared" si="51"/>
        <v>1112607.4093682966</v>
      </c>
      <c r="AI157" s="92">
        <f t="shared" si="52"/>
        <v>1105732.0664496659</v>
      </c>
      <c r="AJ157" s="92">
        <f t="shared" si="53"/>
        <v>6354010.700135842</v>
      </c>
      <c r="AK157" s="92">
        <f t="shared" si="54"/>
        <v>5248278.6336861756</v>
      </c>
    </row>
    <row r="158" spans="1:37" s="94" customFormat="1" ht="14.1">
      <c r="A158" s="102"/>
      <c r="B158" s="102"/>
      <c r="C158" s="103"/>
      <c r="D158" s="103"/>
      <c r="E158" s="104"/>
      <c r="F158" s="103"/>
      <c r="G158" s="105"/>
      <c r="H158" s="105"/>
      <c r="I158" s="106"/>
      <c r="J158" s="107"/>
      <c r="K158" s="107"/>
      <c r="L158" s="107"/>
      <c r="M158" s="107"/>
      <c r="N158" s="107"/>
      <c r="O158" s="107"/>
      <c r="P158" s="107"/>
      <c r="Q158" s="107"/>
      <c r="R158" s="107"/>
      <c r="S158" s="107"/>
      <c r="T158" s="107"/>
      <c r="U158" s="107"/>
      <c r="V158" s="107"/>
      <c r="W158" s="107"/>
      <c r="X158" s="107"/>
      <c r="Y158" s="107"/>
      <c r="Z158" s="107"/>
      <c r="AA158" s="107"/>
      <c r="AB158" s="107"/>
      <c r="AC158" s="108"/>
      <c r="AD158" s="108"/>
      <c r="AE158" s="107"/>
      <c r="AF158" s="107"/>
      <c r="AG158" s="107"/>
      <c r="AH158" s="107"/>
      <c r="AI158" s="107"/>
      <c r="AJ158" s="107"/>
      <c r="AK158" s="107"/>
    </row>
    <row r="159" spans="1:37" s="94" customFormat="1" ht="14.1">
      <c r="A159" s="102"/>
      <c r="B159" s="102"/>
      <c r="C159" s="103"/>
      <c r="D159" s="103"/>
      <c r="E159" s="104"/>
      <c r="F159" s="103"/>
      <c r="G159" s="105"/>
      <c r="H159" s="105"/>
      <c r="I159" s="106"/>
      <c r="J159" s="107"/>
      <c r="K159" s="107"/>
      <c r="L159" s="107"/>
      <c r="M159" s="107"/>
      <c r="N159" s="107"/>
      <c r="O159" s="107"/>
      <c r="P159" s="107"/>
      <c r="Q159" s="107"/>
      <c r="R159" s="107"/>
      <c r="S159" s="107"/>
      <c r="T159" s="107"/>
      <c r="U159" s="107"/>
      <c r="V159" s="107"/>
      <c r="W159" s="107"/>
      <c r="X159" s="107"/>
      <c r="Y159" s="107"/>
      <c r="Z159" s="107"/>
      <c r="AA159" s="107"/>
      <c r="AB159" s="107"/>
      <c r="AC159" s="108"/>
      <c r="AD159" s="108"/>
      <c r="AE159" s="107"/>
      <c r="AF159" s="107"/>
      <c r="AG159" s="107"/>
      <c r="AH159" s="107"/>
      <c r="AI159" s="107"/>
      <c r="AJ159" s="107"/>
      <c r="AK159" s="107"/>
    </row>
    <row r="160" spans="1:37" s="111" customFormat="1" ht="15.6">
      <c r="A160" s="109" t="s">
        <v>56</v>
      </c>
      <c r="B160" s="86"/>
      <c r="C160" s="95"/>
      <c r="D160" s="95">
        <f>SUM(D3:D157)</f>
        <v>8160569304.506259</v>
      </c>
      <c r="E160" s="95">
        <f t="shared" ref="E160:F160" si="55">SUM(E3:E157)</f>
        <v>25738478.515713196</v>
      </c>
      <c r="F160" s="95">
        <f t="shared" si="55"/>
        <v>26113821.774420027</v>
      </c>
      <c r="G160" s="110"/>
      <c r="H160" s="110"/>
      <c r="I160" s="91">
        <f>SUM(I3:I157)</f>
        <v>375343.25870679854</v>
      </c>
      <c r="J160" s="92">
        <f t="shared" ref="J160:AK160" si="56">SUM(J3:J157)</f>
        <v>8405386383.641448</v>
      </c>
      <c r="K160" s="92">
        <f t="shared" si="56"/>
        <v>8405386383.641448</v>
      </c>
      <c r="L160" s="92">
        <f t="shared" si="56"/>
        <v>26510632.729044706</v>
      </c>
      <c r="M160" s="92">
        <f t="shared" si="56"/>
        <v>26897236.42765262</v>
      </c>
      <c r="N160" s="92">
        <f t="shared" si="56"/>
        <v>386603.69860800204</v>
      </c>
      <c r="O160" s="92">
        <f t="shared" si="56"/>
        <v>8657547975.1506882</v>
      </c>
      <c r="P160" s="92">
        <f t="shared" si="56"/>
        <v>8657547975.1506882</v>
      </c>
      <c r="Q160" s="92">
        <f t="shared" si="56"/>
        <v>27305951.710916001</v>
      </c>
      <c r="R160" s="92">
        <f t="shared" si="56"/>
        <v>27704153.520482205</v>
      </c>
      <c r="S160" s="92">
        <f t="shared" si="56"/>
        <v>398201.80956624087</v>
      </c>
      <c r="T160" s="92">
        <f t="shared" si="56"/>
        <v>8917274414.4052086</v>
      </c>
      <c r="U160" s="92">
        <f t="shared" si="56"/>
        <v>8917274414.4052086</v>
      </c>
      <c r="V160" s="92">
        <f t="shared" si="56"/>
        <v>28125130.262243457</v>
      </c>
      <c r="W160" s="92">
        <f t="shared" si="56"/>
        <v>28535278.126096684</v>
      </c>
      <c r="X160" s="92">
        <f t="shared" si="56"/>
        <v>410147.86385322537</v>
      </c>
      <c r="Y160" s="92">
        <f t="shared" si="56"/>
        <v>9184792646.8373623</v>
      </c>
      <c r="Z160" s="92">
        <f t="shared" si="56"/>
        <v>9184792646.8373623</v>
      </c>
      <c r="AA160" s="92">
        <f t="shared" si="56"/>
        <v>28968884.170110762</v>
      </c>
      <c r="AB160" s="92">
        <f t="shared" si="56"/>
        <v>29391336.469879575</v>
      </c>
      <c r="AC160" s="92">
        <f t="shared" si="56"/>
        <v>422452.29976881528</v>
      </c>
      <c r="AD160" s="92">
        <f t="shared" si="56"/>
        <v>9460336426.2424889</v>
      </c>
      <c r="AE160" s="92">
        <f t="shared" si="56"/>
        <v>9460336426.2424889</v>
      </c>
      <c r="AF160" s="92">
        <f t="shared" si="56"/>
        <v>29837950.695214018</v>
      </c>
      <c r="AG160" s="92">
        <f t="shared" si="56"/>
        <v>30273076.56397596</v>
      </c>
      <c r="AH160" s="92">
        <f t="shared" si="56"/>
        <v>435125.86876188859</v>
      </c>
      <c r="AI160" s="92">
        <f t="shared" si="56"/>
        <v>140748549.56752929</v>
      </c>
      <c r="AJ160" s="92">
        <f t="shared" si="56"/>
        <v>142801081.108087</v>
      </c>
      <c r="AK160" s="92">
        <f t="shared" si="56"/>
        <v>2052531.5405581701</v>
      </c>
    </row>
    <row r="161" spans="1:37" s="94" customFormat="1" ht="14.1">
      <c r="A161" s="86" t="s">
        <v>57</v>
      </c>
      <c r="B161" s="86"/>
      <c r="C161" s="112"/>
      <c r="D161" s="112"/>
      <c r="E161" s="96">
        <f>E160/155</f>
        <v>166054.70010137546</v>
      </c>
      <c r="F161" s="88">
        <f>F160/155</f>
        <v>168476.26951238725</v>
      </c>
      <c r="G161" s="113"/>
      <c r="H161" s="113"/>
      <c r="I161" s="114"/>
      <c r="J161" s="92">
        <f>J160/155</f>
        <v>54228299.249299668</v>
      </c>
      <c r="K161" s="92">
        <f>K160/155</f>
        <v>54228299.249299668</v>
      </c>
      <c r="L161" s="92">
        <f t="shared" ref="L161:M161" si="57">L160/155</f>
        <v>171036.34018738518</v>
      </c>
      <c r="M161" s="92">
        <f t="shared" si="57"/>
        <v>173530.55759775883</v>
      </c>
      <c r="N161" s="92"/>
      <c r="O161" s="92">
        <f>O160/155</f>
        <v>55855148.226778634</v>
      </c>
      <c r="P161" s="92">
        <f>P160/155</f>
        <v>55855148.226778634</v>
      </c>
      <c r="Q161" s="92">
        <f t="shared" ref="Q161:R161" si="58">Q160/155</f>
        <v>176167.43039300645</v>
      </c>
      <c r="R161" s="92">
        <f t="shared" si="58"/>
        <v>178736.47432569164</v>
      </c>
      <c r="S161" s="92"/>
      <c r="T161" s="92">
        <f>T160/155</f>
        <v>57530802.673581988</v>
      </c>
      <c r="U161" s="92">
        <f>U160/155</f>
        <v>57530802.673581988</v>
      </c>
      <c r="V161" s="92">
        <f t="shared" ref="V161:W161" si="59">V160/155</f>
        <v>181452.45330479651</v>
      </c>
      <c r="W161" s="92">
        <f t="shared" si="59"/>
        <v>184098.56855546249</v>
      </c>
      <c r="X161" s="92"/>
      <c r="Y161" s="92">
        <f>Y160/155</f>
        <v>59256726.753789432</v>
      </c>
      <c r="Z161" s="92">
        <f>Z160/155</f>
        <v>59256726.753789432</v>
      </c>
      <c r="AA161" s="92">
        <f t="shared" ref="AA161:AB161" si="60">AA160/155</f>
        <v>186896.02690394039</v>
      </c>
      <c r="AB161" s="92">
        <f t="shared" si="60"/>
        <v>189621.52561212628</v>
      </c>
      <c r="AC161" s="92"/>
      <c r="AD161" s="92">
        <f>AD160/155</f>
        <v>61034428.556403153</v>
      </c>
      <c r="AE161" s="92">
        <f>AE160/155</f>
        <v>61034428.556403153</v>
      </c>
      <c r="AF161" s="92">
        <f t="shared" ref="AF161:AG161" si="61">AF160/155</f>
        <v>192502.90771105819</v>
      </c>
      <c r="AG161" s="92">
        <f t="shared" si="61"/>
        <v>195310.17138049006</v>
      </c>
      <c r="AH161" s="115"/>
      <c r="AI161" s="116"/>
      <c r="AJ161" s="115"/>
      <c r="AK161" s="115"/>
    </row>
    <row r="162" spans="1:37" s="94" customFormat="1" ht="14.1">
      <c r="A162" s="86" t="s">
        <v>58</v>
      </c>
      <c r="B162" s="86"/>
      <c r="C162" s="117"/>
      <c r="D162" s="117"/>
      <c r="E162" s="88"/>
      <c r="F162" s="117"/>
      <c r="G162" s="113"/>
      <c r="H162" s="113"/>
      <c r="I162" s="114"/>
      <c r="J162" s="92">
        <f>SUM($J$3:$J$17)/15</f>
        <v>6964839.7532320367</v>
      </c>
      <c r="K162" s="92">
        <f>SUM($K$3:$K$17)/15</f>
        <v>6964839.7532320367</v>
      </c>
      <c r="L162" s="92">
        <f>SUM($L$3:$L$17)/15</f>
        <v>69648.397532320378</v>
      </c>
      <c r="M162" s="92">
        <f>SUM($M$3:$M$17)/15</f>
        <v>22287.487210342526</v>
      </c>
      <c r="N162" s="92"/>
      <c r="O162" s="92">
        <f>SUM($O$3:$O$17)/15</f>
        <v>7173784.9458289994</v>
      </c>
      <c r="P162" s="92">
        <f>SUM($P$3:$P$17)/15</f>
        <v>7173784.9458289994</v>
      </c>
      <c r="Q162" s="92">
        <f>SUM($Q$3:$Q$17)/15</f>
        <v>71737.849458290002</v>
      </c>
      <c r="R162" s="92">
        <f>SUM($R$3:$R$17)/15</f>
        <v>22956.111826652799</v>
      </c>
      <c r="S162" s="92"/>
      <c r="T162" s="92">
        <f>SUM($T$3:$T$17)/15</f>
        <v>7388998.4942038693</v>
      </c>
      <c r="U162" s="92">
        <f>SUM($U$3:$U$17)/15</f>
        <v>7388998.4942038693</v>
      </c>
      <c r="V162" s="92">
        <f>SUM($V$3:$V$17)/15</f>
        <v>73889.984942038689</v>
      </c>
      <c r="W162" s="92">
        <f>SUM($W$3:$W$17)/15</f>
        <v>23644.79518145238</v>
      </c>
      <c r="X162" s="92"/>
      <c r="Y162" s="92">
        <f>SUM($Y$3:$Y$17)/15</f>
        <v>7610668.4490299849</v>
      </c>
      <c r="Z162" s="92">
        <f>SUM($Z$3:$Z$17)/15</f>
        <v>7610668.4490299849</v>
      </c>
      <c r="AA162" s="92">
        <f>SUM($AA$3:$AA$17)/15</f>
        <v>76106.684490299856</v>
      </c>
      <c r="AB162" s="92">
        <f>SUM($AB$3:$AB$17)/15</f>
        <v>24354.139036895958</v>
      </c>
      <c r="AC162" s="92"/>
      <c r="AD162" s="92">
        <f>SUM($AD$3:$AD$17)/15</f>
        <v>7838988.5025008861</v>
      </c>
      <c r="AE162" s="92">
        <f>SUM($AE$3:$AE$17)/15</f>
        <v>7838988.5025008861</v>
      </c>
      <c r="AF162" s="92">
        <f>SUM($AF$3:$AF$17)/15</f>
        <v>78389.885025008858</v>
      </c>
      <c r="AG162" s="92">
        <f>SUM($AG$3:$AG$17)/15</f>
        <v>25084.763208002834</v>
      </c>
      <c r="AH162" s="115"/>
      <c r="AI162" s="115"/>
      <c r="AJ162" s="115"/>
      <c r="AK162" s="115"/>
    </row>
    <row r="163" spans="1:37" s="94" customFormat="1" ht="14.1">
      <c r="A163" s="86" t="s">
        <v>59</v>
      </c>
      <c r="B163" s="86"/>
      <c r="C163" s="117"/>
      <c r="D163" s="117"/>
      <c r="E163" s="88"/>
      <c r="F163" s="117"/>
      <c r="G163" s="113"/>
      <c r="H163" s="113"/>
      <c r="I163" s="114"/>
      <c r="J163" s="115"/>
      <c r="K163" s="115"/>
      <c r="L163" s="118">
        <f>L162/J162</f>
        <v>1.0000000000000002E-2</v>
      </c>
      <c r="M163" s="118">
        <f>M162/K162</f>
        <v>3.200000000000001E-3</v>
      </c>
      <c r="N163" s="118"/>
      <c r="O163" s="118"/>
      <c r="P163" s="118"/>
      <c r="Q163" s="118">
        <f>Q162/O162</f>
        <v>1.0000000000000002E-2</v>
      </c>
      <c r="R163" s="118">
        <f>R162/P162</f>
        <v>3.2000000000000002E-3</v>
      </c>
      <c r="S163" s="118"/>
      <c r="T163" s="118"/>
      <c r="U163" s="118"/>
      <c r="V163" s="118">
        <f>V162/T162</f>
        <v>0.01</v>
      </c>
      <c r="W163" s="118">
        <f>W162/U162</f>
        <v>3.1999999999999997E-3</v>
      </c>
      <c r="X163" s="118"/>
      <c r="Y163" s="118"/>
      <c r="Z163" s="118"/>
      <c r="AA163" s="118">
        <f>AA162/Y162</f>
        <v>0.01</v>
      </c>
      <c r="AB163" s="118">
        <f>AB162/Z162</f>
        <v>3.200000000000001E-3</v>
      </c>
      <c r="AC163" s="118"/>
      <c r="AD163" s="118"/>
      <c r="AE163" s="118"/>
      <c r="AF163" s="118">
        <f>AF162/AD162</f>
        <v>0.01</v>
      </c>
      <c r="AG163" s="118">
        <f>AG162/AE162</f>
        <v>3.1999999999999997E-3</v>
      </c>
      <c r="AH163" s="115"/>
      <c r="AI163" s="115"/>
      <c r="AJ163" s="115"/>
      <c r="AK163" s="115"/>
    </row>
    <row r="164" spans="1:37" s="94" customFormat="1" ht="14.1">
      <c r="A164" s="86" t="s">
        <v>60</v>
      </c>
      <c r="B164" s="86"/>
      <c r="C164" s="117"/>
      <c r="D164" s="117"/>
      <c r="E164" s="88"/>
      <c r="F164" s="117"/>
      <c r="G164" s="113"/>
      <c r="H164" s="113"/>
      <c r="I164" s="114"/>
      <c r="J164" s="92"/>
      <c r="K164" s="92">
        <f>SUM($K$144:$K$157)/15</f>
        <v>187165432.58743209</v>
      </c>
      <c r="L164" s="92">
        <f>SUM($L$143:$L$157)/15</f>
        <v>208269.68946000002</v>
      </c>
      <c r="M164" s="92">
        <f>SUM($M$143:$M$157)/15</f>
        <v>625835.17052037327</v>
      </c>
      <c r="N164" s="92"/>
      <c r="O164" s="92"/>
      <c r="P164" s="92">
        <f>SUM($P$144:$P$157)/15</f>
        <v>192780395.56505507</v>
      </c>
      <c r="Q164" s="92">
        <f t="shared" ref="Q164" si="62">SUM(Q143:Q157)/15</f>
        <v>214517.78014380008</v>
      </c>
      <c r="R164" s="92">
        <f>SUM($R$143:$R$157)/15</f>
        <v>644610.22563598445</v>
      </c>
      <c r="S164" s="92"/>
      <c r="T164" s="92"/>
      <c r="U164" s="92">
        <f>SUM($U$144:$U$157)/15</f>
        <v>198563807.43200675</v>
      </c>
      <c r="V164" s="92">
        <f>SUM($V$143:$V$157)/15</f>
        <v>220953.31354811412</v>
      </c>
      <c r="W164" s="92">
        <f>SUM($W$143:$W$157)/15</f>
        <v>663948.53240506386</v>
      </c>
      <c r="X164" s="92"/>
      <c r="Y164" s="92"/>
      <c r="Z164" s="92">
        <f>SUM($Z$144:$Z$157)/15</f>
        <v>204520721.65496695</v>
      </c>
      <c r="AA164" s="92">
        <f>SUM($AA$143:$AA$157)/15</f>
        <v>227581.91295455757</v>
      </c>
      <c r="AB164" s="92">
        <f>SUM($AB$143:$AB$157)/15</f>
        <v>683866.98837721604</v>
      </c>
      <c r="AC164" s="92"/>
      <c r="AD164" s="92"/>
      <c r="AE164" s="92">
        <f>SUM($AE$144:$AE$157)/15</f>
        <v>210656343.30461597</v>
      </c>
      <c r="AF164" s="92">
        <f>SUM($AF$143:$AF$157)/15</f>
        <v>234409.37034319431</v>
      </c>
      <c r="AG164" s="92">
        <f>SUM($AG$143:$AG$157)/15</f>
        <v>704382.99802853237</v>
      </c>
      <c r="AH164" s="115"/>
      <c r="AI164" s="115"/>
      <c r="AJ164" s="115"/>
      <c r="AK164" s="115"/>
    </row>
    <row r="165" spans="1:37" s="94" customFormat="1" ht="14.1">
      <c r="A165" s="86" t="s">
        <v>61</v>
      </c>
      <c r="B165" s="86"/>
      <c r="C165" s="117"/>
      <c r="D165" s="117"/>
      <c r="E165" s="88"/>
      <c r="F165" s="117"/>
      <c r="G165" s="113"/>
      <c r="H165" s="113"/>
      <c r="I165" s="114"/>
      <c r="J165" s="115"/>
      <c r="K165" s="115"/>
      <c r="L165" s="118">
        <f>L164/K164</f>
        <v>1.1127572361029291E-3</v>
      </c>
      <c r="M165" s="118">
        <f>M164/K164</f>
        <v>3.3437540355002351E-3</v>
      </c>
      <c r="N165" s="118"/>
      <c r="O165" s="118"/>
      <c r="P165" s="118"/>
      <c r="Q165" s="118">
        <f>Q164/P164</f>
        <v>1.1127572361029291E-3</v>
      </c>
      <c r="R165" s="118">
        <f>R164/P164</f>
        <v>3.3437540355002347E-3</v>
      </c>
      <c r="S165" s="118"/>
      <c r="T165" s="118"/>
      <c r="U165" s="118"/>
      <c r="V165" s="118">
        <f>V164/U164</f>
        <v>1.1127572361029293E-3</v>
      </c>
      <c r="W165" s="118">
        <f>W164/U164</f>
        <v>3.3437540355002338E-3</v>
      </c>
      <c r="X165" s="118"/>
      <c r="Y165" s="118"/>
      <c r="Z165" s="118"/>
      <c r="AA165" s="118">
        <f>AA164/Z164</f>
        <v>1.1127572361029293E-3</v>
      </c>
      <c r="AB165" s="118">
        <f>AB164/Z164</f>
        <v>3.3437540355002351E-3</v>
      </c>
      <c r="AC165" s="118"/>
      <c r="AD165" s="118"/>
      <c r="AE165" s="118"/>
      <c r="AF165" s="118">
        <f>AF164/AE164</f>
        <v>1.1127572361029293E-3</v>
      </c>
      <c r="AG165" s="118">
        <f>AG164/AE164</f>
        <v>3.3437540355002338E-3</v>
      </c>
      <c r="AH165" s="156"/>
      <c r="AI165" s="156"/>
      <c r="AJ165" s="156"/>
      <c r="AK165" s="156"/>
    </row>
    <row r="166" spans="1:37">
      <c r="A166" s="5"/>
      <c r="B166" s="5"/>
      <c r="C166" s="18"/>
      <c r="D166" s="18"/>
      <c r="E166" s="35"/>
      <c r="F166" s="6"/>
      <c r="G166" s="7"/>
      <c r="H166" s="7"/>
      <c r="I166" s="22"/>
      <c r="J166" s="4"/>
      <c r="K166" s="4"/>
      <c r="L166" s="4"/>
      <c r="M166" s="4"/>
      <c r="N166" s="4"/>
      <c r="O166" s="4"/>
      <c r="P166" s="4"/>
      <c r="Q166" s="4"/>
      <c r="R166" s="4"/>
      <c r="S166" s="4"/>
      <c r="T166" s="4"/>
      <c r="U166" s="4"/>
      <c r="V166" s="4"/>
      <c r="W166" s="4"/>
      <c r="X166" s="4"/>
      <c r="Y166" s="4"/>
      <c r="Z166" s="4"/>
      <c r="AA166" s="4"/>
      <c r="AB166" s="4"/>
      <c r="AC166" s="30"/>
      <c r="AD166" s="30"/>
      <c r="AE166" s="4"/>
      <c r="AF166" s="4"/>
      <c r="AG166" s="4"/>
      <c r="AH166" s="4"/>
      <c r="AI166" s="4"/>
      <c r="AJ166" s="4"/>
      <c r="AK166" s="4"/>
    </row>
    <row r="167" spans="1:37">
      <c r="A167" s="5"/>
      <c r="B167" s="5"/>
      <c r="C167" s="6"/>
      <c r="D167" s="6"/>
      <c r="E167" s="34"/>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c r="A174" s="5"/>
      <c r="B174" s="5"/>
      <c r="C174" s="8"/>
      <c r="D174" s="8"/>
      <c r="E174" s="1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c r="A176" s="5"/>
      <c r="B176" s="5"/>
      <c r="C176" s="6"/>
      <c r="D176" s="6"/>
      <c r="E176" s="3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c r="A188" s="5"/>
      <c r="B188" s="5"/>
      <c r="C188" s="8"/>
      <c r="D188" s="8"/>
      <c r="E188" s="1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c r="A205" s="5"/>
      <c r="B205" s="5"/>
      <c r="C205" s="8"/>
      <c r="D205" s="8"/>
      <c r="E205" s="14"/>
      <c r="F205" s="6"/>
      <c r="G205" s="7"/>
      <c r="H205" s="7"/>
      <c r="I205" s="22"/>
      <c r="J205" s="9"/>
      <c r="K205" s="9"/>
      <c r="L205" s="9"/>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c r="A206" s="4"/>
      <c r="B206" s="4"/>
      <c r="C206" s="4"/>
      <c r="D206" s="4"/>
      <c r="E206" s="29"/>
      <c r="F206" s="4"/>
      <c r="G206" s="7"/>
      <c r="H206" s="7"/>
      <c r="I206" s="20"/>
      <c r="J206" s="4"/>
      <c r="K206" s="4"/>
      <c r="L206" s="4"/>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c r="A207" s="4"/>
      <c r="B207" s="4"/>
      <c r="C207" s="4"/>
      <c r="D207" s="4"/>
      <c r="E207" s="36"/>
      <c r="F207" s="19"/>
      <c r="G207" s="4"/>
      <c r="H207" s="4"/>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c r="A208" s="4"/>
      <c r="B208" s="4"/>
      <c r="C208" s="4"/>
      <c r="D208" s="4"/>
      <c r="E208" s="29"/>
      <c r="F208" s="15"/>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c r="A209" s="4"/>
      <c r="B209" s="4"/>
      <c r="C209" s="4"/>
      <c r="D209" s="4"/>
      <c r="E209" s="29"/>
      <c r="F209" s="4"/>
      <c r="G209" s="7"/>
      <c r="H209" s="7"/>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32" activePane="bottomLeft" state="frozen"/>
      <selection pane="bottomLeft" activeCell="AG39" sqref="AG39"/>
    </sheetView>
  </sheetViews>
  <sheetFormatPr defaultColWidth="8.83203125" defaultRowHeight="14.45"/>
  <cols>
    <col min="1" max="12" width="20.6640625" style="16" customWidth="1"/>
    <col min="13" max="14" width="11.83203125" style="16" bestFit="1" customWidth="1"/>
    <col min="15" max="15" width="8.83203125" style="16"/>
    <col min="16" max="16" width="14.6640625" style="16" bestFit="1" customWidth="1"/>
    <col min="17" max="16384" width="8.83203125" style="16"/>
  </cols>
  <sheetData>
    <row r="1" spans="1:16" ht="66" customHeight="1">
      <c r="A1" s="197" t="s">
        <v>62</v>
      </c>
      <c r="B1" s="198"/>
      <c r="C1" s="198"/>
      <c r="D1" s="198"/>
      <c r="E1" s="198"/>
      <c r="F1" s="119"/>
      <c r="G1" s="119"/>
      <c r="H1" s="119"/>
      <c r="I1" s="119"/>
      <c r="J1" s="158"/>
      <c r="K1" s="119"/>
      <c r="L1" s="119"/>
      <c r="M1" s="119"/>
      <c r="N1" s="119"/>
    </row>
    <row r="2" spans="1:16" s="17" customFormat="1" ht="56.1">
      <c r="A2" s="120"/>
      <c r="B2" s="120" t="s">
        <v>63</v>
      </c>
      <c r="C2" s="120" t="s">
        <v>64</v>
      </c>
      <c r="D2" s="120" t="s">
        <v>65</v>
      </c>
      <c r="E2" s="120" t="s">
        <v>66</v>
      </c>
      <c r="F2" s="120" t="s">
        <v>67</v>
      </c>
      <c r="G2" s="120" t="s">
        <v>68</v>
      </c>
      <c r="H2" s="120" t="s">
        <v>69</v>
      </c>
      <c r="I2" s="121" t="s">
        <v>70</v>
      </c>
      <c r="J2" s="122" t="s">
        <v>71</v>
      </c>
      <c r="K2" s="122" t="s">
        <v>72</v>
      </c>
      <c r="L2" s="121" t="s">
        <v>73</v>
      </c>
      <c r="M2" s="123"/>
      <c r="N2" s="123"/>
    </row>
    <row r="3" spans="1:16" ht="119.45" customHeight="1">
      <c r="A3" s="124"/>
      <c r="B3" s="124"/>
      <c r="C3" s="124"/>
      <c r="D3" s="124"/>
      <c r="E3" s="124"/>
      <c r="F3" s="124"/>
      <c r="G3" s="124"/>
      <c r="H3" s="124"/>
      <c r="I3" s="125"/>
      <c r="J3" s="146" t="s">
        <v>74</v>
      </c>
      <c r="K3" s="146" t="s">
        <v>75</v>
      </c>
      <c r="L3" s="125"/>
      <c r="M3" s="119"/>
      <c r="N3" s="119"/>
    </row>
    <row r="4" spans="1:16">
      <c r="A4" s="119" t="s">
        <v>76</v>
      </c>
      <c r="B4" s="126">
        <v>1468934.5299999998</v>
      </c>
      <c r="C4" s="127">
        <v>135473.68</v>
      </c>
      <c r="D4" s="127">
        <v>0</v>
      </c>
      <c r="E4" s="127">
        <v>0</v>
      </c>
      <c r="F4" s="127">
        <v>0</v>
      </c>
      <c r="G4" s="127">
        <v>0</v>
      </c>
      <c r="H4" s="128">
        <v>1421.41</v>
      </c>
      <c r="I4" s="129">
        <v>1605829.6199999996</v>
      </c>
      <c r="J4" s="130"/>
      <c r="K4" s="130"/>
      <c r="L4" s="131">
        <f t="shared" ref="L4:L45" si="0">(I4-J4)+K4</f>
        <v>1605829.6199999996</v>
      </c>
      <c r="M4" s="132"/>
      <c r="N4" s="119" t="s">
        <v>77</v>
      </c>
    </row>
    <row r="5" spans="1:16">
      <c r="A5" s="119" t="s">
        <v>78</v>
      </c>
      <c r="B5" s="133">
        <v>2265616.06</v>
      </c>
      <c r="C5" s="134">
        <v>394436.78</v>
      </c>
      <c r="D5" s="134">
        <v>0</v>
      </c>
      <c r="E5" s="134">
        <v>0</v>
      </c>
      <c r="F5" s="134">
        <v>229189.09000000003</v>
      </c>
      <c r="G5" s="134">
        <v>0</v>
      </c>
      <c r="H5" s="135">
        <v>3431.5999999999995</v>
      </c>
      <c r="I5" s="136">
        <v>2892673.53</v>
      </c>
      <c r="J5" s="130"/>
      <c r="K5" s="137"/>
      <c r="L5" s="131">
        <f t="shared" si="0"/>
        <v>2892673.53</v>
      </c>
      <c r="M5" s="119"/>
      <c r="N5" s="119" t="s">
        <v>79</v>
      </c>
    </row>
    <row r="6" spans="1:16">
      <c r="A6" s="119" t="s">
        <v>80</v>
      </c>
      <c r="B6" s="133">
        <v>2382703.7199999997</v>
      </c>
      <c r="C6" s="134">
        <v>974442.2899999998</v>
      </c>
      <c r="D6" s="134">
        <v>0</v>
      </c>
      <c r="E6" s="134">
        <v>0</v>
      </c>
      <c r="F6" s="134">
        <v>312923.77999999997</v>
      </c>
      <c r="G6" s="134">
        <v>0</v>
      </c>
      <c r="H6" s="135">
        <v>0</v>
      </c>
      <c r="I6" s="136">
        <v>3670069.7899999996</v>
      </c>
      <c r="J6" s="130"/>
      <c r="K6" s="137"/>
      <c r="L6" s="131">
        <f t="shared" si="0"/>
        <v>3670069.7899999996</v>
      </c>
      <c r="M6" s="119"/>
      <c r="N6" s="119" t="s">
        <v>81</v>
      </c>
    </row>
    <row r="7" spans="1:16">
      <c r="A7" s="119" t="s">
        <v>82</v>
      </c>
      <c r="B7" s="133">
        <v>4849257.3599999994</v>
      </c>
      <c r="C7" s="134">
        <v>17667.03</v>
      </c>
      <c r="D7" s="134">
        <v>0</v>
      </c>
      <c r="E7" s="134">
        <v>0</v>
      </c>
      <c r="F7" s="134">
        <v>680916.40999999992</v>
      </c>
      <c r="G7" s="134">
        <v>4551</v>
      </c>
      <c r="H7" s="135">
        <v>0</v>
      </c>
      <c r="I7" s="136">
        <v>5552391.7999999998</v>
      </c>
      <c r="J7" s="130"/>
      <c r="K7" s="137"/>
      <c r="L7" s="131">
        <f t="shared" si="0"/>
        <v>5552391.7999999998</v>
      </c>
      <c r="M7" s="119"/>
      <c r="N7" s="119"/>
    </row>
    <row r="8" spans="1:16">
      <c r="A8" s="119" t="s">
        <v>83</v>
      </c>
      <c r="B8" s="133">
        <v>5200099</v>
      </c>
      <c r="C8" s="134">
        <v>749439</v>
      </c>
      <c r="D8" s="134">
        <v>0</v>
      </c>
      <c r="E8" s="134">
        <v>0</v>
      </c>
      <c r="F8" s="134">
        <v>0</v>
      </c>
      <c r="G8" s="134">
        <v>207</v>
      </c>
      <c r="H8" s="135">
        <v>-8749</v>
      </c>
      <c r="I8" s="136">
        <v>5940996</v>
      </c>
      <c r="J8" s="130"/>
      <c r="K8" s="137"/>
      <c r="L8" s="131">
        <f t="shared" si="0"/>
        <v>5940996</v>
      </c>
      <c r="M8" s="119"/>
      <c r="N8" s="119"/>
    </row>
    <row r="9" spans="1:16">
      <c r="A9" s="119" t="s">
        <v>84</v>
      </c>
      <c r="B9" s="133">
        <v>5568132.3799999999</v>
      </c>
      <c r="C9" s="134">
        <v>352664.31</v>
      </c>
      <c r="D9" s="134">
        <v>0</v>
      </c>
      <c r="E9" s="134">
        <v>0</v>
      </c>
      <c r="F9" s="134">
        <v>62522.010000000009</v>
      </c>
      <c r="G9" s="134">
        <v>0</v>
      </c>
      <c r="H9" s="135">
        <v>7098.7800000000025</v>
      </c>
      <c r="I9" s="136">
        <v>5990417.4799999995</v>
      </c>
      <c r="J9" s="130"/>
      <c r="K9" s="137"/>
      <c r="L9" s="131">
        <f t="shared" si="0"/>
        <v>5990417.4799999995</v>
      </c>
      <c r="M9" s="119"/>
      <c r="N9" s="119"/>
    </row>
    <row r="10" spans="1:16">
      <c r="A10" s="119" t="s">
        <v>85</v>
      </c>
      <c r="B10" s="133">
        <v>4951780.0999999996</v>
      </c>
      <c r="C10" s="134">
        <v>654050.15</v>
      </c>
      <c r="D10" s="134">
        <v>0</v>
      </c>
      <c r="E10" s="134">
        <v>0</v>
      </c>
      <c r="F10" s="134">
        <v>988922.41</v>
      </c>
      <c r="G10" s="134">
        <v>30000</v>
      </c>
      <c r="H10" s="135">
        <v>0</v>
      </c>
      <c r="I10" s="136">
        <v>6624752.6600000001</v>
      </c>
      <c r="J10" s="130"/>
      <c r="K10" s="137"/>
      <c r="L10" s="131">
        <f t="shared" si="0"/>
        <v>6624752.6600000001</v>
      </c>
      <c r="M10" s="119"/>
      <c r="N10" s="119"/>
    </row>
    <row r="11" spans="1:16">
      <c r="A11" s="119" t="s">
        <v>55</v>
      </c>
      <c r="B11" s="133">
        <v>6598146.1299999999</v>
      </c>
      <c r="C11" s="134">
        <v>450</v>
      </c>
      <c r="D11" s="134">
        <v>0</v>
      </c>
      <c r="E11" s="134">
        <v>0</v>
      </c>
      <c r="F11" s="134">
        <v>0</v>
      </c>
      <c r="G11" s="134">
        <v>0</v>
      </c>
      <c r="H11" s="135">
        <v>102183.82</v>
      </c>
      <c r="I11" s="136">
        <v>6700779.9500000002</v>
      </c>
      <c r="J11" s="130"/>
      <c r="K11" s="137"/>
      <c r="L11" s="131">
        <f t="shared" si="0"/>
        <v>6700779.9500000002</v>
      </c>
      <c r="M11" s="119"/>
      <c r="N11" s="119"/>
    </row>
    <row r="12" spans="1:16">
      <c r="A12" s="119" t="s">
        <v>86</v>
      </c>
      <c r="B12" s="133">
        <v>6970615.6873005033</v>
      </c>
      <c r="C12" s="134">
        <v>1200</v>
      </c>
      <c r="D12" s="134">
        <v>0</v>
      </c>
      <c r="E12" s="134">
        <v>0</v>
      </c>
      <c r="F12" s="134">
        <v>5861.9672727272718</v>
      </c>
      <c r="G12" s="134">
        <v>0</v>
      </c>
      <c r="H12" s="135">
        <v>1229.0181818181823</v>
      </c>
      <c r="I12" s="136">
        <v>6978906.6727550486</v>
      </c>
      <c r="J12" s="130"/>
      <c r="K12" s="137"/>
      <c r="L12" s="131">
        <f t="shared" si="0"/>
        <v>6978906.6727550486</v>
      </c>
      <c r="M12" s="119"/>
      <c r="N12" s="119"/>
    </row>
    <row r="13" spans="1:16">
      <c r="A13" s="119" t="s">
        <v>87</v>
      </c>
      <c r="B13" s="133">
        <v>6004890.9600000018</v>
      </c>
      <c r="C13" s="134">
        <v>1142912.1400000001</v>
      </c>
      <c r="D13" s="134">
        <v>0</v>
      </c>
      <c r="E13" s="134">
        <v>0</v>
      </c>
      <c r="F13" s="134">
        <v>0</v>
      </c>
      <c r="G13" s="134">
        <v>0</v>
      </c>
      <c r="H13" s="135">
        <v>114021.1</v>
      </c>
      <c r="I13" s="136">
        <v>7261824.2000000011</v>
      </c>
      <c r="J13" s="130"/>
      <c r="K13" s="137"/>
      <c r="L13" s="131">
        <f t="shared" si="0"/>
        <v>7261824.2000000011</v>
      </c>
      <c r="M13" s="119"/>
      <c r="N13" s="119"/>
    </row>
    <row r="14" spans="1:16">
      <c r="A14" s="119" t="s">
        <v>88</v>
      </c>
      <c r="B14" s="133">
        <v>4279774.26</v>
      </c>
      <c r="C14" s="134">
        <v>1555676.93</v>
      </c>
      <c r="D14" s="134">
        <v>0</v>
      </c>
      <c r="E14" s="134">
        <v>0</v>
      </c>
      <c r="F14" s="134">
        <v>1893841.0699999998</v>
      </c>
      <c r="G14" s="134">
        <v>35127</v>
      </c>
      <c r="H14" s="135">
        <v>46529.17</v>
      </c>
      <c r="I14" s="136">
        <v>7810948.4299999997</v>
      </c>
      <c r="J14" s="130"/>
      <c r="K14" s="137"/>
      <c r="L14" s="131">
        <f t="shared" si="0"/>
        <v>7810948.4299999997</v>
      </c>
      <c r="M14" s="119"/>
      <c r="N14" s="119"/>
      <c r="P14" s="42"/>
    </row>
    <row r="15" spans="1:16">
      <c r="A15" s="119" t="s">
        <v>89</v>
      </c>
      <c r="B15" s="133">
        <v>7487835.21</v>
      </c>
      <c r="C15" s="134">
        <v>353417.59</v>
      </c>
      <c r="D15" s="134">
        <v>0</v>
      </c>
      <c r="E15" s="134">
        <v>0</v>
      </c>
      <c r="F15" s="134">
        <v>0</v>
      </c>
      <c r="G15" s="134">
        <v>11088</v>
      </c>
      <c r="H15" s="135">
        <v>0</v>
      </c>
      <c r="I15" s="136">
        <v>7852340.7999999998</v>
      </c>
      <c r="J15" s="130"/>
      <c r="K15" s="137"/>
      <c r="L15" s="131">
        <f t="shared" si="0"/>
        <v>7852340.7999999998</v>
      </c>
      <c r="M15" s="119"/>
      <c r="N15" s="119"/>
    </row>
    <row r="16" spans="1:16">
      <c r="A16" s="119" t="s">
        <v>90</v>
      </c>
      <c r="B16" s="133">
        <v>6696974.870000001</v>
      </c>
      <c r="C16" s="134">
        <v>812170.94</v>
      </c>
      <c r="D16" s="134">
        <v>0</v>
      </c>
      <c r="E16" s="134">
        <v>0</v>
      </c>
      <c r="F16" s="134">
        <v>638861.36</v>
      </c>
      <c r="G16" s="134">
        <v>0</v>
      </c>
      <c r="H16" s="135">
        <v>7583.75</v>
      </c>
      <c r="I16" s="136">
        <v>8155590.9200000009</v>
      </c>
      <c r="J16" s="130"/>
      <c r="K16" s="137"/>
      <c r="L16" s="131">
        <f t="shared" si="0"/>
        <v>8155590.9200000009</v>
      </c>
      <c r="M16" s="119"/>
      <c r="N16" s="119"/>
    </row>
    <row r="17" spans="1:14">
      <c r="A17" s="119" t="s">
        <v>91</v>
      </c>
      <c r="B17" s="133">
        <v>6390141.2699999996</v>
      </c>
      <c r="C17" s="134">
        <v>1616445.98</v>
      </c>
      <c r="D17" s="134">
        <v>0</v>
      </c>
      <c r="E17" s="134">
        <v>0</v>
      </c>
      <c r="F17" s="134">
        <v>90506.62999999999</v>
      </c>
      <c r="G17" s="134">
        <v>0</v>
      </c>
      <c r="H17" s="135">
        <v>60248.469999999987</v>
      </c>
      <c r="I17" s="136">
        <v>8157342.3499999996</v>
      </c>
      <c r="J17" s="130"/>
      <c r="K17" s="137"/>
      <c r="L17" s="131">
        <f t="shared" si="0"/>
        <v>8157342.3499999996</v>
      </c>
      <c r="M17" s="119"/>
      <c r="N17" s="119"/>
    </row>
    <row r="18" spans="1:14">
      <c r="A18" s="119" t="s">
        <v>92</v>
      </c>
      <c r="B18" s="133">
        <v>7879649.4399999995</v>
      </c>
      <c r="C18" s="134">
        <v>993728.77999999991</v>
      </c>
      <c r="D18" s="134">
        <v>0</v>
      </c>
      <c r="E18" s="134">
        <v>0</v>
      </c>
      <c r="F18" s="134">
        <v>0</v>
      </c>
      <c r="G18" s="134">
        <v>-11961</v>
      </c>
      <c r="H18" s="135">
        <v>-74622.73000000001</v>
      </c>
      <c r="I18" s="136">
        <v>8786794.4899999984</v>
      </c>
      <c r="J18" s="130"/>
      <c r="K18" s="137"/>
      <c r="L18" s="131">
        <f t="shared" si="0"/>
        <v>8786794.4899999984</v>
      </c>
      <c r="M18" s="119"/>
      <c r="N18" s="119"/>
    </row>
    <row r="19" spans="1:14">
      <c r="A19" s="119" t="s">
        <v>93</v>
      </c>
      <c r="B19" s="133">
        <v>6933259</v>
      </c>
      <c r="C19" s="134">
        <v>1814122</v>
      </c>
      <c r="D19" s="134">
        <v>0</v>
      </c>
      <c r="E19" s="134">
        <v>0</v>
      </c>
      <c r="F19" s="134">
        <v>57607</v>
      </c>
      <c r="G19" s="134">
        <v>0</v>
      </c>
      <c r="H19" s="135">
        <v>22094</v>
      </c>
      <c r="I19" s="136">
        <v>8827082</v>
      </c>
      <c r="J19" s="130"/>
      <c r="K19" s="137"/>
      <c r="L19" s="131">
        <f t="shared" si="0"/>
        <v>8827082</v>
      </c>
      <c r="M19" s="119"/>
      <c r="N19" s="119"/>
    </row>
    <row r="20" spans="1:14">
      <c r="A20" s="119" t="s">
        <v>94</v>
      </c>
      <c r="B20" s="133">
        <v>7911330.6999999993</v>
      </c>
      <c r="C20" s="134">
        <v>862036.04000000027</v>
      </c>
      <c r="D20" s="134">
        <v>0</v>
      </c>
      <c r="E20" s="134">
        <v>0</v>
      </c>
      <c r="F20" s="134">
        <v>0</v>
      </c>
      <c r="G20" s="134">
        <v>517181</v>
      </c>
      <c r="H20" s="135">
        <v>15262.69</v>
      </c>
      <c r="I20" s="136">
        <v>9305810.4299999997</v>
      </c>
      <c r="J20" s="130"/>
      <c r="K20" s="137"/>
      <c r="L20" s="131">
        <f t="shared" si="0"/>
        <v>9305810.4299999997</v>
      </c>
      <c r="M20" s="119"/>
      <c r="N20" s="119"/>
    </row>
    <row r="21" spans="1:14">
      <c r="A21" s="119" t="s">
        <v>95</v>
      </c>
      <c r="B21" s="133">
        <v>3134019.6832260122</v>
      </c>
      <c r="C21" s="134">
        <v>4887127.0266666664</v>
      </c>
      <c r="D21" s="134">
        <v>0</v>
      </c>
      <c r="E21" s="134">
        <v>0</v>
      </c>
      <c r="F21" s="134">
        <v>242343.8133333333</v>
      </c>
      <c r="G21" s="134">
        <v>1311617.3333333333</v>
      </c>
      <c r="H21" s="135">
        <v>84991.973333333328</v>
      </c>
      <c r="I21" s="136">
        <v>9660099.8298926782</v>
      </c>
      <c r="J21" s="130"/>
      <c r="K21" s="137"/>
      <c r="L21" s="131">
        <f t="shared" si="0"/>
        <v>9660099.8298926782</v>
      </c>
      <c r="M21" s="119"/>
      <c r="N21" s="119"/>
    </row>
    <row r="22" spans="1:14">
      <c r="A22" s="119" t="s">
        <v>96</v>
      </c>
      <c r="B22" s="133">
        <v>8853020</v>
      </c>
      <c r="C22" s="134">
        <v>0</v>
      </c>
      <c r="D22" s="134">
        <v>0</v>
      </c>
      <c r="E22" s="134">
        <v>0</v>
      </c>
      <c r="F22" s="134">
        <v>1068961</v>
      </c>
      <c r="G22" s="134">
        <v>0</v>
      </c>
      <c r="H22" s="135">
        <v>0</v>
      </c>
      <c r="I22" s="136">
        <v>9921981</v>
      </c>
      <c r="J22" s="130"/>
      <c r="K22" s="137"/>
      <c r="L22" s="131">
        <f t="shared" si="0"/>
        <v>9921981</v>
      </c>
      <c r="M22" s="119"/>
      <c r="N22" s="119"/>
    </row>
    <row r="23" spans="1:14">
      <c r="A23" s="119" t="s">
        <v>97</v>
      </c>
      <c r="B23" s="133">
        <v>9626263</v>
      </c>
      <c r="C23" s="134">
        <v>0</v>
      </c>
      <c r="D23" s="134">
        <v>0</v>
      </c>
      <c r="E23" s="134">
        <v>0</v>
      </c>
      <c r="F23" s="134">
        <v>641736</v>
      </c>
      <c r="G23" s="134">
        <v>140881</v>
      </c>
      <c r="H23" s="135">
        <v>0</v>
      </c>
      <c r="I23" s="136">
        <v>10408880</v>
      </c>
      <c r="J23" s="130"/>
      <c r="K23" s="137"/>
      <c r="L23" s="131">
        <f t="shared" si="0"/>
        <v>10408880</v>
      </c>
      <c r="M23" s="119"/>
      <c r="N23" s="119"/>
    </row>
    <row r="24" spans="1:14">
      <c r="A24" s="119" t="s">
        <v>98</v>
      </c>
      <c r="B24" s="133">
        <v>5866024.0099999998</v>
      </c>
      <c r="C24" s="134">
        <v>143449.24</v>
      </c>
      <c r="D24" s="134">
        <v>0</v>
      </c>
      <c r="E24" s="134">
        <v>0</v>
      </c>
      <c r="F24" s="134">
        <v>4554957.1500000004</v>
      </c>
      <c r="G24" s="134">
        <v>0</v>
      </c>
      <c r="H24" s="135">
        <v>215048.34</v>
      </c>
      <c r="I24" s="136">
        <v>10779478.74</v>
      </c>
      <c r="J24" s="130"/>
      <c r="K24" s="137"/>
      <c r="L24" s="131">
        <f t="shared" si="0"/>
        <v>10779478.74</v>
      </c>
      <c r="M24" s="119"/>
      <c r="N24" s="119"/>
    </row>
    <row r="25" spans="1:14">
      <c r="A25" s="119" t="s">
        <v>99</v>
      </c>
      <c r="B25" s="133">
        <v>7131073</v>
      </c>
      <c r="C25" s="134">
        <v>2419743</v>
      </c>
      <c r="D25" s="134">
        <v>0</v>
      </c>
      <c r="E25" s="134">
        <v>0</v>
      </c>
      <c r="F25" s="134">
        <v>1521272</v>
      </c>
      <c r="G25" s="134">
        <v>0</v>
      </c>
      <c r="H25" s="135">
        <v>-121837</v>
      </c>
      <c r="I25" s="136">
        <v>10950251</v>
      </c>
      <c r="J25" s="130"/>
      <c r="K25" s="137"/>
      <c r="L25" s="131">
        <f t="shared" si="0"/>
        <v>10950251</v>
      </c>
      <c r="M25" s="119"/>
      <c r="N25" s="119"/>
    </row>
    <row r="26" spans="1:14">
      <c r="A26" s="119" t="s">
        <v>100</v>
      </c>
      <c r="B26" s="133">
        <v>10205873.439999999</v>
      </c>
      <c r="C26" s="134">
        <v>153833.17000000001</v>
      </c>
      <c r="D26" s="134">
        <v>0</v>
      </c>
      <c r="E26" s="134">
        <v>0</v>
      </c>
      <c r="F26" s="134">
        <v>799171.60999999987</v>
      </c>
      <c r="G26" s="134">
        <v>0</v>
      </c>
      <c r="H26" s="135">
        <v>20381.439999999999</v>
      </c>
      <c r="I26" s="136">
        <v>11179259.659999998</v>
      </c>
      <c r="J26" s="130"/>
      <c r="K26" s="137"/>
      <c r="L26" s="131">
        <f t="shared" si="0"/>
        <v>11179259.659999998</v>
      </c>
      <c r="M26" s="119"/>
      <c r="N26" s="119"/>
    </row>
    <row r="27" spans="1:14">
      <c r="A27" s="119" t="s">
        <v>101</v>
      </c>
      <c r="B27" s="133">
        <v>11090803.210000001</v>
      </c>
      <c r="C27" s="134">
        <v>-700</v>
      </c>
      <c r="D27" s="134">
        <v>0</v>
      </c>
      <c r="E27" s="134">
        <v>0</v>
      </c>
      <c r="F27" s="134">
        <v>299287.85000000003</v>
      </c>
      <c r="G27" s="134">
        <v>101817</v>
      </c>
      <c r="H27" s="135">
        <v>0</v>
      </c>
      <c r="I27" s="136">
        <v>11491208.060000001</v>
      </c>
      <c r="J27" s="130"/>
      <c r="K27" s="137"/>
      <c r="L27" s="131">
        <f t="shared" si="0"/>
        <v>11491208.060000001</v>
      </c>
      <c r="M27" s="119"/>
      <c r="N27" s="119"/>
    </row>
    <row r="28" spans="1:14">
      <c r="A28" s="119" t="s">
        <v>102</v>
      </c>
      <c r="B28" s="133">
        <v>6869195</v>
      </c>
      <c r="C28" s="134">
        <v>2811964</v>
      </c>
      <c r="D28" s="134">
        <v>0</v>
      </c>
      <c r="E28" s="134">
        <v>0</v>
      </c>
      <c r="F28" s="134">
        <v>2001105</v>
      </c>
      <c r="G28" s="134">
        <v>0</v>
      </c>
      <c r="H28" s="135">
        <v>-45375</v>
      </c>
      <c r="I28" s="136">
        <v>11636889</v>
      </c>
      <c r="J28" s="130"/>
      <c r="K28" s="137"/>
      <c r="L28" s="131">
        <f t="shared" si="0"/>
        <v>11636889</v>
      </c>
      <c r="M28" s="119"/>
      <c r="N28" s="119"/>
    </row>
    <row r="29" spans="1:14">
      <c r="A29" s="119" t="s">
        <v>103</v>
      </c>
      <c r="B29" s="133">
        <v>10606075</v>
      </c>
      <c r="C29" s="134">
        <v>802586.18181818188</v>
      </c>
      <c r="D29" s="134">
        <v>0</v>
      </c>
      <c r="E29" s="134">
        <v>0</v>
      </c>
      <c r="F29" s="134">
        <v>331429.09090909088</v>
      </c>
      <c r="G29" s="134">
        <v>0</v>
      </c>
      <c r="H29" s="135">
        <v>0</v>
      </c>
      <c r="I29" s="136">
        <v>11740090.272727273</v>
      </c>
      <c r="J29" s="130"/>
      <c r="K29" s="137"/>
      <c r="L29" s="131">
        <f t="shared" si="0"/>
        <v>11740090.272727273</v>
      </c>
      <c r="M29" s="119"/>
      <c r="N29" s="119"/>
    </row>
    <row r="30" spans="1:14">
      <c r="A30" s="119" t="s">
        <v>104</v>
      </c>
      <c r="B30" s="133">
        <v>7669247</v>
      </c>
      <c r="C30" s="134">
        <v>775946</v>
      </c>
      <c r="D30" s="134">
        <v>0</v>
      </c>
      <c r="E30" s="134">
        <v>0</v>
      </c>
      <c r="F30" s="134">
        <v>3250078</v>
      </c>
      <c r="G30" s="134">
        <v>45248</v>
      </c>
      <c r="H30" s="135">
        <v>0</v>
      </c>
      <c r="I30" s="136">
        <v>11740519</v>
      </c>
      <c r="J30" s="130"/>
      <c r="K30" s="137"/>
      <c r="L30" s="131">
        <f t="shared" si="0"/>
        <v>11740519</v>
      </c>
      <c r="M30" s="119"/>
      <c r="N30" s="119"/>
    </row>
    <row r="31" spans="1:14">
      <c r="A31" s="119" t="s">
        <v>105</v>
      </c>
      <c r="B31" s="133">
        <v>9015285.4099999983</v>
      </c>
      <c r="C31" s="134">
        <v>49600.09</v>
      </c>
      <c r="D31" s="134">
        <v>0</v>
      </c>
      <c r="E31" s="134">
        <v>0</v>
      </c>
      <c r="F31" s="134">
        <v>1656927.8600000006</v>
      </c>
      <c r="G31" s="134">
        <v>851681</v>
      </c>
      <c r="H31" s="135">
        <v>340882.75</v>
      </c>
      <c r="I31" s="136">
        <v>11914377.109999999</v>
      </c>
      <c r="J31" s="130"/>
      <c r="K31" s="137"/>
      <c r="L31" s="131">
        <f t="shared" si="0"/>
        <v>11914377.109999999</v>
      </c>
      <c r="M31" s="119"/>
      <c r="N31" s="119"/>
    </row>
    <row r="32" spans="1:14">
      <c r="A32" s="119" t="s">
        <v>106</v>
      </c>
      <c r="B32" s="133">
        <v>11443322.909999998</v>
      </c>
      <c r="C32" s="134">
        <v>939178.73000000021</v>
      </c>
      <c r="D32" s="134">
        <v>0</v>
      </c>
      <c r="E32" s="134">
        <v>0</v>
      </c>
      <c r="F32" s="134">
        <v>0</v>
      </c>
      <c r="G32" s="134">
        <v>0</v>
      </c>
      <c r="H32" s="135">
        <v>37835.100000000006</v>
      </c>
      <c r="I32" s="136">
        <v>12420336.739999998</v>
      </c>
      <c r="J32" s="130"/>
      <c r="K32" s="137"/>
      <c r="L32" s="131">
        <f t="shared" si="0"/>
        <v>12420336.739999998</v>
      </c>
      <c r="M32" s="119"/>
      <c r="N32" s="119"/>
    </row>
    <row r="33" spans="1:14">
      <c r="A33" s="119" t="s">
        <v>107</v>
      </c>
      <c r="B33" s="133">
        <v>10960278</v>
      </c>
      <c r="C33" s="134">
        <v>1024296</v>
      </c>
      <c r="D33" s="134">
        <v>173681</v>
      </c>
      <c r="E33" s="134">
        <v>0</v>
      </c>
      <c r="F33" s="134">
        <v>587756</v>
      </c>
      <c r="G33" s="134">
        <v>0</v>
      </c>
      <c r="H33" s="135">
        <v>-74444</v>
      </c>
      <c r="I33" s="136">
        <v>12671567</v>
      </c>
      <c r="J33" s="130"/>
      <c r="K33" s="137"/>
      <c r="L33" s="131">
        <f t="shared" si="0"/>
        <v>12671567</v>
      </c>
      <c r="M33" s="119"/>
      <c r="N33" s="119"/>
    </row>
    <row r="34" spans="1:14">
      <c r="A34" s="119" t="s">
        <v>108</v>
      </c>
      <c r="B34" s="133">
        <v>10566315.539999999</v>
      </c>
      <c r="C34" s="134">
        <v>447141.48</v>
      </c>
      <c r="D34" s="134">
        <v>0</v>
      </c>
      <c r="E34" s="134">
        <v>0</v>
      </c>
      <c r="F34" s="134">
        <v>1746505.3</v>
      </c>
      <c r="G34" s="134">
        <v>0</v>
      </c>
      <c r="H34" s="135">
        <v>242987.44</v>
      </c>
      <c r="I34" s="136">
        <v>13002949.76</v>
      </c>
      <c r="J34" s="130"/>
      <c r="K34" s="137"/>
      <c r="L34" s="131">
        <f t="shared" si="0"/>
        <v>13002949.76</v>
      </c>
      <c r="M34" s="119"/>
      <c r="N34" s="119"/>
    </row>
    <row r="35" spans="1:14">
      <c r="A35" s="119" t="s">
        <v>109</v>
      </c>
      <c r="B35" s="133">
        <v>12439354.209999999</v>
      </c>
      <c r="C35" s="134">
        <v>548421.25999999989</v>
      </c>
      <c r="D35" s="134">
        <v>0</v>
      </c>
      <c r="E35" s="134">
        <v>0</v>
      </c>
      <c r="F35" s="134">
        <v>33851.4</v>
      </c>
      <c r="G35" s="134">
        <v>70500</v>
      </c>
      <c r="H35" s="135">
        <v>17335.259999999998</v>
      </c>
      <c r="I35" s="136">
        <v>13109462.129999999</v>
      </c>
      <c r="J35" s="130"/>
      <c r="K35" s="137"/>
      <c r="L35" s="131">
        <f t="shared" si="0"/>
        <v>13109462.129999999</v>
      </c>
      <c r="M35" s="119"/>
      <c r="N35" s="119"/>
    </row>
    <row r="36" spans="1:14">
      <c r="A36" s="119" t="s">
        <v>110</v>
      </c>
      <c r="B36" s="133">
        <v>8632058</v>
      </c>
      <c r="C36" s="134">
        <v>2524269</v>
      </c>
      <c r="D36" s="134">
        <v>0</v>
      </c>
      <c r="E36" s="134">
        <v>0</v>
      </c>
      <c r="F36" s="134">
        <v>780436</v>
      </c>
      <c r="G36" s="134">
        <v>1175783</v>
      </c>
      <c r="H36" s="135">
        <v>276041</v>
      </c>
      <c r="I36" s="136">
        <v>13388587</v>
      </c>
      <c r="J36" s="130"/>
      <c r="K36" s="137"/>
      <c r="L36" s="131">
        <f t="shared" si="0"/>
        <v>13388587</v>
      </c>
      <c r="M36" s="119"/>
      <c r="N36" s="119"/>
    </row>
    <row r="37" spans="1:14">
      <c r="A37" s="119" t="s">
        <v>111</v>
      </c>
      <c r="B37" s="133">
        <v>9547145.4199999999</v>
      </c>
      <c r="C37" s="134">
        <v>4215688.16</v>
      </c>
      <c r="D37" s="134">
        <v>0</v>
      </c>
      <c r="E37" s="134">
        <v>0</v>
      </c>
      <c r="F37" s="134">
        <v>0</v>
      </c>
      <c r="G37" s="134">
        <v>0</v>
      </c>
      <c r="H37" s="135">
        <v>61286.080000000002</v>
      </c>
      <c r="I37" s="136">
        <v>13824119.66</v>
      </c>
      <c r="J37" s="130"/>
      <c r="K37" s="137"/>
      <c r="L37" s="131">
        <f t="shared" si="0"/>
        <v>13824119.66</v>
      </c>
      <c r="M37" s="119"/>
      <c r="N37" s="119"/>
    </row>
    <row r="38" spans="1:14">
      <c r="A38" s="119" t="s">
        <v>112</v>
      </c>
      <c r="B38" s="133">
        <v>13701903.360000001</v>
      </c>
      <c r="C38" s="134">
        <v>192236.03</v>
      </c>
      <c r="D38" s="134">
        <v>0</v>
      </c>
      <c r="E38" s="134">
        <v>0</v>
      </c>
      <c r="F38" s="134">
        <v>0</v>
      </c>
      <c r="G38" s="134">
        <v>0</v>
      </c>
      <c r="H38" s="135">
        <v>10020.48</v>
      </c>
      <c r="I38" s="136">
        <v>13904159.870000001</v>
      </c>
      <c r="J38" s="130"/>
      <c r="K38" s="137"/>
      <c r="L38" s="131">
        <f t="shared" si="0"/>
        <v>13904159.870000001</v>
      </c>
      <c r="M38" s="119"/>
      <c r="N38" s="119"/>
    </row>
    <row r="39" spans="1:14">
      <c r="A39" s="119" t="s">
        <v>113</v>
      </c>
      <c r="B39" s="133">
        <v>10139998.920000002</v>
      </c>
      <c r="C39" s="134">
        <v>51100</v>
      </c>
      <c r="D39" s="134">
        <v>0</v>
      </c>
      <c r="E39" s="134">
        <v>0</v>
      </c>
      <c r="F39" s="134">
        <v>3950330.7600000007</v>
      </c>
      <c r="G39" s="134">
        <v>0</v>
      </c>
      <c r="H39" s="135">
        <v>0</v>
      </c>
      <c r="I39" s="136">
        <v>14141429.680000003</v>
      </c>
      <c r="J39" s="130"/>
      <c r="K39" s="137"/>
      <c r="L39" s="131">
        <f t="shared" si="0"/>
        <v>14141429.680000003</v>
      </c>
      <c r="M39" s="119"/>
      <c r="N39" s="119"/>
    </row>
    <row r="40" spans="1:14">
      <c r="A40" s="119" t="s">
        <v>114</v>
      </c>
      <c r="B40" s="133">
        <v>6500967.3699999992</v>
      </c>
      <c r="C40" s="134">
        <v>8005215.959999999</v>
      </c>
      <c r="D40" s="134">
        <v>0</v>
      </c>
      <c r="E40" s="134">
        <v>0</v>
      </c>
      <c r="F40" s="134">
        <v>0</v>
      </c>
      <c r="G40" s="134">
        <v>0</v>
      </c>
      <c r="H40" s="135">
        <v>386611.82181818178</v>
      </c>
      <c r="I40" s="136">
        <v>14892795.15181818</v>
      </c>
      <c r="J40" s="130"/>
      <c r="K40" s="137"/>
      <c r="L40" s="131">
        <f t="shared" si="0"/>
        <v>14892795.15181818</v>
      </c>
      <c r="M40" s="119"/>
      <c r="N40" s="119"/>
    </row>
    <row r="41" spans="1:14">
      <c r="A41" s="119" t="s">
        <v>115</v>
      </c>
      <c r="B41" s="133">
        <v>12680776.939999999</v>
      </c>
      <c r="C41" s="134">
        <v>1568964.5599999998</v>
      </c>
      <c r="D41" s="134">
        <v>0</v>
      </c>
      <c r="E41" s="134">
        <v>0</v>
      </c>
      <c r="F41" s="134">
        <v>530423.5</v>
      </c>
      <c r="G41" s="134">
        <v>184829</v>
      </c>
      <c r="H41" s="135">
        <v>0</v>
      </c>
      <c r="I41" s="136">
        <v>14964994</v>
      </c>
      <c r="J41" s="130"/>
      <c r="K41" s="137"/>
      <c r="L41" s="131">
        <f t="shared" si="0"/>
        <v>14964994</v>
      </c>
      <c r="M41" s="119"/>
      <c r="N41" s="119"/>
    </row>
    <row r="42" spans="1:14">
      <c r="A42" s="119" t="s">
        <v>116</v>
      </c>
      <c r="B42" s="133">
        <v>13779401.950000001</v>
      </c>
      <c r="C42" s="134">
        <v>1193012.45</v>
      </c>
      <c r="D42" s="134">
        <v>0</v>
      </c>
      <c r="E42" s="134">
        <v>0</v>
      </c>
      <c r="F42" s="134">
        <v>0</v>
      </c>
      <c r="G42" s="134">
        <v>0</v>
      </c>
      <c r="H42" s="135">
        <v>13003.620000000014</v>
      </c>
      <c r="I42" s="136">
        <v>14985418.02</v>
      </c>
      <c r="J42" s="130"/>
      <c r="K42" s="137"/>
      <c r="L42" s="131">
        <f t="shared" si="0"/>
        <v>14985418.02</v>
      </c>
      <c r="M42" s="119"/>
      <c r="N42" s="119"/>
    </row>
    <row r="43" spans="1:14">
      <c r="A43" s="119" t="s">
        <v>117</v>
      </c>
      <c r="B43" s="133">
        <v>9881080.0799999982</v>
      </c>
      <c r="C43" s="134">
        <v>941029.84000000008</v>
      </c>
      <c r="D43" s="134">
        <v>0</v>
      </c>
      <c r="E43" s="134">
        <v>0</v>
      </c>
      <c r="F43" s="134">
        <v>4114785.5699999994</v>
      </c>
      <c r="G43" s="134">
        <v>455511</v>
      </c>
      <c r="H43" s="135">
        <v>0</v>
      </c>
      <c r="I43" s="136">
        <v>15392406.489999998</v>
      </c>
      <c r="J43" s="130"/>
      <c r="K43" s="137"/>
      <c r="L43" s="131">
        <f t="shared" si="0"/>
        <v>15392406.489999998</v>
      </c>
      <c r="M43" s="119"/>
      <c r="N43" s="119"/>
    </row>
    <row r="44" spans="1:14">
      <c r="A44" s="119" t="s">
        <v>118</v>
      </c>
      <c r="B44" s="133">
        <v>13664394</v>
      </c>
      <c r="C44" s="134">
        <v>1540889</v>
      </c>
      <c r="D44" s="134">
        <v>0</v>
      </c>
      <c r="E44" s="134">
        <v>0</v>
      </c>
      <c r="F44" s="134">
        <v>248508</v>
      </c>
      <c r="G44" s="134">
        <v>123075</v>
      </c>
      <c r="H44" s="135">
        <v>14918</v>
      </c>
      <c r="I44" s="136">
        <v>15591784</v>
      </c>
      <c r="J44" s="130"/>
      <c r="K44" s="137"/>
      <c r="L44" s="131">
        <f t="shared" si="0"/>
        <v>15591784</v>
      </c>
      <c r="M44" s="119"/>
      <c r="N44" s="119"/>
    </row>
    <row r="45" spans="1:14">
      <c r="A45" s="119" t="s">
        <v>119</v>
      </c>
      <c r="B45" s="133">
        <v>4480371.43</v>
      </c>
      <c r="C45" s="134">
        <v>11762657.27</v>
      </c>
      <c r="D45" s="134">
        <v>0</v>
      </c>
      <c r="E45" s="134">
        <v>0</v>
      </c>
      <c r="F45" s="134">
        <v>0</v>
      </c>
      <c r="G45" s="134">
        <v>0</v>
      </c>
      <c r="H45" s="135">
        <v>111370.12999999999</v>
      </c>
      <c r="I45" s="136">
        <v>16354398.83</v>
      </c>
      <c r="J45" s="130"/>
      <c r="K45" s="137"/>
      <c r="L45" s="131">
        <f t="shared" si="0"/>
        <v>16354398.83</v>
      </c>
      <c r="M45" s="119"/>
      <c r="N45" s="119"/>
    </row>
    <row r="46" spans="1:14">
      <c r="A46" s="119" t="s">
        <v>120</v>
      </c>
      <c r="B46" s="133">
        <v>15856772</v>
      </c>
      <c r="C46" s="134">
        <v>704253</v>
      </c>
      <c r="D46" s="134">
        <v>0</v>
      </c>
      <c r="E46" s="134">
        <v>0</v>
      </c>
      <c r="F46" s="134">
        <v>0</v>
      </c>
      <c r="G46" s="134">
        <v>0</v>
      </c>
      <c r="H46" s="135">
        <v>211853</v>
      </c>
      <c r="I46" s="136">
        <v>16772878</v>
      </c>
      <c r="J46" s="130"/>
      <c r="K46" s="137"/>
      <c r="L46" s="131">
        <f>+I46-J46+K46</f>
        <v>16772878</v>
      </c>
      <c r="M46" s="119"/>
      <c r="N46" s="119"/>
    </row>
    <row r="47" spans="1:14">
      <c r="A47" s="119" t="s">
        <v>121</v>
      </c>
      <c r="B47" s="133">
        <v>15713385</v>
      </c>
      <c r="C47" s="134">
        <v>61957</v>
      </c>
      <c r="D47" s="134">
        <v>0</v>
      </c>
      <c r="E47" s="134">
        <v>0</v>
      </c>
      <c r="F47" s="134">
        <v>1052370</v>
      </c>
      <c r="G47" s="134">
        <v>0</v>
      </c>
      <c r="H47" s="135">
        <v>84238</v>
      </c>
      <c r="I47" s="136">
        <v>16911950</v>
      </c>
      <c r="J47" s="130"/>
      <c r="K47" s="137"/>
      <c r="L47" s="131">
        <f t="shared" ref="L47:L78" si="1">(I47-J47)+K47</f>
        <v>16911950</v>
      </c>
      <c r="M47" s="119"/>
      <c r="N47" s="119"/>
    </row>
    <row r="48" spans="1:14">
      <c r="A48" s="119" t="s">
        <v>122</v>
      </c>
      <c r="B48" s="133">
        <v>16059948</v>
      </c>
      <c r="C48" s="134">
        <v>1164601</v>
      </c>
      <c r="D48" s="134">
        <v>0</v>
      </c>
      <c r="E48" s="134">
        <v>0</v>
      </c>
      <c r="F48" s="134">
        <v>0</v>
      </c>
      <c r="G48" s="134">
        <v>0</v>
      </c>
      <c r="H48" s="135">
        <v>186707</v>
      </c>
      <c r="I48" s="136">
        <v>17411256</v>
      </c>
      <c r="J48" s="130"/>
      <c r="K48" s="137"/>
      <c r="L48" s="131">
        <f t="shared" si="1"/>
        <v>17411256</v>
      </c>
      <c r="M48" s="119"/>
      <c r="N48" s="119"/>
    </row>
    <row r="49" spans="1:14">
      <c r="A49" s="119" t="s">
        <v>123</v>
      </c>
      <c r="B49" s="133">
        <v>15876115</v>
      </c>
      <c r="C49" s="134">
        <v>1528478</v>
      </c>
      <c r="D49" s="134">
        <v>0</v>
      </c>
      <c r="E49" s="134">
        <v>0</v>
      </c>
      <c r="F49" s="134">
        <v>0</v>
      </c>
      <c r="G49" s="134">
        <v>0</v>
      </c>
      <c r="H49" s="135">
        <v>276737</v>
      </c>
      <c r="I49" s="136">
        <v>17681330</v>
      </c>
      <c r="J49" s="130"/>
      <c r="K49" s="137"/>
      <c r="L49" s="131">
        <f t="shared" si="1"/>
        <v>17681330</v>
      </c>
      <c r="M49" s="119"/>
      <c r="N49" s="119"/>
    </row>
    <row r="50" spans="1:14">
      <c r="A50" s="119" t="s">
        <v>124</v>
      </c>
      <c r="B50" s="133">
        <v>18315927</v>
      </c>
      <c r="C50" s="134">
        <v>175275</v>
      </c>
      <c r="D50" s="134">
        <v>0</v>
      </c>
      <c r="E50" s="134">
        <v>0</v>
      </c>
      <c r="F50" s="134">
        <v>0</v>
      </c>
      <c r="G50" s="134">
        <v>613</v>
      </c>
      <c r="H50" s="135">
        <v>12301</v>
      </c>
      <c r="I50" s="136">
        <v>18504116</v>
      </c>
      <c r="J50" s="130"/>
      <c r="K50" s="137"/>
      <c r="L50" s="131">
        <f t="shared" si="1"/>
        <v>18504116</v>
      </c>
      <c r="M50" s="119"/>
      <c r="N50" s="119"/>
    </row>
    <row r="51" spans="1:14">
      <c r="A51" s="119" t="s">
        <v>125</v>
      </c>
      <c r="B51" s="133">
        <v>17720645</v>
      </c>
      <c r="C51" s="134">
        <v>793781</v>
      </c>
      <c r="D51" s="134">
        <v>0</v>
      </c>
      <c r="E51" s="134">
        <v>0</v>
      </c>
      <c r="F51" s="134">
        <v>133920</v>
      </c>
      <c r="G51" s="134">
        <v>0</v>
      </c>
      <c r="H51" s="135">
        <v>153748</v>
      </c>
      <c r="I51" s="136">
        <v>18802094</v>
      </c>
      <c r="J51" s="130"/>
      <c r="K51" s="137"/>
      <c r="L51" s="131">
        <f t="shared" si="1"/>
        <v>18802094</v>
      </c>
      <c r="M51" s="119"/>
      <c r="N51" s="119"/>
    </row>
    <row r="52" spans="1:14">
      <c r="A52" s="119" t="s">
        <v>126</v>
      </c>
      <c r="B52" s="133">
        <v>18572860.859999996</v>
      </c>
      <c r="C52" s="134">
        <v>834020.77000000025</v>
      </c>
      <c r="D52" s="134">
        <v>0</v>
      </c>
      <c r="E52" s="134">
        <v>0</v>
      </c>
      <c r="F52" s="134">
        <v>1911.6</v>
      </c>
      <c r="G52" s="134">
        <v>0</v>
      </c>
      <c r="H52" s="135">
        <v>24529.279999999999</v>
      </c>
      <c r="I52" s="136">
        <v>19433322.509999998</v>
      </c>
      <c r="J52" s="130"/>
      <c r="K52" s="137"/>
      <c r="L52" s="131">
        <f t="shared" si="1"/>
        <v>19433322.509999998</v>
      </c>
      <c r="M52" s="119"/>
      <c r="N52" s="119"/>
    </row>
    <row r="53" spans="1:14">
      <c r="A53" s="119" t="s">
        <v>127</v>
      </c>
      <c r="B53" s="133">
        <v>13858022</v>
      </c>
      <c r="C53" s="134">
        <v>1165816.6000000001</v>
      </c>
      <c r="D53" s="134">
        <v>0</v>
      </c>
      <c r="E53" s="134">
        <v>2261000</v>
      </c>
      <c r="F53" s="134">
        <v>2074015</v>
      </c>
      <c r="G53" s="134">
        <v>0</v>
      </c>
      <c r="H53" s="135">
        <v>188214</v>
      </c>
      <c r="I53" s="136">
        <v>19547067.600000001</v>
      </c>
      <c r="J53" s="130"/>
      <c r="K53" s="137"/>
      <c r="L53" s="131">
        <f t="shared" si="1"/>
        <v>19547067.600000001</v>
      </c>
      <c r="M53" s="119"/>
      <c r="N53" s="119"/>
    </row>
    <row r="54" spans="1:14">
      <c r="A54" s="119" t="s">
        <v>128</v>
      </c>
      <c r="B54" s="133">
        <v>17890883.870000001</v>
      </c>
      <c r="C54" s="134">
        <v>568155.39</v>
      </c>
      <c r="D54" s="134">
        <v>0</v>
      </c>
      <c r="E54" s="134">
        <v>0</v>
      </c>
      <c r="F54" s="134">
        <v>1882201.5000000005</v>
      </c>
      <c r="G54" s="134">
        <v>0</v>
      </c>
      <c r="H54" s="135">
        <v>-514756.41000000003</v>
      </c>
      <c r="I54" s="136">
        <v>19826484.350000001</v>
      </c>
      <c r="J54" s="130"/>
      <c r="K54" s="137"/>
      <c r="L54" s="131">
        <f t="shared" si="1"/>
        <v>19826484.350000001</v>
      </c>
      <c r="M54" s="119"/>
      <c r="N54" s="119"/>
    </row>
    <row r="55" spans="1:14">
      <c r="A55" s="119" t="s">
        <v>129</v>
      </c>
      <c r="B55" s="133">
        <v>16568920</v>
      </c>
      <c r="C55" s="134">
        <v>1303762</v>
      </c>
      <c r="D55" s="134">
        <v>0</v>
      </c>
      <c r="E55" s="134">
        <v>0</v>
      </c>
      <c r="F55" s="134">
        <v>2285840</v>
      </c>
      <c r="G55" s="134">
        <v>0</v>
      </c>
      <c r="H55" s="135">
        <v>184078</v>
      </c>
      <c r="I55" s="136">
        <v>20342600</v>
      </c>
      <c r="J55" s="130"/>
      <c r="K55" s="137"/>
      <c r="L55" s="131">
        <f t="shared" si="1"/>
        <v>20342600</v>
      </c>
      <c r="M55" s="119"/>
      <c r="N55" s="119"/>
    </row>
    <row r="56" spans="1:14">
      <c r="A56" s="119" t="s">
        <v>130</v>
      </c>
      <c r="B56" s="133">
        <v>17245840</v>
      </c>
      <c r="C56" s="134">
        <v>1335981</v>
      </c>
      <c r="D56" s="134">
        <v>0</v>
      </c>
      <c r="E56" s="134">
        <v>0</v>
      </c>
      <c r="F56" s="134">
        <v>1651872</v>
      </c>
      <c r="G56" s="134">
        <v>0</v>
      </c>
      <c r="H56" s="135">
        <v>226576</v>
      </c>
      <c r="I56" s="136">
        <v>20460269</v>
      </c>
      <c r="J56" s="130"/>
      <c r="K56" s="137"/>
      <c r="L56" s="131">
        <f t="shared" si="1"/>
        <v>20460269</v>
      </c>
      <c r="M56" s="119"/>
      <c r="N56" s="119"/>
    </row>
    <row r="57" spans="1:14">
      <c r="A57" s="119" t="s">
        <v>131</v>
      </c>
      <c r="B57" s="133">
        <v>20592768</v>
      </c>
      <c r="C57" s="134">
        <v>1566768</v>
      </c>
      <c r="D57" s="134">
        <v>0</v>
      </c>
      <c r="E57" s="134">
        <v>0</v>
      </c>
      <c r="F57" s="134">
        <v>263528.72727272729</v>
      </c>
      <c r="G57" s="134">
        <v>0</v>
      </c>
      <c r="H57" s="135">
        <v>-1688853.8181818181</v>
      </c>
      <c r="I57" s="136">
        <v>20734210.90909091</v>
      </c>
      <c r="J57" s="130"/>
      <c r="K57" s="137"/>
      <c r="L57" s="131">
        <f t="shared" si="1"/>
        <v>20734210.90909091</v>
      </c>
      <c r="M57" s="119"/>
      <c r="N57" s="119"/>
    </row>
    <row r="58" spans="1:14">
      <c r="A58" s="119" t="s">
        <v>132</v>
      </c>
      <c r="B58" s="133">
        <v>20513848.18</v>
      </c>
      <c r="C58" s="134">
        <v>2835</v>
      </c>
      <c r="D58" s="134">
        <v>0</v>
      </c>
      <c r="E58" s="134">
        <v>0</v>
      </c>
      <c r="F58" s="134">
        <v>0</v>
      </c>
      <c r="G58" s="134">
        <v>0</v>
      </c>
      <c r="H58" s="135">
        <v>234795.40999999997</v>
      </c>
      <c r="I58" s="136">
        <v>20751478.59</v>
      </c>
      <c r="J58" s="130"/>
      <c r="K58" s="137"/>
      <c r="L58" s="131">
        <f t="shared" si="1"/>
        <v>20751478.59</v>
      </c>
      <c r="M58" s="119"/>
      <c r="N58" s="119"/>
    </row>
    <row r="59" spans="1:14">
      <c r="A59" s="119" t="s">
        <v>133</v>
      </c>
      <c r="B59" s="133">
        <v>10853305</v>
      </c>
      <c r="C59" s="134">
        <v>10065179</v>
      </c>
      <c r="D59" s="134">
        <v>0</v>
      </c>
      <c r="E59" s="134">
        <v>149010</v>
      </c>
      <c r="F59" s="134">
        <v>0</v>
      </c>
      <c r="G59" s="134">
        <v>0</v>
      </c>
      <c r="H59" s="135">
        <v>73848</v>
      </c>
      <c r="I59" s="136">
        <v>21141342</v>
      </c>
      <c r="J59" s="130"/>
      <c r="K59" s="137"/>
      <c r="L59" s="131">
        <f t="shared" si="1"/>
        <v>21141342</v>
      </c>
      <c r="M59" s="119"/>
      <c r="N59" s="119"/>
    </row>
    <row r="60" spans="1:14">
      <c r="A60" s="119" t="s">
        <v>134</v>
      </c>
      <c r="B60" s="133">
        <v>10102854.270000001</v>
      </c>
      <c r="C60" s="134">
        <v>567993.5399999998</v>
      </c>
      <c r="D60" s="134">
        <v>0</v>
      </c>
      <c r="E60" s="134">
        <v>0</v>
      </c>
      <c r="F60" s="134">
        <v>9612187.7899999991</v>
      </c>
      <c r="G60" s="134">
        <v>312700</v>
      </c>
      <c r="H60" s="135">
        <v>664835.85</v>
      </c>
      <c r="I60" s="136">
        <v>21260571.450000003</v>
      </c>
      <c r="J60" s="130"/>
      <c r="K60" s="137"/>
      <c r="L60" s="131">
        <f t="shared" si="1"/>
        <v>21260571.450000003</v>
      </c>
      <c r="M60" s="119"/>
      <c r="N60" s="119"/>
    </row>
    <row r="61" spans="1:14">
      <c r="A61" s="119" t="s">
        <v>135</v>
      </c>
      <c r="B61" s="133">
        <v>10812466.83</v>
      </c>
      <c r="C61" s="134">
        <v>10411278.470000001</v>
      </c>
      <c r="D61" s="134">
        <v>0</v>
      </c>
      <c r="E61" s="134">
        <v>0</v>
      </c>
      <c r="F61" s="134">
        <v>0</v>
      </c>
      <c r="G61" s="134">
        <v>0</v>
      </c>
      <c r="H61" s="135">
        <v>101726.42000000001</v>
      </c>
      <c r="I61" s="136">
        <v>21325471.720000003</v>
      </c>
      <c r="J61" s="130"/>
      <c r="K61" s="137"/>
      <c r="L61" s="131">
        <f t="shared" si="1"/>
        <v>21325471.720000003</v>
      </c>
      <c r="M61" s="119"/>
      <c r="N61" s="119"/>
    </row>
    <row r="62" spans="1:14">
      <c r="A62" s="119" t="s">
        <v>136</v>
      </c>
      <c r="B62" s="133">
        <v>20074683.140000001</v>
      </c>
      <c r="C62" s="134">
        <v>331894.80000000005</v>
      </c>
      <c r="D62" s="134">
        <v>0</v>
      </c>
      <c r="E62" s="134">
        <v>0</v>
      </c>
      <c r="F62" s="134">
        <v>815672.25</v>
      </c>
      <c r="G62" s="134">
        <v>139345</v>
      </c>
      <c r="H62" s="135">
        <v>9662</v>
      </c>
      <c r="I62" s="136">
        <v>21371257.190000001</v>
      </c>
      <c r="J62" s="130"/>
      <c r="K62" s="137"/>
      <c r="L62" s="131">
        <f t="shared" si="1"/>
        <v>21371257.190000001</v>
      </c>
      <c r="M62" s="119"/>
      <c r="N62" s="119"/>
    </row>
    <row r="63" spans="1:14">
      <c r="A63" s="119" t="s">
        <v>137</v>
      </c>
      <c r="B63" s="133">
        <v>21199994</v>
      </c>
      <c r="C63" s="134">
        <v>780236</v>
      </c>
      <c r="D63" s="134">
        <v>0</v>
      </c>
      <c r="E63" s="134">
        <v>0</v>
      </c>
      <c r="F63" s="134">
        <v>15770</v>
      </c>
      <c r="G63" s="134">
        <v>0</v>
      </c>
      <c r="H63" s="135">
        <v>136270</v>
      </c>
      <c r="I63" s="136">
        <v>22132270</v>
      </c>
      <c r="J63" s="130"/>
      <c r="K63" s="137"/>
      <c r="L63" s="131">
        <f t="shared" si="1"/>
        <v>22132270</v>
      </c>
      <c r="M63" s="119"/>
      <c r="N63" s="119"/>
    </row>
    <row r="64" spans="1:14">
      <c r="A64" s="119" t="s">
        <v>138</v>
      </c>
      <c r="B64" s="133">
        <v>21344836.09</v>
      </c>
      <c r="C64" s="134">
        <v>871644.66999999993</v>
      </c>
      <c r="D64" s="134">
        <v>0</v>
      </c>
      <c r="E64" s="134">
        <v>0</v>
      </c>
      <c r="F64" s="134">
        <v>0</v>
      </c>
      <c r="G64" s="134">
        <v>0</v>
      </c>
      <c r="H64" s="135">
        <v>9607.4599999999991</v>
      </c>
      <c r="I64" s="136">
        <v>22226088.219999999</v>
      </c>
      <c r="J64" s="130"/>
      <c r="K64" s="137"/>
      <c r="L64" s="131">
        <f t="shared" si="1"/>
        <v>22226088.219999999</v>
      </c>
      <c r="M64" s="119"/>
      <c r="N64" s="119"/>
    </row>
    <row r="65" spans="1:14">
      <c r="A65" s="119" t="s">
        <v>139</v>
      </c>
      <c r="B65" s="133">
        <v>20146812</v>
      </c>
      <c r="C65" s="134">
        <v>1358530</v>
      </c>
      <c r="D65" s="134">
        <v>0</v>
      </c>
      <c r="E65" s="134">
        <v>16830</v>
      </c>
      <c r="F65" s="134">
        <v>1289501</v>
      </c>
      <c r="G65" s="134">
        <v>119</v>
      </c>
      <c r="H65" s="135">
        <v>47446</v>
      </c>
      <c r="I65" s="136">
        <v>22859238</v>
      </c>
      <c r="J65" s="130"/>
      <c r="K65" s="137"/>
      <c r="L65" s="131">
        <f t="shared" si="1"/>
        <v>22859238</v>
      </c>
      <c r="M65" s="119"/>
      <c r="N65" s="119"/>
    </row>
    <row r="66" spans="1:14">
      <c r="A66" s="119" t="s">
        <v>140</v>
      </c>
      <c r="B66" s="133">
        <v>21897516</v>
      </c>
      <c r="C66" s="134">
        <v>2438432</v>
      </c>
      <c r="D66" s="134">
        <v>0</v>
      </c>
      <c r="E66" s="134">
        <v>1986</v>
      </c>
      <c r="F66" s="134">
        <v>12815</v>
      </c>
      <c r="G66" s="134">
        <v>0</v>
      </c>
      <c r="H66" s="135">
        <v>96503</v>
      </c>
      <c r="I66" s="136">
        <v>24447252</v>
      </c>
      <c r="J66" s="130"/>
      <c r="K66" s="137"/>
      <c r="L66" s="131">
        <f t="shared" si="1"/>
        <v>24447252</v>
      </c>
      <c r="M66" s="119"/>
      <c r="N66" s="119"/>
    </row>
    <row r="67" spans="1:14">
      <c r="A67" s="119" t="s">
        <v>141</v>
      </c>
      <c r="B67" s="133">
        <v>17966270.34</v>
      </c>
      <c r="C67" s="134">
        <v>1527534.97</v>
      </c>
      <c r="D67" s="134">
        <v>0</v>
      </c>
      <c r="E67" s="134">
        <v>0</v>
      </c>
      <c r="F67" s="134">
        <v>5267173.1199999992</v>
      </c>
      <c r="G67" s="134">
        <v>57791</v>
      </c>
      <c r="H67" s="135">
        <v>80372.3</v>
      </c>
      <c r="I67" s="136">
        <v>24899141.73</v>
      </c>
      <c r="J67" s="130"/>
      <c r="K67" s="137"/>
      <c r="L67" s="131">
        <f t="shared" si="1"/>
        <v>24899141.73</v>
      </c>
      <c r="M67" s="119"/>
      <c r="N67" s="119"/>
    </row>
    <row r="68" spans="1:14">
      <c r="A68" s="119" t="s">
        <v>142</v>
      </c>
      <c r="B68" s="133">
        <v>20370306</v>
      </c>
      <c r="C68" s="134">
        <v>1191058</v>
      </c>
      <c r="D68" s="134">
        <v>0</v>
      </c>
      <c r="E68" s="134">
        <v>0</v>
      </c>
      <c r="F68" s="134">
        <v>3782970</v>
      </c>
      <c r="G68" s="134">
        <v>0</v>
      </c>
      <c r="H68" s="135">
        <v>7142</v>
      </c>
      <c r="I68" s="136">
        <v>25351476</v>
      </c>
      <c r="J68" s="130"/>
      <c r="K68" s="137"/>
      <c r="L68" s="131">
        <f t="shared" si="1"/>
        <v>25351476</v>
      </c>
      <c r="M68" s="119"/>
      <c r="N68" s="119"/>
    </row>
    <row r="69" spans="1:14">
      <c r="A69" s="119" t="s">
        <v>143</v>
      </c>
      <c r="B69" s="133">
        <v>20851527</v>
      </c>
      <c r="C69" s="134">
        <v>2234097.67</v>
      </c>
      <c r="D69" s="134">
        <v>481815</v>
      </c>
      <c r="E69" s="134">
        <v>0</v>
      </c>
      <c r="F69" s="134">
        <v>1740461</v>
      </c>
      <c r="G69" s="134">
        <v>0</v>
      </c>
      <c r="H69" s="135">
        <v>108940</v>
      </c>
      <c r="I69" s="136">
        <v>25416840.670000002</v>
      </c>
      <c r="J69" s="130"/>
      <c r="K69" s="137"/>
      <c r="L69" s="131">
        <f t="shared" si="1"/>
        <v>25416840.670000002</v>
      </c>
      <c r="M69" s="119"/>
      <c r="N69" s="119"/>
    </row>
    <row r="70" spans="1:14">
      <c r="A70" s="119" t="s">
        <v>144</v>
      </c>
      <c r="B70" s="133">
        <v>24884471.790000003</v>
      </c>
      <c r="C70" s="134">
        <v>2089836.7000000002</v>
      </c>
      <c r="D70" s="134">
        <v>0</v>
      </c>
      <c r="E70" s="134">
        <v>-1525507</v>
      </c>
      <c r="F70" s="134">
        <v>0</v>
      </c>
      <c r="G70" s="134">
        <v>247539</v>
      </c>
      <c r="H70" s="135">
        <v>0</v>
      </c>
      <c r="I70" s="136">
        <v>25696340.490000002</v>
      </c>
      <c r="J70" s="130"/>
      <c r="K70" s="137"/>
      <c r="L70" s="131">
        <f t="shared" si="1"/>
        <v>25696340.490000002</v>
      </c>
      <c r="M70" s="119"/>
      <c r="N70" s="119"/>
    </row>
    <row r="71" spans="1:14">
      <c r="A71" s="119" t="s">
        <v>145</v>
      </c>
      <c r="B71" s="133">
        <v>16697741</v>
      </c>
      <c r="C71" s="134">
        <v>1515898</v>
      </c>
      <c r="D71" s="134">
        <v>0</v>
      </c>
      <c r="E71" s="134">
        <v>0</v>
      </c>
      <c r="F71" s="134">
        <v>7772700</v>
      </c>
      <c r="G71" s="134">
        <v>487271</v>
      </c>
      <c r="H71" s="135">
        <v>57045</v>
      </c>
      <c r="I71" s="136">
        <v>26530655</v>
      </c>
      <c r="J71" s="130"/>
      <c r="K71" s="137"/>
      <c r="L71" s="131">
        <f t="shared" si="1"/>
        <v>26530655</v>
      </c>
      <c r="M71" s="119"/>
      <c r="N71" s="119"/>
    </row>
    <row r="72" spans="1:14">
      <c r="A72" s="119" t="s">
        <v>146</v>
      </c>
      <c r="B72" s="133">
        <v>24821511</v>
      </c>
      <c r="C72" s="134">
        <v>2243464</v>
      </c>
      <c r="D72" s="134">
        <v>0</v>
      </c>
      <c r="E72" s="134">
        <v>0</v>
      </c>
      <c r="F72" s="134">
        <v>0</v>
      </c>
      <c r="G72" s="134">
        <v>0</v>
      </c>
      <c r="H72" s="135">
        <v>171078</v>
      </c>
      <c r="I72" s="136">
        <v>27236053</v>
      </c>
      <c r="J72" s="130"/>
      <c r="K72" s="137"/>
      <c r="L72" s="131">
        <f t="shared" si="1"/>
        <v>27236053</v>
      </c>
      <c r="M72" s="119"/>
      <c r="N72" s="119"/>
    </row>
    <row r="73" spans="1:14">
      <c r="A73" s="119" t="s">
        <v>147</v>
      </c>
      <c r="B73" s="133">
        <v>26974507</v>
      </c>
      <c r="C73" s="134">
        <v>434978</v>
      </c>
      <c r="D73" s="134">
        <v>0</v>
      </c>
      <c r="E73" s="134">
        <v>0</v>
      </c>
      <c r="F73" s="134">
        <v>0</v>
      </c>
      <c r="G73" s="134">
        <v>217175</v>
      </c>
      <c r="H73" s="135">
        <v>36846</v>
      </c>
      <c r="I73" s="136">
        <v>27663506</v>
      </c>
      <c r="J73" s="130"/>
      <c r="K73" s="137"/>
      <c r="L73" s="131">
        <f t="shared" si="1"/>
        <v>27663506</v>
      </c>
      <c r="M73" s="119"/>
      <c r="N73" s="119"/>
    </row>
    <row r="74" spans="1:14">
      <c r="A74" s="119" t="s">
        <v>148</v>
      </c>
      <c r="B74" s="133">
        <v>25039855.487807032</v>
      </c>
      <c r="C74" s="134">
        <v>135332.72727272726</v>
      </c>
      <c r="D74" s="134">
        <v>0</v>
      </c>
      <c r="E74" s="134">
        <v>0</v>
      </c>
      <c r="F74" s="134">
        <v>2537606.1818181816</v>
      </c>
      <c r="G74" s="134">
        <v>0</v>
      </c>
      <c r="H74" s="135">
        <v>82804.363636363632</v>
      </c>
      <c r="I74" s="136">
        <v>27795598.760534305</v>
      </c>
      <c r="J74" s="130"/>
      <c r="K74" s="137"/>
      <c r="L74" s="131">
        <f t="shared" si="1"/>
        <v>27795598.760534305</v>
      </c>
      <c r="M74" s="119"/>
      <c r="N74" s="119"/>
    </row>
    <row r="75" spans="1:14">
      <c r="A75" s="119" t="s">
        <v>149</v>
      </c>
      <c r="B75" s="133">
        <v>25783282.789999999</v>
      </c>
      <c r="C75" s="134">
        <v>670673.88000000012</v>
      </c>
      <c r="D75" s="134">
        <v>0</v>
      </c>
      <c r="E75" s="134">
        <v>0</v>
      </c>
      <c r="F75" s="134">
        <v>1586430.62</v>
      </c>
      <c r="G75" s="134">
        <v>0</v>
      </c>
      <c r="H75" s="135">
        <v>0</v>
      </c>
      <c r="I75" s="136">
        <v>28040387.289999999</v>
      </c>
      <c r="J75" s="130"/>
      <c r="K75" s="137"/>
      <c r="L75" s="131">
        <f t="shared" si="1"/>
        <v>28040387.289999999</v>
      </c>
      <c r="M75" s="119"/>
      <c r="N75" s="119"/>
    </row>
    <row r="76" spans="1:14">
      <c r="A76" s="119" t="s">
        <v>150</v>
      </c>
      <c r="B76" s="133">
        <v>24644238.52</v>
      </c>
      <c r="C76" s="134">
        <v>3550872.3900000006</v>
      </c>
      <c r="D76" s="134">
        <v>0</v>
      </c>
      <c r="E76" s="134">
        <v>0</v>
      </c>
      <c r="F76" s="134">
        <v>0</v>
      </c>
      <c r="G76" s="134">
        <v>0</v>
      </c>
      <c r="H76" s="135">
        <v>23116.48</v>
      </c>
      <c r="I76" s="136">
        <v>28218227.390000001</v>
      </c>
      <c r="J76" s="130"/>
      <c r="K76" s="137"/>
      <c r="L76" s="131">
        <f t="shared" si="1"/>
        <v>28218227.390000001</v>
      </c>
      <c r="M76" s="119"/>
      <c r="N76" s="119"/>
    </row>
    <row r="77" spans="1:14">
      <c r="A77" s="119" t="s">
        <v>151</v>
      </c>
      <c r="B77" s="133">
        <v>25298693.880000003</v>
      </c>
      <c r="C77" s="134">
        <v>2948560.4800000004</v>
      </c>
      <c r="D77" s="134">
        <v>0</v>
      </c>
      <c r="E77" s="134">
        <v>0</v>
      </c>
      <c r="F77" s="134">
        <v>0</v>
      </c>
      <c r="G77" s="134">
        <v>289000</v>
      </c>
      <c r="H77" s="135">
        <v>0</v>
      </c>
      <c r="I77" s="136">
        <v>28536254.360000003</v>
      </c>
      <c r="J77" s="130"/>
      <c r="K77" s="137"/>
      <c r="L77" s="131">
        <f t="shared" si="1"/>
        <v>28536254.360000003</v>
      </c>
      <c r="M77" s="119"/>
      <c r="N77" s="119"/>
    </row>
    <row r="78" spans="1:14">
      <c r="A78" s="119" t="s">
        <v>152</v>
      </c>
      <c r="B78" s="133">
        <v>20061586.140000001</v>
      </c>
      <c r="C78" s="134">
        <v>2966622.67</v>
      </c>
      <c r="D78" s="134">
        <v>0</v>
      </c>
      <c r="E78" s="134">
        <v>0</v>
      </c>
      <c r="F78" s="134">
        <v>2125187.77</v>
      </c>
      <c r="G78" s="134">
        <v>0</v>
      </c>
      <c r="H78" s="135">
        <v>3987987.18</v>
      </c>
      <c r="I78" s="136">
        <v>29141383.760000002</v>
      </c>
      <c r="J78" s="130"/>
      <c r="K78" s="137"/>
      <c r="L78" s="131">
        <f t="shared" si="1"/>
        <v>29141383.760000002</v>
      </c>
      <c r="M78" s="119"/>
      <c r="N78" s="119"/>
    </row>
    <row r="79" spans="1:14">
      <c r="A79" s="119" t="s">
        <v>153</v>
      </c>
      <c r="B79" s="133">
        <v>23146436.280000001</v>
      </c>
      <c r="C79" s="134">
        <v>6077949.04</v>
      </c>
      <c r="D79" s="134">
        <v>0</v>
      </c>
      <c r="E79" s="134">
        <v>0</v>
      </c>
      <c r="F79" s="134">
        <v>0</v>
      </c>
      <c r="G79" s="134">
        <v>0</v>
      </c>
      <c r="H79" s="135">
        <v>199406.11000000002</v>
      </c>
      <c r="I79" s="136">
        <v>29423791.43</v>
      </c>
      <c r="J79" s="130"/>
      <c r="K79" s="137"/>
      <c r="L79" s="131">
        <f t="shared" ref="L79:L110" si="2">(I79-J79)+K79</f>
        <v>29423791.43</v>
      </c>
      <c r="M79" s="119"/>
      <c r="N79" s="119"/>
    </row>
    <row r="80" spans="1:14">
      <c r="A80" s="119" t="s">
        <v>154</v>
      </c>
      <c r="B80" s="133">
        <v>25378339</v>
      </c>
      <c r="C80" s="134">
        <v>4498226</v>
      </c>
      <c r="D80" s="134">
        <v>0</v>
      </c>
      <c r="E80" s="134">
        <v>0</v>
      </c>
      <c r="F80" s="134">
        <v>0</v>
      </c>
      <c r="G80" s="134">
        <v>0</v>
      </c>
      <c r="H80" s="135">
        <v>144174</v>
      </c>
      <c r="I80" s="136">
        <v>30020739</v>
      </c>
      <c r="J80" s="130"/>
      <c r="K80" s="137"/>
      <c r="L80" s="131">
        <f t="shared" si="2"/>
        <v>30020739</v>
      </c>
      <c r="M80" s="119"/>
      <c r="N80" s="119"/>
    </row>
    <row r="81" spans="1:14">
      <c r="A81" s="119" t="s">
        <v>155</v>
      </c>
      <c r="B81" s="133">
        <v>24498416.049999993</v>
      </c>
      <c r="C81" s="134">
        <v>631655.1</v>
      </c>
      <c r="D81" s="134">
        <v>0</v>
      </c>
      <c r="E81" s="134">
        <v>0</v>
      </c>
      <c r="F81" s="134">
        <v>4970915.05</v>
      </c>
      <c r="G81" s="134">
        <v>8097</v>
      </c>
      <c r="H81" s="135">
        <v>286845.55</v>
      </c>
      <c r="I81" s="136">
        <v>30395928.749999996</v>
      </c>
      <c r="J81" s="130"/>
      <c r="K81" s="137"/>
      <c r="L81" s="131">
        <f t="shared" si="2"/>
        <v>30395928.749999996</v>
      </c>
      <c r="M81" s="119"/>
      <c r="N81" s="119"/>
    </row>
    <row r="82" spans="1:14">
      <c r="A82" s="119" t="s">
        <v>156</v>
      </c>
      <c r="B82" s="133">
        <v>16867546</v>
      </c>
      <c r="C82" s="134">
        <v>10283904</v>
      </c>
      <c r="D82" s="134">
        <v>0</v>
      </c>
      <c r="E82" s="134">
        <v>0</v>
      </c>
      <c r="F82" s="134">
        <v>3073865</v>
      </c>
      <c r="G82" s="134">
        <v>0</v>
      </c>
      <c r="H82" s="135">
        <v>610790</v>
      </c>
      <c r="I82" s="136">
        <v>30836105</v>
      </c>
      <c r="J82" s="130"/>
      <c r="K82" s="137"/>
      <c r="L82" s="131">
        <f t="shared" si="2"/>
        <v>30836105</v>
      </c>
      <c r="M82" s="119"/>
      <c r="N82" s="119"/>
    </row>
    <row r="83" spans="1:14">
      <c r="A83" s="119" t="s">
        <v>157</v>
      </c>
      <c r="B83" s="133">
        <v>21624322</v>
      </c>
      <c r="C83" s="134">
        <v>5430095</v>
      </c>
      <c r="D83" s="134">
        <v>0</v>
      </c>
      <c r="E83" s="134">
        <v>0</v>
      </c>
      <c r="F83" s="134">
        <v>3433814</v>
      </c>
      <c r="G83" s="134">
        <v>9185</v>
      </c>
      <c r="H83" s="135">
        <v>464809</v>
      </c>
      <c r="I83" s="136">
        <v>30962225</v>
      </c>
      <c r="J83" s="130"/>
      <c r="K83" s="137"/>
      <c r="L83" s="131">
        <f t="shared" si="2"/>
        <v>30962225</v>
      </c>
      <c r="M83" s="119"/>
      <c r="N83" s="119"/>
    </row>
    <row r="84" spans="1:14">
      <c r="A84" s="119" t="s">
        <v>158</v>
      </c>
      <c r="B84" s="133">
        <v>30166543.049999997</v>
      </c>
      <c r="C84" s="134">
        <v>742558.5</v>
      </c>
      <c r="D84" s="134">
        <v>0</v>
      </c>
      <c r="E84" s="134">
        <v>0</v>
      </c>
      <c r="F84" s="134">
        <v>4435589.1100000003</v>
      </c>
      <c r="G84" s="134">
        <v>0</v>
      </c>
      <c r="H84" s="135">
        <v>-453543.88000000012</v>
      </c>
      <c r="I84" s="136">
        <v>34891146.779999994</v>
      </c>
      <c r="J84" s="130"/>
      <c r="K84" s="137"/>
      <c r="L84" s="131">
        <f t="shared" si="2"/>
        <v>34891146.779999994</v>
      </c>
      <c r="M84" s="119"/>
      <c r="N84" s="119"/>
    </row>
    <row r="85" spans="1:14">
      <c r="A85" s="119" t="s">
        <v>159</v>
      </c>
      <c r="B85" s="133">
        <v>34818760.779999994</v>
      </c>
      <c r="C85" s="134">
        <v>742564.47</v>
      </c>
      <c r="D85" s="134">
        <v>0</v>
      </c>
      <c r="E85" s="134">
        <v>0</v>
      </c>
      <c r="F85" s="134">
        <v>0</v>
      </c>
      <c r="G85" s="134">
        <v>0</v>
      </c>
      <c r="H85" s="135">
        <v>0</v>
      </c>
      <c r="I85" s="136">
        <v>35561325.249999993</v>
      </c>
      <c r="J85" s="130"/>
      <c r="K85" s="137"/>
      <c r="L85" s="131">
        <f t="shared" si="2"/>
        <v>35561325.249999993</v>
      </c>
      <c r="M85" s="119"/>
      <c r="N85" s="119"/>
    </row>
    <row r="86" spans="1:14">
      <c r="A86" s="119" t="s">
        <v>160</v>
      </c>
      <c r="B86" s="133">
        <v>29063361.460000001</v>
      </c>
      <c r="C86" s="134">
        <v>25000</v>
      </c>
      <c r="D86" s="134">
        <v>0</v>
      </c>
      <c r="E86" s="134">
        <v>0</v>
      </c>
      <c r="F86" s="134">
        <v>5254875.18</v>
      </c>
      <c r="G86" s="134">
        <v>0</v>
      </c>
      <c r="H86" s="135">
        <v>1410405.52</v>
      </c>
      <c r="I86" s="136">
        <v>35753642.160000004</v>
      </c>
      <c r="J86" s="130"/>
      <c r="K86" s="137"/>
      <c r="L86" s="131">
        <f t="shared" si="2"/>
        <v>35753642.160000004</v>
      </c>
      <c r="M86" s="119"/>
      <c r="N86" s="119"/>
    </row>
    <row r="87" spans="1:14">
      <c r="A87" s="119" t="s">
        <v>161</v>
      </c>
      <c r="B87" s="133">
        <v>33104960.969999999</v>
      </c>
      <c r="C87" s="134">
        <v>1883839.9100000001</v>
      </c>
      <c r="D87" s="134">
        <v>0</v>
      </c>
      <c r="E87" s="134">
        <v>608272</v>
      </c>
      <c r="F87" s="134">
        <v>0</v>
      </c>
      <c r="G87" s="134">
        <v>217125</v>
      </c>
      <c r="H87" s="135">
        <v>0</v>
      </c>
      <c r="I87" s="136">
        <v>35814197.879999995</v>
      </c>
      <c r="J87" s="130"/>
      <c r="K87" s="137"/>
      <c r="L87" s="131">
        <f t="shared" si="2"/>
        <v>35814197.879999995</v>
      </c>
      <c r="M87" s="119"/>
      <c r="N87" s="119"/>
    </row>
    <row r="88" spans="1:14">
      <c r="A88" s="119" t="s">
        <v>162</v>
      </c>
      <c r="B88" s="133">
        <v>25794134</v>
      </c>
      <c r="C88" s="134">
        <v>218210</v>
      </c>
      <c r="D88" s="134">
        <v>0</v>
      </c>
      <c r="E88" s="134">
        <v>0</v>
      </c>
      <c r="F88" s="134">
        <v>11514800</v>
      </c>
      <c r="G88" s="134">
        <v>-27154</v>
      </c>
      <c r="H88" s="135">
        <v>-474969</v>
      </c>
      <c r="I88" s="136">
        <v>37025021</v>
      </c>
      <c r="J88" s="130"/>
      <c r="K88" s="137"/>
      <c r="L88" s="131">
        <f t="shared" si="2"/>
        <v>37025021</v>
      </c>
      <c r="M88" s="119"/>
      <c r="N88" s="119"/>
    </row>
    <row r="89" spans="1:14">
      <c r="A89" s="119" t="s">
        <v>163</v>
      </c>
      <c r="B89" s="133">
        <v>32214264</v>
      </c>
      <c r="C89" s="134">
        <v>5099206</v>
      </c>
      <c r="D89" s="134">
        <v>0</v>
      </c>
      <c r="E89" s="134">
        <v>0</v>
      </c>
      <c r="F89" s="134">
        <v>0</v>
      </c>
      <c r="G89" s="134">
        <v>210519</v>
      </c>
      <c r="H89" s="135">
        <v>0</v>
      </c>
      <c r="I89" s="136">
        <v>37523989</v>
      </c>
      <c r="J89" s="130"/>
      <c r="K89" s="137"/>
      <c r="L89" s="131">
        <f t="shared" si="2"/>
        <v>37523989</v>
      </c>
      <c r="M89" s="119"/>
      <c r="N89" s="119"/>
    </row>
    <row r="90" spans="1:14">
      <c r="A90" s="119" t="s">
        <v>164</v>
      </c>
      <c r="B90" s="133">
        <v>36686733.810000002</v>
      </c>
      <c r="C90" s="134">
        <v>2755579.98</v>
      </c>
      <c r="D90" s="134">
        <v>0</v>
      </c>
      <c r="E90" s="134">
        <v>0</v>
      </c>
      <c r="F90" s="134">
        <v>0</v>
      </c>
      <c r="G90" s="134">
        <v>0</v>
      </c>
      <c r="H90" s="135">
        <v>18767.959999999992</v>
      </c>
      <c r="I90" s="136">
        <v>39461081.75</v>
      </c>
      <c r="J90" s="130"/>
      <c r="K90" s="137"/>
      <c r="L90" s="131">
        <f t="shared" si="2"/>
        <v>39461081.75</v>
      </c>
      <c r="M90" s="119"/>
      <c r="N90" s="119"/>
    </row>
    <row r="91" spans="1:14">
      <c r="A91" s="119" t="s">
        <v>165</v>
      </c>
      <c r="B91" s="133">
        <v>27333833.259999998</v>
      </c>
      <c r="C91" s="134">
        <v>7073224.3000000007</v>
      </c>
      <c r="D91" s="134">
        <v>0</v>
      </c>
      <c r="E91" s="134">
        <v>0</v>
      </c>
      <c r="F91" s="134">
        <v>5007610.88</v>
      </c>
      <c r="G91" s="134">
        <v>164160</v>
      </c>
      <c r="H91" s="135">
        <v>120202.45999999999</v>
      </c>
      <c r="I91" s="136">
        <v>39699030.900000006</v>
      </c>
      <c r="J91" s="130"/>
      <c r="K91" s="137"/>
      <c r="L91" s="131">
        <f t="shared" si="2"/>
        <v>39699030.900000006</v>
      </c>
      <c r="M91" s="119"/>
      <c r="N91" s="119"/>
    </row>
    <row r="92" spans="1:14">
      <c r="A92" s="119" t="s">
        <v>166</v>
      </c>
      <c r="B92" s="133">
        <v>30815291</v>
      </c>
      <c r="C92" s="134">
        <v>5293368</v>
      </c>
      <c r="D92" s="134">
        <v>0</v>
      </c>
      <c r="E92" s="134">
        <v>0</v>
      </c>
      <c r="F92" s="134">
        <v>4724082</v>
      </c>
      <c r="G92" s="134">
        <v>0</v>
      </c>
      <c r="H92" s="135">
        <v>-134796.47</v>
      </c>
      <c r="I92" s="136">
        <v>40697944.530000001</v>
      </c>
      <c r="J92" s="130"/>
      <c r="K92" s="137"/>
      <c r="L92" s="131">
        <f t="shared" si="2"/>
        <v>40697944.530000001</v>
      </c>
      <c r="M92" s="119"/>
      <c r="N92" s="119"/>
    </row>
    <row r="93" spans="1:14">
      <c r="A93" s="119" t="s">
        <v>167</v>
      </c>
      <c r="B93" s="133">
        <v>37587224.239999995</v>
      </c>
      <c r="C93" s="134">
        <v>541071</v>
      </c>
      <c r="D93" s="134">
        <v>0</v>
      </c>
      <c r="E93" s="134">
        <v>0</v>
      </c>
      <c r="F93" s="134">
        <v>1853415.1400000001</v>
      </c>
      <c r="G93" s="134">
        <v>897310</v>
      </c>
      <c r="H93" s="135">
        <v>219506.53999999998</v>
      </c>
      <c r="I93" s="136">
        <v>41098526.919999994</v>
      </c>
      <c r="J93" s="130"/>
      <c r="K93" s="137"/>
      <c r="L93" s="131">
        <f t="shared" si="2"/>
        <v>41098526.919999994</v>
      </c>
      <c r="M93" s="119"/>
      <c r="N93" s="119"/>
    </row>
    <row r="94" spans="1:14">
      <c r="A94" s="119" t="s">
        <v>168</v>
      </c>
      <c r="B94" s="133">
        <v>39214151</v>
      </c>
      <c r="C94" s="134">
        <v>2038968</v>
      </c>
      <c r="D94" s="134">
        <v>0</v>
      </c>
      <c r="E94" s="134">
        <v>0</v>
      </c>
      <c r="F94" s="134">
        <v>0</v>
      </c>
      <c r="G94" s="134">
        <v>0</v>
      </c>
      <c r="H94" s="135">
        <v>66786</v>
      </c>
      <c r="I94" s="136">
        <v>41319905</v>
      </c>
      <c r="J94" s="130"/>
      <c r="K94" s="137"/>
      <c r="L94" s="131">
        <f t="shared" si="2"/>
        <v>41319905</v>
      </c>
      <c r="M94" s="119"/>
      <c r="N94" s="119"/>
    </row>
    <row r="95" spans="1:14">
      <c r="A95" s="119" t="s">
        <v>169</v>
      </c>
      <c r="B95" s="133">
        <v>8253028</v>
      </c>
      <c r="C95" s="134">
        <v>10545336</v>
      </c>
      <c r="D95" s="134">
        <v>0</v>
      </c>
      <c r="E95" s="134">
        <v>496174</v>
      </c>
      <c r="F95" s="134">
        <v>20877660</v>
      </c>
      <c r="G95" s="134">
        <v>0</v>
      </c>
      <c r="H95" s="135">
        <v>1844516</v>
      </c>
      <c r="I95" s="136">
        <v>42016714</v>
      </c>
      <c r="J95" s="130"/>
      <c r="K95" s="137"/>
      <c r="L95" s="131">
        <f t="shared" si="2"/>
        <v>42016714</v>
      </c>
      <c r="M95" s="119"/>
      <c r="N95" s="119"/>
    </row>
    <row r="96" spans="1:14">
      <c r="A96" s="119" t="s">
        <v>170</v>
      </c>
      <c r="B96" s="133">
        <v>38904111</v>
      </c>
      <c r="C96" s="134">
        <v>3025672</v>
      </c>
      <c r="D96" s="134">
        <v>0</v>
      </c>
      <c r="E96" s="134">
        <v>0</v>
      </c>
      <c r="F96" s="134">
        <v>94970</v>
      </c>
      <c r="G96" s="134">
        <v>243592</v>
      </c>
      <c r="H96" s="135">
        <v>240854</v>
      </c>
      <c r="I96" s="136">
        <v>42509199</v>
      </c>
      <c r="J96" s="130"/>
      <c r="K96" s="137"/>
      <c r="L96" s="131">
        <f t="shared" si="2"/>
        <v>42509199</v>
      </c>
      <c r="M96" s="119"/>
      <c r="N96" s="119"/>
    </row>
    <row r="97" spans="1:14">
      <c r="A97" s="119" t="s">
        <v>171</v>
      </c>
      <c r="B97" s="133">
        <v>37617629.25</v>
      </c>
      <c r="C97" s="134">
        <v>4621645</v>
      </c>
      <c r="D97" s="134">
        <v>0</v>
      </c>
      <c r="E97" s="134">
        <v>0</v>
      </c>
      <c r="F97" s="134">
        <v>0</v>
      </c>
      <c r="G97" s="134">
        <v>36328</v>
      </c>
      <c r="H97" s="135">
        <v>287782</v>
      </c>
      <c r="I97" s="136">
        <v>42563384.25</v>
      </c>
      <c r="J97" s="130"/>
      <c r="K97" s="137"/>
      <c r="L97" s="131">
        <f t="shared" si="2"/>
        <v>42563384.25</v>
      </c>
      <c r="M97" s="119"/>
      <c r="N97" s="119"/>
    </row>
    <row r="98" spans="1:14">
      <c r="A98" s="119" t="s">
        <v>172</v>
      </c>
      <c r="B98" s="133">
        <v>43410698.649999999</v>
      </c>
      <c r="C98" s="134">
        <v>0</v>
      </c>
      <c r="D98" s="134">
        <v>0</v>
      </c>
      <c r="E98" s="134">
        <v>0</v>
      </c>
      <c r="F98" s="134">
        <v>0</v>
      </c>
      <c r="G98" s="134">
        <v>0</v>
      </c>
      <c r="H98" s="135">
        <v>43397.880000000005</v>
      </c>
      <c r="I98" s="136">
        <v>43454096.530000001</v>
      </c>
      <c r="J98" s="130"/>
      <c r="K98" s="137"/>
      <c r="L98" s="131">
        <f t="shared" si="2"/>
        <v>43454096.530000001</v>
      </c>
      <c r="M98" s="119"/>
      <c r="N98" s="119"/>
    </row>
    <row r="99" spans="1:14">
      <c r="A99" s="119" t="s">
        <v>173</v>
      </c>
      <c r="B99" s="133">
        <v>41017364</v>
      </c>
      <c r="C99" s="134">
        <v>1567291</v>
      </c>
      <c r="D99" s="134">
        <v>40990</v>
      </c>
      <c r="E99" s="134">
        <v>0</v>
      </c>
      <c r="F99" s="134">
        <v>2150498</v>
      </c>
      <c r="G99" s="134">
        <v>930</v>
      </c>
      <c r="H99" s="135">
        <v>-940352.39000000013</v>
      </c>
      <c r="I99" s="136">
        <v>43836720.609999999</v>
      </c>
      <c r="J99" s="130"/>
      <c r="K99" s="137"/>
      <c r="L99" s="131">
        <f t="shared" si="2"/>
        <v>43836720.609999999</v>
      </c>
      <c r="M99" s="119"/>
      <c r="N99" s="119"/>
    </row>
    <row r="100" spans="1:14">
      <c r="A100" s="119" t="s">
        <v>174</v>
      </c>
      <c r="B100" s="133">
        <v>30564138</v>
      </c>
      <c r="C100" s="134">
        <v>3943401</v>
      </c>
      <c r="D100" s="134">
        <v>769735</v>
      </c>
      <c r="E100" s="134">
        <v>0</v>
      </c>
      <c r="F100" s="134">
        <v>9035903</v>
      </c>
      <c r="G100" s="134">
        <v>0</v>
      </c>
      <c r="H100" s="135">
        <v>483704</v>
      </c>
      <c r="I100" s="136">
        <v>44796881</v>
      </c>
      <c r="J100" s="130"/>
      <c r="K100" s="137"/>
      <c r="L100" s="131">
        <f t="shared" si="2"/>
        <v>44796881</v>
      </c>
      <c r="M100" s="119"/>
      <c r="N100" s="119"/>
    </row>
    <row r="101" spans="1:14">
      <c r="A101" s="119" t="s">
        <v>175</v>
      </c>
      <c r="B101" s="133">
        <v>42531291</v>
      </c>
      <c r="C101" s="134">
        <v>2610594</v>
      </c>
      <c r="D101" s="134">
        <v>0</v>
      </c>
      <c r="E101" s="134">
        <v>0</v>
      </c>
      <c r="F101" s="134">
        <v>271500</v>
      </c>
      <c r="G101" s="134">
        <v>72303</v>
      </c>
      <c r="H101" s="135">
        <v>24788</v>
      </c>
      <c r="I101" s="136">
        <v>45510476</v>
      </c>
      <c r="J101" s="130"/>
      <c r="K101" s="137"/>
      <c r="L101" s="131">
        <f t="shared" si="2"/>
        <v>45510476</v>
      </c>
      <c r="M101" s="119"/>
      <c r="N101" s="119"/>
    </row>
    <row r="102" spans="1:14">
      <c r="A102" s="119" t="s">
        <v>176</v>
      </c>
      <c r="B102" s="133">
        <v>25536654.829999998</v>
      </c>
      <c r="C102" s="134">
        <v>316099.03000000003</v>
      </c>
      <c r="D102" s="134">
        <v>0</v>
      </c>
      <c r="E102" s="134">
        <v>0</v>
      </c>
      <c r="F102" s="134">
        <v>16064905</v>
      </c>
      <c r="G102" s="134">
        <v>3166889</v>
      </c>
      <c r="H102" s="135">
        <v>1978625</v>
      </c>
      <c r="I102" s="136">
        <v>47063172.859999999</v>
      </c>
      <c r="J102" s="130"/>
      <c r="K102" s="137"/>
      <c r="L102" s="131">
        <f t="shared" si="2"/>
        <v>47063172.859999999</v>
      </c>
      <c r="M102" s="119"/>
      <c r="N102" s="119"/>
    </row>
    <row r="103" spans="1:14">
      <c r="A103" s="119" t="s">
        <v>177</v>
      </c>
      <c r="B103" s="133">
        <v>35704309.859999999</v>
      </c>
      <c r="C103" s="134">
        <v>866160.87000000011</v>
      </c>
      <c r="D103" s="134">
        <v>0</v>
      </c>
      <c r="E103" s="134">
        <v>0</v>
      </c>
      <c r="F103" s="134">
        <v>10855880.969999999</v>
      </c>
      <c r="G103" s="134">
        <v>0</v>
      </c>
      <c r="H103" s="135">
        <v>278262.04000000004</v>
      </c>
      <c r="I103" s="136">
        <v>47704613.739999995</v>
      </c>
      <c r="J103" s="130"/>
      <c r="K103" s="137"/>
      <c r="L103" s="131">
        <f t="shared" si="2"/>
        <v>47704613.739999995</v>
      </c>
      <c r="M103" s="119"/>
      <c r="N103" s="119"/>
    </row>
    <row r="104" spans="1:14">
      <c r="A104" s="119" t="s">
        <v>178</v>
      </c>
      <c r="B104" s="133">
        <v>37124306</v>
      </c>
      <c r="C104" s="134">
        <v>3833490</v>
      </c>
      <c r="D104" s="134">
        <v>0</v>
      </c>
      <c r="E104" s="134">
        <v>0</v>
      </c>
      <c r="F104" s="134">
        <v>6100498</v>
      </c>
      <c r="G104" s="134">
        <v>35745</v>
      </c>
      <c r="H104" s="135">
        <v>614517</v>
      </c>
      <c r="I104" s="136">
        <v>47708556</v>
      </c>
      <c r="J104" s="130"/>
      <c r="K104" s="137"/>
      <c r="L104" s="131">
        <f t="shared" si="2"/>
        <v>47708556</v>
      </c>
      <c r="M104" s="119"/>
      <c r="N104" s="119"/>
    </row>
    <row r="105" spans="1:14">
      <c r="A105" s="119" t="s">
        <v>179</v>
      </c>
      <c r="B105" s="133">
        <v>36163666</v>
      </c>
      <c r="C105" s="134">
        <v>11683284</v>
      </c>
      <c r="D105" s="134">
        <v>0</v>
      </c>
      <c r="E105" s="134">
        <v>0</v>
      </c>
      <c r="F105" s="134">
        <v>0</v>
      </c>
      <c r="G105" s="134">
        <v>0</v>
      </c>
      <c r="H105" s="135">
        <v>164027</v>
      </c>
      <c r="I105" s="136">
        <v>48010977</v>
      </c>
      <c r="J105" s="130"/>
      <c r="K105" s="137"/>
      <c r="L105" s="131">
        <f t="shared" si="2"/>
        <v>48010977</v>
      </c>
      <c r="M105" s="119"/>
      <c r="N105" s="119"/>
    </row>
    <row r="106" spans="1:14">
      <c r="A106" s="119" t="s">
        <v>180</v>
      </c>
      <c r="B106" s="133">
        <v>37694385.170000002</v>
      </c>
      <c r="C106" s="134">
        <v>7391260.5499999998</v>
      </c>
      <c r="D106" s="134">
        <v>2828472</v>
      </c>
      <c r="E106" s="134">
        <v>0</v>
      </c>
      <c r="F106" s="134">
        <v>604816.28</v>
      </c>
      <c r="G106" s="134">
        <v>15395</v>
      </c>
      <c r="H106" s="135">
        <v>2223.5100000000002</v>
      </c>
      <c r="I106" s="136">
        <v>48536552.509999998</v>
      </c>
      <c r="J106" s="130"/>
      <c r="K106" s="137"/>
      <c r="L106" s="131">
        <f t="shared" si="2"/>
        <v>48536552.509999998</v>
      </c>
      <c r="M106" s="119"/>
      <c r="N106" s="119"/>
    </row>
    <row r="107" spans="1:14">
      <c r="A107" s="119" t="s">
        <v>181</v>
      </c>
      <c r="B107" s="133">
        <v>41262500</v>
      </c>
      <c r="C107" s="134">
        <v>7388696</v>
      </c>
      <c r="D107" s="134">
        <v>0</v>
      </c>
      <c r="E107" s="134">
        <v>0</v>
      </c>
      <c r="F107" s="134">
        <v>0</v>
      </c>
      <c r="G107" s="134">
        <v>157233</v>
      </c>
      <c r="H107" s="135">
        <v>17004</v>
      </c>
      <c r="I107" s="136">
        <v>48825433</v>
      </c>
      <c r="J107" s="130"/>
      <c r="K107" s="137"/>
      <c r="L107" s="131">
        <f t="shared" si="2"/>
        <v>48825433</v>
      </c>
      <c r="M107" s="119"/>
      <c r="N107" s="119"/>
    </row>
    <row r="108" spans="1:14">
      <c r="A108" s="119" t="s">
        <v>182</v>
      </c>
      <c r="B108" s="133">
        <v>18316997.330000002</v>
      </c>
      <c r="C108" s="134">
        <v>19850409.420000002</v>
      </c>
      <c r="D108" s="134">
        <v>0</v>
      </c>
      <c r="E108" s="134">
        <v>897489</v>
      </c>
      <c r="F108" s="134">
        <v>11382954.369999997</v>
      </c>
      <c r="G108" s="134">
        <v>0</v>
      </c>
      <c r="H108" s="135">
        <v>-5416.68</v>
      </c>
      <c r="I108" s="136">
        <v>50442433.439999998</v>
      </c>
      <c r="J108" s="130"/>
      <c r="K108" s="137"/>
      <c r="L108" s="131">
        <f t="shared" si="2"/>
        <v>50442433.439999998</v>
      </c>
      <c r="M108" s="119"/>
      <c r="N108" s="119"/>
    </row>
    <row r="109" spans="1:14">
      <c r="A109" s="119" t="s">
        <v>183</v>
      </c>
      <c r="B109" s="133">
        <v>26484413.07</v>
      </c>
      <c r="C109" s="134">
        <v>995202.11999999988</v>
      </c>
      <c r="D109" s="134">
        <v>0</v>
      </c>
      <c r="E109" s="134">
        <v>0</v>
      </c>
      <c r="F109" s="134">
        <v>24122206.210000001</v>
      </c>
      <c r="G109" s="134">
        <v>0</v>
      </c>
      <c r="H109" s="135">
        <v>332363.27999999997</v>
      </c>
      <c r="I109" s="136">
        <v>51934184.680000007</v>
      </c>
      <c r="J109" s="130"/>
      <c r="K109" s="137"/>
      <c r="L109" s="131">
        <f t="shared" si="2"/>
        <v>51934184.680000007</v>
      </c>
      <c r="M109" s="119"/>
      <c r="N109" s="119"/>
    </row>
    <row r="110" spans="1:14">
      <c r="A110" s="119" t="s">
        <v>184</v>
      </c>
      <c r="B110" s="133">
        <v>48888320</v>
      </c>
      <c r="C110" s="134">
        <v>0</v>
      </c>
      <c r="D110" s="134">
        <v>0</v>
      </c>
      <c r="E110" s="134">
        <v>2312207</v>
      </c>
      <c r="F110" s="134">
        <v>0</v>
      </c>
      <c r="G110" s="134">
        <v>791768</v>
      </c>
      <c r="H110" s="135">
        <v>261271.63</v>
      </c>
      <c r="I110" s="136">
        <v>52253566.630000003</v>
      </c>
      <c r="J110" s="130"/>
      <c r="K110" s="137"/>
      <c r="L110" s="131">
        <f t="shared" si="2"/>
        <v>52253566.630000003</v>
      </c>
      <c r="M110" s="119"/>
      <c r="N110" s="119"/>
    </row>
    <row r="111" spans="1:14">
      <c r="A111" s="119" t="s">
        <v>185</v>
      </c>
      <c r="B111" s="133">
        <v>38282239.340000004</v>
      </c>
      <c r="C111" s="134">
        <v>3103947</v>
      </c>
      <c r="D111" s="134">
        <v>0</v>
      </c>
      <c r="E111" s="134">
        <v>0</v>
      </c>
      <c r="F111" s="134">
        <v>10578621</v>
      </c>
      <c r="G111" s="134">
        <v>383027</v>
      </c>
      <c r="H111" s="135">
        <v>0</v>
      </c>
      <c r="I111" s="136">
        <v>52347834.340000004</v>
      </c>
      <c r="J111" s="130"/>
      <c r="K111" s="137"/>
      <c r="L111" s="131">
        <f t="shared" ref="L111:L142" si="3">(I111-J111)+K111</f>
        <v>52347834.340000004</v>
      </c>
      <c r="M111" s="119"/>
      <c r="N111" s="119"/>
    </row>
    <row r="112" spans="1:14">
      <c r="A112" s="119" t="s">
        <v>186</v>
      </c>
      <c r="B112" s="133">
        <v>50964790.940000005</v>
      </c>
      <c r="C112" s="134">
        <v>1594883.4500000002</v>
      </c>
      <c r="D112" s="134">
        <v>0</v>
      </c>
      <c r="E112" s="134">
        <v>0</v>
      </c>
      <c r="F112" s="134">
        <v>0</v>
      </c>
      <c r="G112" s="134">
        <v>0</v>
      </c>
      <c r="H112" s="135">
        <v>223670.69</v>
      </c>
      <c r="I112" s="136">
        <v>52783345.080000006</v>
      </c>
      <c r="J112" s="130"/>
      <c r="K112" s="137"/>
      <c r="L112" s="131">
        <f t="shared" si="3"/>
        <v>52783345.080000006</v>
      </c>
      <c r="M112" s="119"/>
      <c r="N112" s="119"/>
    </row>
    <row r="113" spans="1:14">
      <c r="A113" s="119" t="s">
        <v>187</v>
      </c>
      <c r="B113" s="133">
        <v>50048615.939999998</v>
      </c>
      <c r="C113" s="134">
        <v>2052208.65</v>
      </c>
      <c r="D113" s="134">
        <v>0</v>
      </c>
      <c r="E113" s="134">
        <v>0</v>
      </c>
      <c r="F113" s="134">
        <v>429563.72</v>
      </c>
      <c r="G113" s="134">
        <v>-276746</v>
      </c>
      <c r="H113" s="135">
        <v>1345262.44</v>
      </c>
      <c r="I113" s="136">
        <v>53598904.749999993</v>
      </c>
      <c r="J113" s="130"/>
      <c r="K113" s="137"/>
      <c r="L113" s="131">
        <f t="shared" si="3"/>
        <v>53598904.749999993</v>
      </c>
      <c r="M113" s="119"/>
      <c r="N113" s="119"/>
    </row>
    <row r="114" spans="1:14">
      <c r="A114" s="119" t="s">
        <v>188</v>
      </c>
      <c r="B114" s="133">
        <v>43864223.709999993</v>
      </c>
      <c r="C114" s="134">
        <v>7715321.5</v>
      </c>
      <c r="D114" s="134">
        <v>0</v>
      </c>
      <c r="E114" s="134">
        <v>0</v>
      </c>
      <c r="F114" s="134">
        <v>1901287.0499999998</v>
      </c>
      <c r="G114" s="134">
        <v>0</v>
      </c>
      <c r="H114" s="135">
        <v>1327372.2999999998</v>
      </c>
      <c r="I114" s="136">
        <v>54808204.559999987</v>
      </c>
      <c r="J114" s="130"/>
      <c r="K114" s="137"/>
      <c r="L114" s="131">
        <f t="shared" si="3"/>
        <v>54808204.559999987</v>
      </c>
      <c r="M114" s="119"/>
      <c r="N114" s="119"/>
    </row>
    <row r="115" spans="1:14">
      <c r="A115" s="119" t="s">
        <v>189</v>
      </c>
      <c r="B115" s="133">
        <v>38572494.089999996</v>
      </c>
      <c r="C115" s="134">
        <v>12266973.710000003</v>
      </c>
      <c r="D115" s="134">
        <v>0</v>
      </c>
      <c r="E115" s="134">
        <v>0</v>
      </c>
      <c r="F115" s="134">
        <v>4016851.7399999993</v>
      </c>
      <c r="G115" s="134">
        <v>0</v>
      </c>
      <c r="H115" s="135">
        <v>10288.1</v>
      </c>
      <c r="I115" s="136">
        <v>54866607.640000001</v>
      </c>
      <c r="J115" s="130"/>
      <c r="K115" s="137"/>
      <c r="L115" s="131">
        <f t="shared" si="3"/>
        <v>54866607.640000001</v>
      </c>
      <c r="M115" s="119"/>
      <c r="N115" s="119"/>
    </row>
    <row r="116" spans="1:14">
      <c r="A116" s="119" t="s">
        <v>190</v>
      </c>
      <c r="B116" s="133">
        <v>31720302.149999999</v>
      </c>
      <c r="C116" s="134">
        <v>290993.05</v>
      </c>
      <c r="D116" s="134">
        <v>3032391</v>
      </c>
      <c r="E116" s="134">
        <v>2119327</v>
      </c>
      <c r="F116" s="134">
        <v>13920474.059999999</v>
      </c>
      <c r="G116" s="134">
        <v>6940258</v>
      </c>
      <c r="H116" s="135">
        <v>158290.12</v>
      </c>
      <c r="I116" s="136">
        <v>58182035.380000003</v>
      </c>
      <c r="J116" s="130"/>
      <c r="K116" s="137"/>
      <c r="L116" s="131">
        <f t="shared" si="3"/>
        <v>58182035.380000003</v>
      </c>
      <c r="M116" s="119"/>
      <c r="N116" s="119"/>
    </row>
    <row r="117" spans="1:14">
      <c r="A117" s="119" t="s">
        <v>191</v>
      </c>
      <c r="B117" s="133">
        <v>51982338</v>
      </c>
      <c r="C117" s="134">
        <v>4663997</v>
      </c>
      <c r="D117" s="134">
        <v>0</v>
      </c>
      <c r="E117" s="134">
        <v>0</v>
      </c>
      <c r="F117" s="134">
        <v>2935319</v>
      </c>
      <c r="G117" s="134">
        <v>-909542</v>
      </c>
      <c r="H117" s="135">
        <v>52027</v>
      </c>
      <c r="I117" s="136">
        <v>58724139</v>
      </c>
      <c r="J117" s="130"/>
      <c r="K117" s="137"/>
      <c r="L117" s="131">
        <f t="shared" si="3"/>
        <v>58724139</v>
      </c>
      <c r="M117" s="119"/>
      <c r="N117" s="119"/>
    </row>
    <row r="118" spans="1:14">
      <c r="A118" s="119" t="s">
        <v>192</v>
      </c>
      <c r="B118" s="133">
        <v>40830292.750000007</v>
      </c>
      <c r="C118" s="134">
        <v>11703187.34</v>
      </c>
      <c r="D118" s="134">
        <v>0</v>
      </c>
      <c r="E118" s="134">
        <v>0</v>
      </c>
      <c r="F118" s="134">
        <v>6573009.5599999996</v>
      </c>
      <c r="G118" s="134">
        <v>732310</v>
      </c>
      <c r="H118" s="135">
        <v>0</v>
      </c>
      <c r="I118" s="136">
        <v>59838799.650000006</v>
      </c>
      <c r="J118" s="130"/>
      <c r="K118" s="137"/>
      <c r="L118" s="131">
        <f t="shared" si="3"/>
        <v>59838799.650000006</v>
      </c>
      <c r="M118" s="119"/>
      <c r="N118" s="119"/>
    </row>
    <row r="119" spans="1:14">
      <c r="A119" s="119" t="s">
        <v>193</v>
      </c>
      <c r="B119" s="133">
        <v>50620035.310000002</v>
      </c>
      <c r="C119" s="134">
        <v>7657200.9700000007</v>
      </c>
      <c r="D119" s="134">
        <v>0</v>
      </c>
      <c r="E119" s="134">
        <v>0</v>
      </c>
      <c r="F119" s="134">
        <v>1440433.2399999998</v>
      </c>
      <c r="G119" s="134">
        <v>0</v>
      </c>
      <c r="H119" s="135">
        <v>162356.72999999998</v>
      </c>
      <c r="I119" s="136">
        <v>59880026.25</v>
      </c>
      <c r="J119" s="130"/>
      <c r="K119" s="137"/>
      <c r="L119" s="131">
        <f t="shared" si="3"/>
        <v>59880026.25</v>
      </c>
      <c r="M119" s="119"/>
      <c r="N119" s="119"/>
    </row>
    <row r="120" spans="1:14">
      <c r="A120" s="119" t="s">
        <v>194</v>
      </c>
      <c r="B120" s="133">
        <v>58700862.969999999</v>
      </c>
      <c r="C120" s="134">
        <v>245715.98000000004</v>
      </c>
      <c r="D120" s="134">
        <v>550159</v>
      </c>
      <c r="E120" s="134">
        <v>933479</v>
      </c>
      <c r="F120" s="134">
        <v>0</v>
      </c>
      <c r="G120" s="134">
        <v>0</v>
      </c>
      <c r="H120" s="135">
        <v>853478.25</v>
      </c>
      <c r="I120" s="136">
        <v>61283695.199999996</v>
      </c>
      <c r="J120" s="130"/>
      <c r="K120" s="137"/>
      <c r="L120" s="131">
        <f t="shared" si="3"/>
        <v>61283695.199999996</v>
      </c>
      <c r="M120" s="119"/>
      <c r="N120" s="119"/>
    </row>
    <row r="121" spans="1:14">
      <c r="A121" s="119" t="s">
        <v>195</v>
      </c>
      <c r="B121" s="133">
        <v>41835862</v>
      </c>
      <c r="C121" s="134">
        <v>1951475</v>
      </c>
      <c r="D121" s="134">
        <v>317828</v>
      </c>
      <c r="E121" s="134">
        <v>9027132</v>
      </c>
      <c r="F121" s="134">
        <v>8404885</v>
      </c>
      <c r="G121" s="134">
        <v>35691</v>
      </c>
      <c r="H121" s="135">
        <v>19153</v>
      </c>
      <c r="I121" s="136">
        <v>61592026</v>
      </c>
      <c r="J121" s="130"/>
      <c r="K121" s="137"/>
      <c r="L121" s="131">
        <f t="shared" si="3"/>
        <v>61592026</v>
      </c>
      <c r="M121" s="119"/>
      <c r="N121" s="119"/>
    </row>
    <row r="122" spans="1:14">
      <c r="A122" s="119" t="s">
        <v>196</v>
      </c>
      <c r="B122" s="133">
        <v>47214762</v>
      </c>
      <c r="C122" s="134">
        <v>8006492</v>
      </c>
      <c r="D122" s="134">
        <v>0</v>
      </c>
      <c r="E122" s="134">
        <v>0</v>
      </c>
      <c r="F122" s="134">
        <v>7652824</v>
      </c>
      <c r="G122" s="134">
        <v>0</v>
      </c>
      <c r="H122" s="135">
        <v>681533</v>
      </c>
      <c r="I122" s="136">
        <v>63555611</v>
      </c>
      <c r="J122" s="130"/>
      <c r="K122" s="137"/>
      <c r="L122" s="131">
        <f t="shared" si="3"/>
        <v>63555611</v>
      </c>
      <c r="M122" s="119"/>
      <c r="N122" s="119"/>
    </row>
    <row r="123" spans="1:14">
      <c r="A123" s="119" t="s">
        <v>197</v>
      </c>
      <c r="B123" s="133">
        <v>53640054.939999998</v>
      </c>
      <c r="C123" s="134">
        <v>6727217.7699999996</v>
      </c>
      <c r="D123" s="134">
        <v>0</v>
      </c>
      <c r="E123" s="134">
        <v>0</v>
      </c>
      <c r="F123" s="134">
        <v>4212873.79</v>
      </c>
      <c r="G123" s="134">
        <v>0</v>
      </c>
      <c r="H123" s="135">
        <v>292626.87</v>
      </c>
      <c r="I123" s="136">
        <v>64872773.36999999</v>
      </c>
      <c r="J123" s="130"/>
      <c r="K123" s="137"/>
      <c r="L123" s="131">
        <f t="shared" si="3"/>
        <v>64872773.36999999</v>
      </c>
      <c r="M123" s="119"/>
      <c r="N123" s="119"/>
    </row>
    <row r="124" spans="1:14">
      <c r="A124" s="119" t="s">
        <v>198</v>
      </c>
      <c r="B124" s="133">
        <v>61236015</v>
      </c>
      <c r="C124" s="134">
        <v>3621210</v>
      </c>
      <c r="D124" s="134">
        <v>0</v>
      </c>
      <c r="E124" s="134">
        <v>0</v>
      </c>
      <c r="F124" s="134">
        <v>0</v>
      </c>
      <c r="G124" s="134">
        <v>0</v>
      </c>
      <c r="H124" s="135">
        <v>98808</v>
      </c>
      <c r="I124" s="136">
        <v>64956033</v>
      </c>
      <c r="J124" s="130"/>
      <c r="K124" s="137"/>
      <c r="L124" s="131">
        <f t="shared" si="3"/>
        <v>64956033</v>
      </c>
      <c r="M124" s="119"/>
      <c r="N124" s="119"/>
    </row>
    <row r="125" spans="1:14">
      <c r="A125" s="119" t="s">
        <v>199</v>
      </c>
      <c r="B125" s="133">
        <v>63399763.130000003</v>
      </c>
      <c r="C125" s="134">
        <v>2432439.9900000002</v>
      </c>
      <c r="D125" s="134">
        <v>0</v>
      </c>
      <c r="E125" s="134">
        <v>0</v>
      </c>
      <c r="F125" s="134">
        <v>91697.010000000009</v>
      </c>
      <c r="G125" s="134">
        <v>0</v>
      </c>
      <c r="H125" s="135">
        <v>616690.49000000011</v>
      </c>
      <c r="I125" s="136">
        <v>66540590.620000005</v>
      </c>
      <c r="J125" s="130"/>
      <c r="K125" s="137"/>
      <c r="L125" s="131">
        <f t="shared" si="3"/>
        <v>66540590.620000005</v>
      </c>
      <c r="M125" s="119"/>
      <c r="N125" s="119"/>
    </row>
    <row r="126" spans="1:14">
      <c r="A126" s="119" t="s">
        <v>200</v>
      </c>
      <c r="B126" s="133">
        <v>50298676.579999991</v>
      </c>
      <c r="C126" s="134">
        <v>17002874.259999998</v>
      </c>
      <c r="D126" s="134">
        <v>0</v>
      </c>
      <c r="E126" s="134">
        <v>0</v>
      </c>
      <c r="F126" s="134">
        <v>0</v>
      </c>
      <c r="G126" s="134">
        <v>21149</v>
      </c>
      <c r="H126" s="135">
        <v>65290.979999999996</v>
      </c>
      <c r="I126" s="136">
        <v>67387990.819999993</v>
      </c>
      <c r="J126" s="130"/>
      <c r="K126" s="137"/>
      <c r="L126" s="131">
        <f t="shared" si="3"/>
        <v>67387990.819999993</v>
      </c>
      <c r="M126" s="119"/>
      <c r="N126" s="119"/>
    </row>
    <row r="127" spans="1:14">
      <c r="A127" s="119" t="s">
        <v>201</v>
      </c>
      <c r="B127" s="133">
        <v>50909454</v>
      </c>
      <c r="C127" s="134">
        <v>2747486</v>
      </c>
      <c r="D127" s="134">
        <v>18024</v>
      </c>
      <c r="E127" s="134">
        <v>0</v>
      </c>
      <c r="F127" s="134">
        <v>17961573</v>
      </c>
      <c r="G127" s="134">
        <v>76996</v>
      </c>
      <c r="H127" s="135">
        <v>31233</v>
      </c>
      <c r="I127" s="136">
        <v>71744766</v>
      </c>
      <c r="J127" s="130"/>
      <c r="K127" s="137"/>
      <c r="L127" s="131">
        <f t="shared" si="3"/>
        <v>71744766</v>
      </c>
      <c r="M127" s="119"/>
      <c r="N127" s="119"/>
    </row>
    <row r="128" spans="1:14">
      <c r="A128" s="119" t="s">
        <v>202</v>
      </c>
      <c r="B128" s="133">
        <v>62090976.089999996</v>
      </c>
      <c r="C128" s="134">
        <v>8929609.9199999999</v>
      </c>
      <c r="D128" s="134">
        <v>0</v>
      </c>
      <c r="E128" s="134">
        <v>0</v>
      </c>
      <c r="F128" s="134">
        <v>1601760.9100000001</v>
      </c>
      <c r="G128" s="134">
        <v>0</v>
      </c>
      <c r="H128" s="135">
        <v>740643.04</v>
      </c>
      <c r="I128" s="136">
        <v>73362989.959999993</v>
      </c>
      <c r="J128" s="130"/>
      <c r="K128" s="137"/>
      <c r="L128" s="131">
        <f t="shared" si="3"/>
        <v>73362989.959999993</v>
      </c>
      <c r="M128" s="119"/>
      <c r="N128" s="119"/>
    </row>
    <row r="129" spans="1:14">
      <c r="A129" s="119" t="s">
        <v>203</v>
      </c>
      <c r="B129" s="133">
        <v>50370756.68</v>
      </c>
      <c r="C129" s="134">
        <v>1458601.9100000001</v>
      </c>
      <c r="D129" s="134">
        <v>9536747</v>
      </c>
      <c r="E129" s="134">
        <v>0</v>
      </c>
      <c r="F129" s="134">
        <v>12636611.48</v>
      </c>
      <c r="G129" s="134">
        <v>0</v>
      </c>
      <c r="H129" s="135">
        <v>0</v>
      </c>
      <c r="I129" s="136">
        <v>74002717.070000008</v>
      </c>
      <c r="J129" s="130"/>
      <c r="K129" s="137"/>
      <c r="L129" s="131">
        <f t="shared" si="3"/>
        <v>74002717.070000008</v>
      </c>
      <c r="M129" s="119"/>
      <c r="N129" s="119"/>
    </row>
    <row r="130" spans="1:14">
      <c r="A130" s="119" t="s">
        <v>204</v>
      </c>
      <c r="B130" s="133">
        <v>73598220</v>
      </c>
      <c r="C130" s="134">
        <v>2883413.58</v>
      </c>
      <c r="D130" s="134">
        <v>0</v>
      </c>
      <c r="E130" s="134">
        <v>0</v>
      </c>
      <c r="F130" s="134">
        <v>0</v>
      </c>
      <c r="G130" s="134">
        <v>0</v>
      </c>
      <c r="H130" s="135">
        <v>0</v>
      </c>
      <c r="I130" s="136">
        <v>76481633.579999998</v>
      </c>
      <c r="J130" s="130"/>
      <c r="K130" s="137"/>
      <c r="L130" s="131">
        <f t="shared" si="3"/>
        <v>76481633.579999998</v>
      </c>
      <c r="M130" s="119"/>
      <c r="N130" s="119"/>
    </row>
    <row r="131" spans="1:14">
      <c r="A131" s="119" t="s">
        <v>205</v>
      </c>
      <c r="B131" s="133">
        <v>66561781.420000002</v>
      </c>
      <c r="C131" s="134">
        <v>3577808.4299999997</v>
      </c>
      <c r="D131" s="134">
        <v>0</v>
      </c>
      <c r="E131" s="134">
        <v>715397</v>
      </c>
      <c r="F131" s="134">
        <v>6328286.8399999999</v>
      </c>
      <c r="G131" s="134">
        <v>0</v>
      </c>
      <c r="H131" s="135">
        <v>285123.67000000004</v>
      </c>
      <c r="I131" s="136">
        <v>77468397.359999999</v>
      </c>
      <c r="J131" s="130"/>
      <c r="K131" s="137"/>
      <c r="L131" s="131">
        <f t="shared" si="3"/>
        <v>77468397.359999999</v>
      </c>
      <c r="M131" s="119"/>
      <c r="N131" s="119"/>
    </row>
    <row r="132" spans="1:14">
      <c r="A132" s="119" t="s">
        <v>206</v>
      </c>
      <c r="B132" s="133">
        <v>73114592</v>
      </c>
      <c r="C132" s="134">
        <v>4770388</v>
      </c>
      <c r="D132" s="134">
        <v>0</v>
      </c>
      <c r="E132" s="134">
        <v>0</v>
      </c>
      <c r="F132" s="134">
        <v>0</v>
      </c>
      <c r="G132" s="134">
        <v>0</v>
      </c>
      <c r="H132" s="135">
        <v>121824</v>
      </c>
      <c r="I132" s="136">
        <v>78006804</v>
      </c>
      <c r="J132" s="130"/>
      <c r="K132" s="137"/>
      <c r="L132" s="131">
        <f t="shared" si="3"/>
        <v>78006804</v>
      </c>
      <c r="M132" s="119"/>
      <c r="N132" s="119"/>
    </row>
    <row r="133" spans="1:14">
      <c r="A133" s="119" t="s">
        <v>207</v>
      </c>
      <c r="B133" s="133">
        <v>68605199.360000014</v>
      </c>
      <c r="C133" s="134">
        <v>2876510.78</v>
      </c>
      <c r="D133" s="134">
        <v>0</v>
      </c>
      <c r="E133" s="134">
        <v>0</v>
      </c>
      <c r="F133" s="134">
        <v>6503144.9900000002</v>
      </c>
      <c r="G133" s="134">
        <v>50593</v>
      </c>
      <c r="H133" s="135">
        <v>554153.81000000006</v>
      </c>
      <c r="I133" s="136">
        <v>78589601.940000013</v>
      </c>
      <c r="J133" s="130"/>
      <c r="K133" s="137"/>
      <c r="L133" s="131">
        <f t="shared" si="3"/>
        <v>78589601.940000013</v>
      </c>
      <c r="M133" s="119"/>
      <c r="N133" s="119"/>
    </row>
    <row r="134" spans="1:14">
      <c r="A134" s="119" t="s">
        <v>208</v>
      </c>
      <c r="B134" s="133">
        <v>63562732</v>
      </c>
      <c r="C134" s="134">
        <v>828043</v>
      </c>
      <c r="D134" s="134">
        <v>0</v>
      </c>
      <c r="E134" s="134">
        <v>0</v>
      </c>
      <c r="F134" s="134">
        <v>17017161</v>
      </c>
      <c r="G134" s="134">
        <v>0</v>
      </c>
      <c r="H134" s="135">
        <v>322431</v>
      </c>
      <c r="I134" s="136">
        <v>81730367</v>
      </c>
      <c r="J134" s="130"/>
      <c r="K134" s="137"/>
      <c r="L134" s="131">
        <f t="shared" si="3"/>
        <v>81730367</v>
      </c>
      <c r="M134" s="119"/>
      <c r="N134" s="119"/>
    </row>
    <row r="135" spans="1:14">
      <c r="A135" s="119" t="s">
        <v>209</v>
      </c>
      <c r="B135" s="133">
        <v>54362519</v>
      </c>
      <c r="C135" s="134">
        <v>26844856</v>
      </c>
      <c r="D135" s="134">
        <v>0</v>
      </c>
      <c r="E135" s="134">
        <v>0</v>
      </c>
      <c r="F135" s="134">
        <v>1172035</v>
      </c>
      <c r="G135" s="134">
        <v>825159</v>
      </c>
      <c r="H135" s="135">
        <v>-367503</v>
      </c>
      <c r="I135" s="136">
        <v>82837066</v>
      </c>
      <c r="J135" s="130"/>
      <c r="K135" s="137"/>
      <c r="L135" s="131">
        <f t="shared" si="3"/>
        <v>82837066</v>
      </c>
      <c r="M135" s="119"/>
      <c r="N135" s="119"/>
    </row>
    <row r="136" spans="1:14">
      <c r="A136" s="119" t="s">
        <v>210</v>
      </c>
      <c r="B136" s="133">
        <v>70618838</v>
      </c>
      <c r="C136" s="134">
        <v>1207736</v>
      </c>
      <c r="D136" s="134">
        <v>0</v>
      </c>
      <c r="E136" s="134">
        <v>3500000</v>
      </c>
      <c r="F136" s="134">
        <v>7313722</v>
      </c>
      <c r="G136" s="134">
        <v>797532</v>
      </c>
      <c r="H136" s="135">
        <v>0</v>
      </c>
      <c r="I136" s="136">
        <v>83437828</v>
      </c>
      <c r="J136" s="130"/>
      <c r="K136" s="137"/>
      <c r="L136" s="131">
        <f t="shared" si="3"/>
        <v>83437828</v>
      </c>
      <c r="M136" s="119"/>
      <c r="N136" s="119"/>
    </row>
    <row r="137" spans="1:14">
      <c r="A137" s="119" t="s">
        <v>211</v>
      </c>
      <c r="B137" s="133">
        <v>76129272.699999988</v>
      </c>
      <c r="C137" s="134">
        <v>4572798</v>
      </c>
      <c r="D137" s="134">
        <v>0</v>
      </c>
      <c r="E137" s="134">
        <v>3399996</v>
      </c>
      <c r="F137" s="134">
        <v>44208.17</v>
      </c>
      <c r="G137" s="134">
        <v>0</v>
      </c>
      <c r="H137" s="135">
        <v>110931</v>
      </c>
      <c r="I137" s="136">
        <v>84257205.86999999</v>
      </c>
      <c r="J137" s="130"/>
      <c r="K137" s="137"/>
      <c r="L137" s="131">
        <f t="shared" si="3"/>
        <v>84257205.86999999</v>
      </c>
      <c r="M137" s="119"/>
      <c r="N137" s="119"/>
    </row>
    <row r="138" spans="1:14">
      <c r="A138" s="119" t="s">
        <v>212</v>
      </c>
      <c r="B138" s="133">
        <v>82267419</v>
      </c>
      <c r="C138" s="134">
        <v>1204868</v>
      </c>
      <c r="D138" s="134">
        <v>0</v>
      </c>
      <c r="E138" s="134">
        <v>0</v>
      </c>
      <c r="F138" s="134">
        <v>0</v>
      </c>
      <c r="G138" s="134">
        <v>61896</v>
      </c>
      <c r="H138" s="135">
        <v>929744</v>
      </c>
      <c r="I138" s="136">
        <v>84463927</v>
      </c>
      <c r="J138" s="130"/>
      <c r="K138" s="137"/>
      <c r="L138" s="131">
        <f t="shared" si="3"/>
        <v>84463927</v>
      </c>
      <c r="M138" s="119"/>
      <c r="N138" s="119"/>
    </row>
    <row r="139" spans="1:14">
      <c r="A139" s="119" t="s">
        <v>213</v>
      </c>
      <c r="B139" s="133">
        <v>79843912.189999998</v>
      </c>
      <c r="C139" s="134">
        <v>13806523.550000001</v>
      </c>
      <c r="D139" s="134">
        <v>0</v>
      </c>
      <c r="E139" s="134">
        <v>0</v>
      </c>
      <c r="F139" s="134">
        <v>0</v>
      </c>
      <c r="G139" s="134">
        <v>1206268</v>
      </c>
      <c r="H139" s="135">
        <v>0</v>
      </c>
      <c r="I139" s="136">
        <v>94856703.739999995</v>
      </c>
      <c r="J139" s="130"/>
      <c r="K139" s="137"/>
      <c r="L139" s="131">
        <f t="shared" si="3"/>
        <v>94856703.739999995</v>
      </c>
      <c r="M139" s="119"/>
      <c r="N139" s="119"/>
    </row>
    <row r="140" spans="1:14">
      <c r="A140" s="119" t="s">
        <v>214</v>
      </c>
      <c r="B140" s="133">
        <v>47354904.450000003</v>
      </c>
      <c r="C140" s="134">
        <v>25560308.020000003</v>
      </c>
      <c r="D140" s="134">
        <v>8479</v>
      </c>
      <c r="E140" s="134">
        <v>0</v>
      </c>
      <c r="F140" s="134">
        <v>26285273.160000004</v>
      </c>
      <c r="G140" s="134">
        <v>293137</v>
      </c>
      <c r="H140" s="135">
        <v>0</v>
      </c>
      <c r="I140" s="136">
        <v>99502101.629999995</v>
      </c>
      <c r="J140" s="130"/>
      <c r="K140" s="137"/>
      <c r="L140" s="131">
        <f t="shared" si="3"/>
        <v>99502101.629999995</v>
      </c>
      <c r="M140" s="119"/>
      <c r="N140" s="119"/>
    </row>
    <row r="141" spans="1:14">
      <c r="A141" s="119" t="s">
        <v>215</v>
      </c>
      <c r="B141" s="133">
        <v>101071937.72999999</v>
      </c>
      <c r="C141" s="134">
        <v>1055405.3999999999</v>
      </c>
      <c r="D141" s="134">
        <v>0</v>
      </c>
      <c r="E141" s="134">
        <v>0</v>
      </c>
      <c r="F141" s="134">
        <v>185</v>
      </c>
      <c r="G141" s="134">
        <v>6205718</v>
      </c>
      <c r="H141" s="135">
        <v>66000</v>
      </c>
      <c r="I141" s="136">
        <v>108399246.13</v>
      </c>
      <c r="J141" s="130"/>
      <c r="K141" s="137"/>
      <c r="L141" s="131">
        <f t="shared" si="3"/>
        <v>108399246.13</v>
      </c>
      <c r="M141" s="119"/>
      <c r="N141" s="119"/>
    </row>
    <row r="142" spans="1:14">
      <c r="A142" s="119" t="s">
        <v>216</v>
      </c>
      <c r="B142" s="133">
        <v>92465682</v>
      </c>
      <c r="C142" s="134">
        <v>11487830</v>
      </c>
      <c r="D142" s="134">
        <v>1600284</v>
      </c>
      <c r="E142" s="134">
        <v>0</v>
      </c>
      <c r="F142" s="134">
        <v>2065592</v>
      </c>
      <c r="G142" s="134">
        <v>0</v>
      </c>
      <c r="H142" s="135">
        <v>992313</v>
      </c>
      <c r="I142" s="136">
        <v>108611701</v>
      </c>
      <c r="J142" s="130"/>
      <c r="K142" s="137"/>
      <c r="L142" s="131">
        <f t="shared" si="3"/>
        <v>108611701</v>
      </c>
      <c r="M142" s="119"/>
      <c r="N142" s="119"/>
    </row>
    <row r="143" spans="1:14">
      <c r="A143" s="119" t="s">
        <v>217</v>
      </c>
      <c r="B143" s="133">
        <v>73912446.979999989</v>
      </c>
      <c r="C143" s="134">
        <v>20058471.200000003</v>
      </c>
      <c r="D143" s="134">
        <v>0</v>
      </c>
      <c r="E143" s="134">
        <v>0</v>
      </c>
      <c r="F143" s="134">
        <v>7245588.8100000005</v>
      </c>
      <c r="G143" s="134">
        <v>9766169</v>
      </c>
      <c r="H143" s="135">
        <v>61656.72</v>
      </c>
      <c r="I143" s="136">
        <v>111044332.70999999</v>
      </c>
      <c r="J143" s="130"/>
      <c r="K143" s="137"/>
      <c r="L143" s="131">
        <f t="shared" ref="L143:L158" si="4">(I143-J143)+K143</f>
        <v>111044332.70999999</v>
      </c>
      <c r="M143" s="119"/>
      <c r="N143" s="119"/>
    </row>
    <row r="144" spans="1:14">
      <c r="A144" s="119" t="s">
        <v>218</v>
      </c>
      <c r="B144" s="133">
        <v>66078582</v>
      </c>
      <c r="C144" s="134">
        <v>933568</v>
      </c>
      <c r="D144" s="134">
        <v>733462</v>
      </c>
      <c r="E144" s="134">
        <v>0</v>
      </c>
      <c r="F144" s="134">
        <v>45363879</v>
      </c>
      <c r="G144" s="134">
        <v>0</v>
      </c>
      <c r="H144" s="135">
        <v>346566</v>
      </c>
      <c r="I144" s="136">
        <v>113456057</v>
      </c>
      <c r="J144" s="130"/>
      <c r="K144" s="137"/>
      <c r="L144" s="131">
        <f t="shared" si="4"/>
        <v>113456057</v>
      </c>
      <c r="M144" s="119"/>
      <c r="N144" s="119"/>
    </row>
    <row r="145" spans="1:14">
      <c r="A145" s="119" t="s">
        <v>219</v>
      </c>
      <c r="B145" s="133">
        <v>95819513</v>
      </c>
      <c r="C145" s="134">
        <v>15999894</v>
      </c>
      <c r="D145" s="134">
        <v>0</v>
      </c>
      <c r="E145" s="134">
        <v>0</v>
      </c>
      <c r="F145" s="134">
        <v>0</v>
      </c>
      <c r="G145" s="134">
        <v>5907378</v>
      </c>
      <c r="H145" s="135">
        <v>0</v>
      </c>
      <c r="I145" s="136">
        <v>117726785</v>
      </c>
      <c r="J145" s="130"/>
      <c r="K145" s="137"/>
      <c r="L145" s="131">
        <f t="shared" si="4"/>
        <v>117726785</v>
      </c>
      <c r="M145" s="119"/>
      <c r="N145" s="119"/>
    </row>
    <row r="146" spans="1:14">
      <c r="A146" s="119" t="s">
        <v>220</v>
      </c>
      <c r="B146" s="133">
        <v>116101368</v>
      </c>
      <c r="C146" s="134">
        <v>6819931</v>
      </c>
      <c r="D146" s="134">
        <v>0</v>
      </c>
      <c r="E146" s="134">
        <v>-3459890</v>
      </c>
      <c r="F146" s="134">
        <v>0</v>
      </c>
      <c r="G146" s="134">
        <v>15656</v>
      </c>
      <c r="H146" s="135">
        <v>0</v>
      </c>
      <c r="I146" s="136">
        <v>119477065</v>
      </c>
      <c r="J146" s="130"/>
      <c r="K146" s="137"/>
      <c r="L146" s="131">
        <f t="shared" si="4"/>
        <v>119477065</v>
      </c>
      <c r="M146" s="119"/>
      <c r="N146" s="119"/>
    </row>
    <row r="147" spans="1:14">
      <c r="A147" s="119" t="s">
        <v>221</v>
      </c>
      <c r="B147" s="133">
        <v>99065191.799999997</v>
      </c>
      <c r="C147" s="134">
        <v>18399693.370000001</v>
      </c>
      <c r="D147" s="134">
        <v>7374156</v>
      </c>
      <c r="E147" s="134">
        <v>0</v>
      </c>
      <c r="F147" s="134">
        <v>6372335.8399999989</v>
      </c>
      <c r="G147" s="134">
        <v>0</v>
      </c>
      <c r="H147" s="135">
        <v>540775.43999999994</v>
      </c>
      <c r="I147" s="136">
        <v>131752152.45</v>
      </c>
      <c r="J147" s="130"/>
      <c r="K147" s="137"/>
      <c r="L147" s="131">
        <f t="shared" si="4"/>
        <v>131752152.45</v>
      </c>
      <c r="M147" s="119"/>
      <c r="N147" s="119"/>
    </row>
    <row r="148" spans="1:14">
      <c r="A148" s="119" t="s">
        <v>222</v>
      </c>
      <c r="B148" s="133">
        <v>128904579</v>
      </c>
      <c r="C148" s="134">
        <v>9099670.6799999997</v>
      </c>
      <c r="D148" s="134">
        <v>0</v>
      </c>
      <c r="E148" s="134">
        <v>498038</v>
      </c>
      <c r="F148" s="134">
        <v>0</v>
      </c>
      <c r="G148" s="134">
        <v>464017</v>
      </c>
      <c r="H148" s="135">
        <v>0</v>
      </c>
      <c r="I148" s="136">
        <v>138966304.68000001</v>
      </c>
      <c r="J148" s="130"/>
      <c r="K148" s="137"/>
      <c r="L148" s="131">
        <f t="shared" si="4"/>
        <v>138966304.68000001</v>
      </c>
      <c r="M148" s="119"/>
      <c r="N148" s="119"/>
    </row>
    <row r="149" spans="1:14">
      <c r="A149" s="119" t="s">
        <v>223</v>
      </c>
      <c r="B149" s="133">
        <v>90706886.739999995</v>
      </c>
      <c r="C149" s="134">
        <v>8230981.7700000014</v>
      </c>
      <c r="D149" s="134">
        <v>9893617</v>
      </c>
      <c r="E149" s="134">
        <v>0</v>
      </c>
      <c r="F149" s="134">
        <v>33221431.030000009</v>
      </c>
      <c r="G149" s="134">
        <v>9746</v>
      </c>
      <c r="H149" s="135">
        <v>494994.82000000007</v>
      </c>
      <c r="I149" s="136">
        <v>142557657.35999998</v>
      </c>
      <c r="J149" s="130"/>
      <c r="K149" s="137"/>
      <c r="L149" s="131">
        <f t="shared" si="4"/>
        <v>142557657.35999998</v>
      </c>
      <c r="M149" s="119"/>
      <c r="N149" s="119"/>
    </row>
    <row r="150" spans="1:14">
      <c r="A150" s="119" t="s">
        <v>224</v>
      </c>
      <c r="B150" s="133">
        <v>134657837</v>
      </c>
      <c r="C150" s="134">
        <v>2497564</v>
      </c>
      <c r="D150" s="134">
        <v>0</v>
      </c>
      <c r="E150" s="134">
        <v>0</v>
      </c>
      <c r="F150" s="134">
        <v>0</v>
      </c>
      <c r="G150" s="134">
        <v>12520446</v>
      </c>
      <c r="H150" s="135">
        <v>854026</v>
      </c>
      <c r="I150" s="136">
        <v>150529873</v>
      </c>
      <c r="J150" s="130"/>
      <c r="K150" s="137"/>
      <c r="L150" s="131">
        <f t="shared" si="4"/>
        <v>150529873</v>
      </c>
      <c r="M150" s="119"/>
      <c r="N150" s="119"/>
    </row>
    <row r="151" spans="1:14">
      <c r="A151" s="119" t="s">
        <v>225</v>
      </c>
      <c r="B151" s="133">
        <v>142940539.53</v>
      </c>
      <c r="C151" s="134">
        <v>18515840.450000003</v>
      </c>
      <c r="D151" s="134">
        <v>0</v>
      </c>
      <c r="E151" s="134">
        <v>0</v>
      </c>
      <c r="F151" s="134">
        <v>7571191.4300000016</v>
      </c>
      <c r="G151" s="134">
        <v>0</v>
      </c>
      <c r="H151" s="135">
        <v>0</v>
      </c>
      <c r="I151" s="136">
        <v>169027571.41000003</v>
      </c>
      <c r="J151" s="130"/>
      <c r="K151" s="137"/>
      <c r="L151" s="131">
        <f t="shared" si="4"/>
        <v>169027571.41000003</v>
      </c>
      <c r="M151" s="119"/>
      <c r="N151" s="119"/>
    </row>
    <row r="152" spans="1:14">
      <c r="A152" s="119" t="s">
        <v>226</v>
      </c>
      <c r="B152" s="133">
        <v>80136246.753596514</v>
      </c>
      <c r="C152" s="134">
        <v>2769258.6436363636</v>
      </c>
      <c r="D152" s="134">
        <v>0</v>
      </c>
      <c r="E152" s="134">
        <v>0</v>
      </c>
      <c r="F152" s="134">
        <v>77631995.49818182</v>
      </c>
      <c r="G152" s="134">
        <v>9686319.2727272734</v>
      </c>
      <c r="H152" s="135">
        <v>0</v>
      </c>
      <c r="I152" s="136">
        <v>170223820.16814199</v>
      </c>
      <c r="J152" s="130"/>
      <c r="K152" s="137"/>
      <c r="L152" s="131">
        <f t="shared" si="4"/>
        <v>170223820.16814199</v>
      </c>
      <c r="M152" s="119"/>
      <c r="N152" s="119"/>
    </row>
    <row r="153" spans="1:14">
      <c r="A153" s="119" t="s">
        <v>227</v>
      </c>
      <c r="B153" s="133">
        <v>141683208.53</v>
      </c>
      <c r="C153" s="134">
        <v>17574988.649999999</v>
      </c>
      <c r="D153" s="134">
        <v>0</v>
      </c>
      <c r="E153" s="134">
        <v>2594697</v>
      </c>
      <c r="F153" s="134">
        <v>13936580.68</v>
      </c>
      <c r="G153" s="134">
        <v>0</v>
      </c>
      <c r="H153" s="135">
        <v>0</v>
      </c>
      <c r="I153" s="136">
        <v>175789474.86000001</v>
      </c>
      <c r="J153" s="130"/>
      <c r="K153" s="137"/>
      <c r="L153" s="131">
        <f t="shared" si="4"/>
        <v>175789474.86000001</v>
      </c>
      <c r="M153" s="119"/>
      <c r="N153" s="119"/>
    </row>
    <row r="154" spans="1:14">
      <c r="A154" s="119" t="s">
        <v>228</v>
      </c>
      <c r="B154" s="133">
        <v>166692534.02999997</v>
      </c>
      <c r="C154" s="134">
        <v>6338351.8399999999</v>
      </c>
      <c r="D154" s="134">
        <v>0</v>
      </c>
      <c r="E154" s="134">
        <v>0</v>
      </c>
      <c r="F154" s="134">
        <v>14555280.370000001</v>
      </c>
      <c r="G154" s="134">
        <v>0</v>
      </c>
      <c r="H154" s="135">
        <v>127204.35999999999</v>
      </c>
      <c r="I154" s="136">
        <v>187713370.59999999</v>
      </c>
      <c r="J154" s="130"/>
      <c r="K154" s="137"/>
      <c r="L154" s="131">
        <f t="shared" si="4"/>
        <v>187713370.59999999</v>
      </c>
      <c r="M154" s="119"/>
      <c r="N154" s="119"/>
    </row>
    <row r="155" spans="1:14">
      <c r="A155" s="119" t="s">
        <v>229</v>
      </c>
      <c r="B155" s="133">
        <v>185719846</v>
      </c>
      <c r="C155" s="134">
        <v>650014</v>
      </c>
      <c r="D155" s="134">
        <v>0</v>
      </c>
      <c r="E155" s="134">
        <v>13200000</v>
      </c>
      <c r="F155" s="134">
        <v>0</v>
      </c>
      <c r="G155" s="134">
        <v>34071</v>
      </c>
      <c r="H155" s="135">
        <v>2191420</v>
      </c>
      <c r="I155" s="136">
        <v>201795351</v>
      </c>
      <c r="J155" s="130"/>
      <c r="K155" s="137"/>
      <c r="L155" s="131">
        <f t="shared" si="4"/>
        <v>201795351</v>
      </c>
      <c r="M155" s="119"/>
      <c r="N155" s="119"/>
    </row>
    <row r="156" spans="1:14">
      <c r="A156" s="119" t="s">
        <v>230</v>
      </c>
      <c r="B156" s="133">
        <v>131080643</v>
      </c>
      <c r="C156" s="134">
        <v>15356020.363636363</v>
      </c>
      <c r="D156" s="134">
        <v>41432233.090909094</v>
      </c>
      <c r="E156" s="134">
        <v>-4913580</v>
      </c>
      <c r="F156" s="134">
        <v>20570690.181818184</v>
      </c>
      <c r="G156" s="134">
        <v>0</v>
      </c>
      <c r="H156" s="135">
        <v>1789305.8181818181</v>
      </c>
      <c r="I156" s="136">
        <v>205315312.45454547</v>
      </c>
      <c r="J156" s="130"/>
      <c r="K156" s="137"/>
      <c r="L156" s="131">
        <f t="shared" si="4"/>
        <v>205315312.45454547</v>
      </c>
      <c r="M156" s="119"/>
      <c r="N156" s="119"/>
    </row>
    <row r="157" spans="1:14">
      <c r="A157" s="119" t="s">
        <v>231</v>
      </c>
      <c r="B157" s="133">
        <v>269090856.08000004</v>
      </c>
      <c r="C157" s="134">
        <v>208948.57</v>
      </c>
      <c r="D157" s="134">
        <v>2887216</v>
      </c>
      <c r="E157" s="134">
        <v>2019554</v>
      </c>
      <c r="F157" s="134">
        <v>0</v>
      </c>
      <c r="G157" s="134">
        <v>0</v>
      </c>
      <c r="H157" s="135">
        <v>4032678.4800000004</v>
      </c>
      <c r="I157" s="136">
        <v>278239253.13000005</v>
      </c>
      <c r="J157" s="130"/>
      <c r="K157" s="137"/>
      <c r="L157" s="131">
        <f t="shared" si="4"/>
        <v>278239253.13000005</v>
      </c>
      <c r="M157" s="119"/>
      <c r="N157" s="119"/>
    </row>
    <row r="158" spans="1:14">
      <c r="A158" s="119" t="s">
        <v>232</v>
      </c>
      <c r="B158" s="133">
        <v>203607517</v>
      </c>
      <c r="C158" s="134">
        <v>11573851</v>
      </c>
      <c r="D158" s="134">
        <v>0</v>
      </c>
      <c r="E158" s="134">
        <v>0</v>
      </c>
      <c r="F158" s="134">
        <v>120684923</v>
      </c>
      <c r="G158" s="134">
        <v>0</v>
      </c>
      <c r="H158" s="135">
        <v>579304</v>
      </c>
      <c r="I158" s="136">
        <v>336445595</v>
      </c>
      <c r="J158" s="130"/>
      <c r="K158" s="137"/>
      <c r="L158" s="131">
        <f t="shared" si="4"/>
        <v>336445595</v>
      </c>
      <c r="M158" s="119"/>
      <c r="N158" s="119"/>
    </row>
    <row r="159" spans="1:14" ht="15" thickBot="1">
      <c r="A159" s="119"/>
      <c r="B159" s="138"/>
      <c r="C159" s="138"/>
      <c r="D159" s="138"/>
      <c r="E159" s="138"/>
      <c r="F159" s="138"/>
      <c r="G159" s="138"/>
      <c r="H159" s="139"/>
      <c r="I159" s="136"/>
      <c r="J159" s="130"/>
      <c r="K159" s="137"/>
      <c r="L159" s="131">
        <f t="shared" ref="L159" si="5">(I159-J159)+K159</f>
        <v>0</v>
      </c>
      <c r="M159" s="119"/>
      <c r="N159" s="119"/>
    </row>
    <row r="160" spans="1:14" ht="15" thickBot="1">
      <c r="A160" s="140" t="s">
        <v>233</v>
      </c>
      <c r="B160" s="141">
        <v>5997061230.7219296</v>
      </c>
      <c r="C160" s="142">
        <v>610817115.90303004</v>
      </c>
      <c r="D160" s="142">
        <v>81679289.090909094</v>
      </c>
      <c r="E160" s="142">
        <v>34851611</v>
      </c>
      <c r="F160" s="142">
        <v>733297197.94060624</v>
      </c>
      <c r="G160" s="142">
        <v>67645361.606060609</v>
      </c>
      <c r="H160" s="143">
        <v>35981809.216969691</v>
      </c>
      <c r="I160" s="144">
        <v>7561333615.4795055</v>
      </c>
      <c r="J160" s="137">
        <f>SUM(J4:J159)</f>
        <v>0</v>
      </c>
      <c r="K160" s="137">
        <f>SUM(K4:K159)</f>
        <v>0</v>
      </c>
      <c r="L160" s="145">
        <f t="shared" ref="L160" si="6">I160-J160+K160</f>
        <v>7561333615.4795055</v>
      </c>
      <c r="M160" s="119"/>
      <c r="N160" s="119"/>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dimension ref="A1:H28"/>
  <sheetViews>
    <sheetView topLeftCell="A14" workbookViewId="0">
      <selection activeCell="A20" sqref="A20:F26"/>
    </sheetView>
  </sheetViews>
  <sheetFormatPr defaultRowHeight="14.1"/>
  <cols>
    <col min="1" max="1" width="20" style="44" customWidth="1"/>
    <col min="2" max="3" width="16.6640625" style="44" customWidth="1"/>
    <col min="4" max="4" width="17.6640625" style="44" customWidth="1"/>
    <col min="5" max="5" width="17.33203125" style="44" customWidth="1"/>
    <col min="6" max="6" width="18.1640625" style="44" customWidth="1"/>
    <col min="7" max="9" width="22.6640625" customWidth="1"/>
  </cols>
  <sheetData>
    <row r="1" spans="1:8" ht="71.099999999999994" customHeight="1">
      <c r="A1" s="198" t="s">
        <v>234</v>
      </c>
      <c r="B1" s="203"/>
      <c r="C1" s="203"/>
      <c r="D1" s="147"/>
      <c r="E1" s="148"/>
      <c r="F1" s="148"/>
    </row>
    <row r="2" spans="1:8" ht="17.45" customHeight="1">
      <c r="A2" s="159"/>
      <c r="B2" s="147"/>
      <c r="C2" s="147"/>
      <c r="D2" s="147"/>
      <c r="E2" s="148"/>
      <c r="F2" s="148"/>
    </row>
    <row r="3" spans="1:8" ht="18.600000000000001" customHeight="1">
      <c r="A3" s="150" t="s">
        <v>235</v>
      </c>
      <c r="B3" s="149"/>
      <c r="C3" s="149"/>
      <c r="D3" s="147"/>
      <c r="E3" s="148"/>
      <c r="F3" s="148"/>
    </row>
    <row r="4" spans="1:8" ht="18.600000000000001" customHeight="1">
      <c r="A4" s="150"/>
      <c r="B4" s="151">
        <v>2024</v>
      </c>
      <c r="C4" s="151">
        <v>2025</v>
      </c>
      <c r="D4" s="152">
        <v>2026</v>
      </c>
      <c r="E4" s="152">
        <v>2027</v>
      </c>
      <c r="F4" s="152">
        <v>2028</v>
      </c>
    </row>
    <row r="5" spans="1:8">
      <c r="A5" s="147" t="s">
        <v>236</v>
      </c>
      <c r="B5" s="148">
        <f>'Dues Calculations'!L161</f>
        <v>171036.34018738518</v>
      </c>
      <c r="C5" s="148">
        <f>'Dues Calculations'!Q161</f>
        <v>176167.43039300645</v>
      </c>
      <c r="D5" s="148">
        <f>'Dues Calculations'!V161</f>
        <v>181452.45330479651</v>
      </c>
      <c r="E5" s="148">
        <f>'Dues Calculations'!AA161</f>
        <v>186896.02690394039</v>
      </c>
      <c r="F5" s="148">
        <f>'Dues Calculations'!AF161</f>
        <v>192502.90771105819</v>
      </c>
    </row>
    <row r="6" spans="1:8">
      <c r="A6" s="147" t="s">
        <v>237</v>
      </c>
      <c r="B6" s="148">
        <f>'Dues Calculations'!M161</f>
        <v>173530.55759775883</v>
      </c>
      <c r="C6" s="148">
        <f>'Dues Calculations'!R161</f>
        <v>178736.47432569164</v>
      </c>
      <c r="D6" s="148">
        <f>'Dues Calculations'!W161</f>
        <v>184098.56855546249</v>
      </c>
      <c r="E6" s="148">
        <f>'Dues Calculations'!AB161</f>
        <v>189621.52561212628</v>
      </c>
      <c r="F6" s="148">
        <f>'Dues Calculations'!AG161</f>
        <v>195310.17138049006</v>
      </c>
      <c r="G6" s="43"/>
      <c r="H6" s="43"/>
    </row>
    <row r="7" spans="1:8">
      <c r="A7" s="147" t="s">
        <v>238</v>
      </c>
      <c r="B7" s="148">
        <f>B5-B6</f>
        <v>-2494.217410373647</v>
      </c>
      <c r="C7" s="148">
        <f t="shared" ref="C7:F7" si="0">C5-C6</f>
        <v>-2569.043932685192</v>
      </c>
      <c r="D7" s="148">
        <f t="shared" si="0"/>
        <v>-2646.1152506659855</v>
      </c>
      <c r="E7" s="148">
        <f t="shared" si="0"/>
        <v>-2725.4987081858853</v>
      </c>
      <c r="F7" s="148">
        <f t="shared" si="0"/>
        <v>-2807.263669431879</v>
      </c>
    </row>
    <row r="8" spans="1:8">
      <c r="A8" s="147"/>
      <c r="B8" s="147"/>
      <c r="C8" s="147"/>
      <c r="D8" s="147"/>
      <c r="E8" s="147"/>
      <c r="F8" s="147"/>
    </row>
    <row r="9" spans="1:8">
      <c r="A9" s="147"/>
      <c r="B9" s="147"/>
      <c r="C9" s="147"/>
      <c r="D9" s="147"/>
      <c r="E9" s="147"/>
      <c r="F9" s="147"/>
    </row>
    <row r="10" spans="1:8">
      <c r="A10" s="153" t="s">
        <v>239</v>
      </c>
      <c r="B10" s="147"/>
      <c r="C10" s="147"/>
      <c r="D10" s="147"/>
      <c r="E10" s="147"/>
      <c r="F10" s="147"/>
    </row>
    <row r="11" spans="1:8">
      <c r="A11" s="147" t="s">
        <v>240</v>
      </c>
      <c r="B11" s="148">
        <f>'Dues Calculations'!M162</f>
        <v>22287.487210342526</v>
      </c>
      <c r="C11" s="148">
        <f>'Dues Calculations'!R162</f>
        <v>22956.111826652799</v>
      </c>
      <c r="D11" s="148">
        <f>'Dues Calculations'!W162</f>
        <v>23644.79518145238</v>
      </c>
      <c r="E11" s="148">
        <f>'Dues Calculations'!AB162</f>
        <v>24354.139036895958</v>
      </c>
      <c r="F11" s="148">
        <f>'Dues Calculations'!AG162</f>
        <v>25084.763208002834</v>
      </c>
    </row>
    <row r="12" spans="1:8">
      <c r="A12" s="147" t="s">
        <v>241</v>
      </c>
      <c r="B12" s="148">
        <f>'Dues Calculations'!K162</f>
        <v>6964839.7532320367</v>
      </c>
      <c r="C12" s="148">
        <f>'Dues Calculations'!P162</f>
        <v>7173784.9458289994</v>
      </c>
      <c r="D12" s="148">
        <f>'Dues Calculations'!U162</f>
        <v>7388998.4942038693</v>
      </c>
      <c r="E12" s="148">
        <f>'Dues Calculations'!Z162</f>
        <v>7610668.4490299849</v>
      </c>
      <c r="F12" s="148">
        <f>'Dues Calculations'!AE162</f>
        <v>7838988.5025008861</v>
      </c>
    </row>
    <row r="13" spans="1:8">
      <c r="A13" s="147" t="s">
        <v>242</v>
      </c>
      <c r="B13" s="154">
        <f>B11/B12</f>
        <v>3.200000000000001E-3</v>
      </c>
      <c r="C13" s="154">
        <f t="shared" ref="C13:F13" si="1">C11/C12</f>
        <v>3.2000000000000002E-3</v>
      </c>
      <c r="D13" s="154">
        <f t="shared" si="1"/>
        <v>3.1999999999999997E-3</v>
      </c>
      <c r="E13" s="154">
        <f t="shared" si="1"/>
        <v>3.200000000000001E-3</v>
      </c>
      <c r="F13" s="154">
        <f t="shared" si="1"/>
        <v>3.1999999999999997E-3</v>
      </c>
    </row>
    <row r="14" spans="1:8">
      <c r="A14" s="147"/>
      <c r="B14" s="147"/>
      <c r="C14" s="147"/>
      <c r="D14" s="147"/>
      <c r="E14" s="147"/>
      <c r="F14" s="147"/>
    </row>
    <row r="15" spans="1:8">
      <c r="A15" s="147" t="s">
        <v>243</v>
      </c>
      <c r="B15" s="148">
        <f>'Dues Calculations'!M164</f>
        <v>625835.17052037327</v>
      </c>
      <c r="C15" s="148">
        <f>'Dues Calculations'!R164</f>
        <v>644610.22563598445</v>
      </c>
      <c r="D15" s="148">
        <f>'Dues Calculations'!W164</f>
        <v>663948.53240506386</v>
      </c>
      <c r="E15" s="148">
        <f>'Dues Calculations'!AB164</f>
        <v>683866.98837721604</v>
      </c>
      <c r="F15" s="148">
        <f>'Dues Calculations'!AG164</f>
        <v>704382.99802853237</v>
      </c>
    </row>
    <row r="16" spans="1:8">
      <c r="A16" s="147" t="s">
        <v>244</v>
      </c>
      <c r="B16" s="148">
        <f>'Dues Calculations'!K164</f>
        <v>187165432.58743209</v>
      </c>
      <c r="C16" s="148">
        <f>'Dues Calculations'!P164</f>
        <v>192780395.56505507</v>
      </c>
      <c r="D16" s="148">
        <f>'Dues Calculations'!U164</f>
        <v>198563807.43200675</v>
      </c>
      <c r="E16" s="148">
        <f>'Dues Calculations'!Z164</f>
        <v>204520721.65496695</v>
      </c>
      <c r="F16" s="148">
        <f>'Dues Calculations'!AE164</f>
        <v>210656343.30461597</v>
      </c>
    </row>
    <row r="17" spans="1:6">
      <c r="A17" s="147" t="s">
        <v>242</v>
      </c>
      <c r="B17" s="154">
        <f>B15/B16</f>
        <v>3.3437540355002351E-3</v>
      </c>
      <c r="C17" s="154">
        <f t="shared" ref="C17:F17" si="2">C15/C16</f>
        <v>3.3437540355002347E-3</v>
      </c>
      <c r="D17" s="154">
        <f t="shared" si="2"/>
        <v>3.3437540355002338E-3</v>
      </c>
      <c r="E17" s="154">
        <f t="shared" si="2"/>
        <v>3.3437540355002351E-3</v>
      </c>
      <c r="F17" s="154">
        <f t="shared" si="2"/>
        <v>3.3437540355002338E-3</v>
      </c>
    </row>
    <row r="18" spans="1:6">
      <c r="A18" s="147"/>
      <c r="B18" s="154"/>
      <c r="C18" s="154"/>
      <c r="D18" s="154"/>
      <c r="E18" s="154"/>
      <c r="F18" s="154"/>
    </row>
    <row r="19" spans="1:6" ht="18.600000000000001" customHeight="1">
      <c r="A19" s="150"/>
    </row>
    <row r="20" spans="1:6" ht="32.450000000000003" customHeight="1">
      <c r="A20" s="199" t="s">
        <v>245</v>
      </c>
      <c r="B20" s="200"/>
      <c r="C20" s="200"/>
      <c r="D20" s="200"/>
      <c r="E20" s="200"/>
      <c r="F20" s="200"/>
    </row>
    <row r="21" spans="1:6" ht="18" customHeight="1">
      <c r="A21" s="175"/>
      <c r="B21" s="151">
        <v>2024</v>
      </c>
      <c r="C21" s="151">
        <v>2025</v>
      </c>
      <c r="D21" s="152">
        <v>2026</v>
      </c>
      <c r="E21" s="152">
        <v>2027</v>
      </c>
      <c r="F21" s="152">
        <v>2028</v>
      </c>
    </row>
    <row r="22" spans="1:6">
      <c r="B22" s="155">
        <f>$B$13/$B$17</f>
        <v>0.95700819080171129</v>
      </c>
      <c r="C22" s="155">
        <f>$C$13/$C$17</f>
        <v>0.95700819080171118</v>
      </c>
      <c r="D22" s="155">
        <f>$D$13/$D$17</f>
        <v>0.95700819080171129</v>
      </c>
      <c r="E22" s="155">
        <f>$E$13/$E$17</f>
        <v>0.95700819080171129</v>
      </c>
      <c r="F22" s="155">
        <f>$F$13/$F$17</f>
        <v>0.95700819080171129</v>
      </c>
    </row>
    <row r="23" spans="1:6">
      <c r="A23" s="147"/>
      <c r="B23" s="147"/>
      <c r="C23" s="147"/>
      <c r="D23" s="147"/>
      <c r="E23" s="147"/>
      <c r="F23" s="147"/>
    </row>
    <row r="24" spans="1:6">
      <c r="A24" s="150" t="s">
        <v>246</v>
      </c>
      <c r="B24" s="147"/>
      <c r="C24" s="147"/>
      <c r="D24" s="147"/>
      <c r="E24" s="147"/>
      <c r="F24" s="147"/>
    </row>
    <row r="25" spans="1:6">
      <c r="A25" s="147" t="s">
        <v>236</v>
      </c>
      <c r="B25" s="148">
        <f>'Dues Calculations'!L160</f>
        <v>26510632.729044706</v>
      </c>
      <c r="C25" s="148">
        <f>'Dues Calculations'!Q160</f>
        <v>27305951.710916001</v>
      </c>
      <c r="D25" s="148">
        <f>'Dues Calculations'!V160</f>
        <v>28125130.262243457</v>
      </c>
      <c r="E25" s="148">
        <f>'Dues Calculations'!AA160</f>
        <v>28968884.170110762</v>
      </c>
      <c r="F25" s="148">
        <f>'Dues Calculations'!AF160</f>
        <v>29837950.695214018</v>
      </c>
    </row>
    <row r="26" spans="1:6">
      <c r="A26" s="147" t="s">
        <v>237</v>
      </c>
      <c r="B26" s="148">
        <f>'Dues Calculations'!M160</f>
        <v>26897236.42765262</v>
      </c>
      <c r="C26" s="148">
        <f>'Dues Calculations'!R160</f>
        <v>27704153.520482205</v>
      </c>
      <c r="D26" s="148">
        <f>'Dues Calculations'!W160</f>
        <v>28535278.126096684</v>
      </c>
      <c r="E26" s="148">
        <f>'Dues Calculations'!AB160</f>
        <v>29391336.469879575</v>
      </c>
      <c r="F26" s="148">
        <f>'Dues Calculations'!AG160</f>
        <v>30273076.56397596</v>
      </c>
    </row>
    <row r="28" spans="1:6">
      <c r="B28" s="157">
        <f>+B26-B25</f>
        <v>386603.69860791415</v>
      </c>
    </row>
  </sheetData>
  <mergeCells count="2">
    <mergeCell ref="A1:C1"/>
    <mergeCell ref="A20:F20"/>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e1404d5-b123-453b-9784-bd200b248461" xsi:nil="true"/>
    <lcf76f155ced4ddcb4097134ff3c332f xmlns="46751e9b-86de-4950-bbae-665e16002ec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564F01-D2F7-49A9-A64F-B21307648BB3}"/>
</file>

<file path=customXml/itemProps2.xml><?xml version="1.0" encoding="utf-8"?>
<ds:datastoreItem xmlns:ds="http://schemas.openxmlformats.org/officeDocument/2006/customXml" ds:itemID="{2B386283-6F14-4754-97C6-6522F96DD6D5}"/>
</file>

<file path=customXml/itemProps3.xml><?xml version="1.0" encoding="utf-8"?>
<ds:datastoreItem xmlns:ds="http://schemas.openxmlformats.org/officeDocument/2006/customXml" ds:itemID="{7E6096BF-DCFE-40F5-BAF3-4A650BF0252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2023-04-11T12:15:48Z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0x0101003A40411AC7CBDC4FB53837EF28736220</vt:lpwstr>
  </property>
  <property fmtid="{D5CDD505-2E9C-101B-9397-08002B2CF9AE}" pid="3" name="MediaServiceImageTags">
    <vt:lpwstr/>
  </property>
</Properties>
</file>