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04"/>
  <workbookPr/>
  <mc:AlternateContent xmlns:mc="http://schemas.openxmlformats.org/markup-compatibility/2006">
    <mc:Choice Requires="x15">
      <x15ac:absPath xmlns:x15ac="http://schemas.microsoft.com/office/spreadsheetml/2010/11/ac" url="https://lapiana1org-my.sharepoint.com/personal/green_lapiana_org/Documents/Desktop/Files to Share with Voters/"/>
    </mc:Choice>
  </mc:AlternateContent>
  <xr:revisionPtr revIDLastSave="3" documentId="8_{B3160BE2-052E-4F9F-97CE-BE62BFB90A19}" xr6:coauthVersionLast="47" xr6:coauthVersionMax="47" xr10:uidLastSave="{90E0085F-228B-485A-87FF-5821CBC5635B}"/>
  <bookViews>
    <workbookView xWindow="-110" yWindow="-110" windowWidth="19420" windowHeight="10420" firstSheet="3" xr2:uid="{00000000-000D-0000-FFFF-FFFF00000000}"/>
  </bookViews>
  <sheets>
    <sheet name="Control Panel" sheetId="3" r:id="rId1"/>
    <sheet name="Dues Calculations" sheetId="1" r:id="rId2"/>
    <sheet name="ESTIMATED Earned Revenue" sheetId="4" r:id="rId3"/>
    <sheet name="Dashboard of Proposed Changes"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7" i="4" l="1"/>
  <c r="J158" i="4"/>
  <c r="J152" i="4"/>
  <c r="J156" i="4"/>
  <c r="J155" i="4"/>
  <c r="J154" i="4"/>
  <c r="J149" i="4"/>
  <c r="J153" i="4"/>
  <c r="J151" i="4"/>
  <c r="J147" i="4"/>
  <c r="J150" i="4"/>
  <c r="J146" i="4"/>
  <c r="J148" i="4"/>
  <c r="J144" i="4"/>
  <c r="J142" i="4"/>
  <c r="J139" i="4"/>
  <c r="J143" i="4"/>
  <c r="J145" i="4"/>
  <c r="J128" i="4"/>
  <c r="J140" i="4"/>
  <c r="J141" i="4"/>
  <c r="J138" i="4"/>
  <c r="J137" i="4"/>
  <c r="J123" i="4"/>
  <c r="J134" i="4"/>
  <c r="J133" i="4"/>
  <c r="J135" i="4"/>
  <c r="J132" i="4"/>
  <c r="J136" i="4"/>
  <c r="J125" i="4"/>
  <c r="J130" i="4"/>
  <c r="J127" i="4"/>
  <c r="J118" i="4"/>
  <c r="J131" i="4"/>
  <c r="J129" i="4"/>
  <c r="J124" i="4"/>
  <c r="J120" i="4"/>
  <c r="J115" i="4"/>
  <c r="J126" i="4"/>
  <c r="J121" i="4"/>
  <c r="J113" i="4"/>
  <c r="J122" i="4"/>
  <c r="J102" i="4"/>
  <c r="J106" i="4"/>
  <c r="J114" i="4"/>
  <c r="J117" i="4"/>
  <c r="J119" i="4"/>
  <c r="J112" i="4"/>
  <c r="J116" i="4"/>
  <c r="J101" i="4"/>
  <c r="J76" i="4"/>
  <c r="J108" i="4"/>
  <c r="J99" i="4"/>
  <c r="J96" i="4"/>
  <c r="J105" i="4"/>
  <c r="J107" i="4"/>
  <c r="J93" i="4"/>
  <c r="J110" i="4"/>
  <c r="J95" i="4"/>
  <c r="J109" i="4"/>
  <c r="J111" i="4"/>
  <c r="J98" i="4"/>
  <c r="J103" i="4"/>
  <c r="J60" i="4"/>
  <c r="J104" i="4"/>
  <c r="J100" i="4"/>
  <c r="J92" i="4"/>
  <c r="J86" i="4"/>
  <c r="J97" i="4"/>
  <c r="J89" i="4"/>
  <c r="J87" i="4"/>
  <c r="J91" i="4"/>
  <c r="J88" i="4"/>
  <c r="J94" i="4"/>
  <c r="J90" i="4"/>
  <c r="J75" i="4"/>
  <c r="J58" i="4"/>
  <c r="J85" i="4"/>
  <c r="J81" i="4"/>
  <c r="J74" i="4"/>
  <c r="J68" i="4"/>
  <c r="J80" i="4"/>
  <c r="J77" i="4"/>
  <c r="J83" i="4"/>
  <c r="J82" i="4"/>
  <c r="J84" i="4"/>
  <c r="J78" i="4"/>
  <c r="J64" i="4"/>
  <c r="J79" i="4"/>
  <c r="J71" i="4"/>
  <c r="J73" i="4"/>
  <c r="J65" i="4"/>
  <c r="J72" i="4"/>
  <c r="J67" i="4"/>
  <c r="J70" i="4"/>
  <c r="J69" i="4"/>
  <c r="J62" i="4"/>
  <c r="J35" i="4"/>
  <c r="J49" i="4"/>
  <c r="J36" i="4"/>
  <c r="J63" i="4"/>
  <c r="J66" i="4"/>
  <c r="J56" i="4"/>
  <c r="J54" i="4"/>
  <c r="J61" i="4"/>
  <c r="J48" i="4"/>
  <c r="J59" i="4"/>
  <c r="J55" i="4"/>
  <c r="J57" i="4"/>
  <c r="J51" i="4"/>
  <c r="J52" i="4"/>
  <c r="J53" i="4"/>
  <c r="J50" i="4"/>
  <c r="J8" i="4"/>
  <c r="J47" i="4"/>
  <c r="J41" i="4"/>
  <c r="J46" i="4"/>
  <c r="J44" i="4"/>
  <c r="J16" i="4"/>
  <c r="J42" i="4"/>
  <c r="J45" i="4"/>
  <c r="J30" i="4"/>
  <c r="J27" i="4"/>
  <c r="J43" i="4"/>
  <c r="J39" i="4"/>
  <c r="J38" i="4"/>
  <c r="J40" i="4"/>
  <c r="J31" i="4"/>
  <c r="J28" i="4"/>
  <c r="J34" i="4"/>
  <c r="J22" i="4"/>
  <c r="J37" i="4"/>
  <c r="J33" i="4"/>
  <c r="J24" i="4"/>
  <c r="J26" i="4"/>
  <c r="J32" i="4"/>
  <c r="J29" i="4"/>
  <c r="J7" i="4"/>
  <c r="J25" i="4"/>
  <c r="J18" i="4"/>
  <c r="J23" i="4"/>
  <c r="J15" i="4"/>
  <c r="J20" i="4"/>
  <c r="J21" i="4"/>
  <c r="J11" i="4"/>
  <c r="J14" i="4"/>
  <c r="J19" i="4"/>
  <c r="J17" i="4"/>
  <c r="J12" i="4"/>
  <c r="J13" i="4"/>
  <c r="J10" i="4"/>
  <c r="J9" i="4"/>
  <c r="J6" i="4"/>
  <c r="J5" i="4"/>
  <c r="J4" i="4"/>
  <c r="F17" i="3"/>
  <c r="C157" i="1" l="1"/>
  <c r="E157" i="1" s="1"/>
  <c r="G157" i="1" s="1"/>
  <c r="C156" i="1"/>
  <c r="E156" i="1" s="1"/>
  <c r="G156" i="1" s="1"/>
  <c r="C155" i="1"/>
  <c r="E155" i="1" s="1"/>
  <c r="G155" i="1" s="1"/>
  <c r="C154" i="1"/>
  <c r="E154" i="1" s="1"/>
  <c r="G154" i="1" s="1"/>
  <c r="C153" i="1"/>
  <c r="E153" i="1" s="1"/>
  <c r="G153" i="1" s="1"/>
  <c r="C152" i="1"/>
  <c r="E152" i="1" s="1"/>
  <c r="G152" i="1" s="1"/>
  <c r="C151" i="1"/>
  <c r="E151" i="1" s="1"/>
  <c r="G151" i="1" s="1"/>
  <c r="C150" i="1"/>
  <c r="E150" i="1" s="1"/>
  <c r="G150" i="1" s="1"/>
  <c r="C149" i="1"/>
  <c r="E149" i="1" s="1"/>
  <c r="G149" i="1" s="1"/>
  <c r="C148" i="1"/>
  <c r="E148" i="1" s="1"/>
  <c r="G148" i="1" s="1"/>
  <c r="C147" i="1"/>
  <c r="E147" i="1" s="1"/>
  <c r="G147" i="1" s="1"/>
  <c r="C146" i="1"/>
  <c r="E146" i="1" s="1"/>
  <c r="G146" i="1" s="1"/>
  <c r="C145" i="1"/>
  <c r="E145" i="1" s="1"/>
  <c r="G145" i="1" s="1"/>
  <c r="C144" i="1"/>
  <c r="E144" i="1" s="1"/>
  <c r="G144" i="1" s="1"/>
  <c r="C143" i="1"/>
  <c r="E143" i="1" s="1"/>
  <c r="G143" i="1" s="1"/>
  <c r="C142" i="1"/>
  <c r="E142" i="1" s="1"/>
  <c r="G142" i="1" s="1"/>
  <c r="C141" i="1"/>
  <c r="E141" i="1" s="1"/>
  <c r="G141" i="1" s="1"/>
  <c r="C140" i="1"/>
  <c r="E140" i="1" s="1"/>
  <c r="G140" i="1" s="1"/>
  <c r="C139" i="1"/>
  <c r="E139" i="1" s="1"/>
  <c r="G139" i="1" s="1"/>
  <c r="C138" i="1"/>
  <c r="E138" i="1" s="1"/>
  <c r="G138" i="1" s="1"/>
  <c r="C137" i="1"/>
  <c r="E137" i="1" s="1"/>
  <c r="G137" i="1" s="1"/>
  <c r="C136" i="1"/>
  <c r="E136" i="1" s="1"/>
  <c r="G136" i="1" s="1"/>
  <c r="C135" i="1"/>
  <c r="E135" i="1" s="1"/>
  <c r="G135" i="1" s="1"/>
  <c r="C134" i="1"/>
  <c r="E134" i="1" s="1"/>
  <c r="G134" i="1" s="1"/>
  <c r="C133" i="1"/>
  <c r="E133" i="1" s="1"/>
  <c r="G133" i="1" s="1"/>
  <c r="C132" i="1"/>
  <c r="E132" i="1" s="1"/>
  <c r="G132" i="1" s="1"/>
  <c r="C131" i="1"/>
  <c r="E131" i="1" s="1"/>
  <c r="G131" i="1" s="1"/>
  <c r="C130" i="1"/>
  <c r="E130" i="1" s="1"/>
  <c r="G130" i="1" s="1"/>
  <c r="C129" i="1"/>
  <c r="E129" i="1" s="1"/>
  <c r="G129" i="1" s="1"/>
  <c r="C128" i="1"/>
  <c r="E128" i="1" s="1"/>
  <c r="G128" i="1" s="1"/>
  <c r="C127" i="1"/>
  <c r="E127" i="1" s="1"/>
  <c r="G127" i="1" s="1"/>
  <c r="C126" i="1"/>
  <c r="E126" i="1" s="1"/>
  <c r="G126" i="1" s="1"/>
  <c r="C125" i="1"/>
  <c r="E125" i="1" s="1"/>
  <c r="G125" i="1" s="1"/>
  <c r="C124" i="1"/>
  <c r="E124" i="1" s="1"/>
  <c r="G124" i="1" s="1"/>
  <c r="C123" i="1"/>
  <c r="E123" i="1" s="1"/>
  <c r="G123" i="1" s="1"/>
  <c r="C122" i="1"/>
  <c r="E122" i="1" s="1"/>
  <c r="G122" i="1" s="1"/>
  <c r="C121" i="1"/>
  <c r="E121" i="1" s="1"/>
  <c r="G121" i="1" s="1"/>
  <c r="C120" i="1"/>
  <c r="E120" i="1" s="1"/>
  <c r="G120" i="1" s="1"/>
  <c r="C119" i="1"/>
  <c r="E119" i="1" s="1"/>
  <c r="G119" i="1" s="1"/>
  <c r="C118" i="1"/>
  <c r="E118" i="1" s="1"/>
  <c r="G118" i="1" s="1"/>
  <c r="C117" i="1"/>
  <c r="E117" i="1" s="1"/>
  <c r="G117" i="1" s="1"/>
  <c r="C116" i="1"/>
  <c r="E116" i="1" s="1"/>
  <c r="G116" i="1" s="1"/>
  <c r="C115" i="1"/>
  <c r="E115" i="1" s="1"/>
  <c r="G115" i="1" s="1"/>
  <c r="C114" i="1"/>
  <c r="E114" i="1" s="1"/>
  <c r="G114" i="1" s="1"/>
  <c r="C113" i="1"/>
  <c r="E113" i="1" s="1"/>
  <c r="G113" i="1" s="1"/>
  <c r="C112" i="1"/>
  <c r="E112" i="1" s="1"/>
  <c r="G112" i="1" s="1"/>
  <c r="C111" i="1"/>
  <c r="E111" i="1" s="1"/>
  <c r="G111" i="1" s="1"/>
  <c r="C110" i="1"/>
  <c r="E110" i="1" s="1"/>
  <c r="G110" i="1" s="1"/>
  <c r="C109" i="1"/>
  <c r="E109" i="1" s="1"/>
  <c r="G109" i="1" s="1"/>
  <c r="C108" i="1"/>
  <c r="E108" i="1" s="1"/>
  <c r="G108" i="1" s="1"/>
  <c r="C107" i="1"/>
  <c r="E107" i="1" s="1"/>
  <c r="G107" i="1" s="1"/>
  <c r="C106" i="1"/>
  <c r="E106" i="1" s="1"/>
  <c r="G106" i="1" s="1"/>
  <c r="C105" i="1"/>
  <c r="E105" i="1" s="1"/>
  <c r="G105" i="1" s="1"/>
  <c r="C104" i="1"/>
  <c r="E104" i="1" s="1"/>
  <c r="G104" i="1" s="1"/>
  <c r="C103" i="1"/>
  <c r="E103" i="1" s="1"/>
  <c r="G103" i="1" s="1"/>
  <c r="C102" i="1"/>
  <c r="E102" i="1" s="1"/>
  <c r="G102" i="1" s="1"/>
  <c r="C101" i="1"/>
  <c r="E101" i="1" s="1"/>
  <c r="G101" i="1" s="1"/>
  <c r="C100" i="1"/>
  <c r="E100" i="1" s="1"/>
  <c r="G100" i="1" s="1"/>
  <c r="C99" i="1"/>
  <c r="E99" i="1" s="1"/>
  <c r="G99" i="1" s="1"/>
  <c r="C98" i="1"/>
  <c r="E98" i="1" s="1"/>
  <c r="G98" i="1" s="1"/>
  <c r="C97" i="1"/>
  <c r="E97" i="1" s="1"/>
  <c r="G97" i="1" s="1"/>
  <c r="C96" i="1"/>
  <c r="E96" i="1" s="1"/>
  <c r="G96" i="1" s="1"/>
  <c r="C95" i="1"/>
  <c r="E95" i="1" s="1"/>
  <c r="G95" i="1" s="1"/>
  <c r="C94" i="1"/>
  <c r="E94" i="1" s="1"/>
  <c r="G94" i="1" s="1"/>
  <c r="C93" i="1"/>
  <c r="E93" i="1" s="1"/>
  <c r="G93" i="1" s="1"/>
  <c r="C92" i="1"/>
  <c r="E92" i="1" s="1"/>
  <c r="G92" i="1" s="1"/>
  <c r="C91" i="1"/>
  <c r="E91" i="1" s="1"/>
  <c r="G91" i="1" s="1"/>
  <c r="C90" i="1"/>
  <c r="E90" i="1" s="1"/>
  <c r="G90" i="1" s="1"/>
  <c r="C89" i="1"/>
  <c r="E89" i="1" s="1"/>
  <c r="G89" i="1" s="1"/>
  <c r="C88" i="1"/>
  <c r="E88" i="1" s="1"/>
  <c r="G88" i="1" s="1"/>
  <c r="C87" i="1"/>
  <c r="E87" i="1" s="1"/>
  <c r="G87" i="1" s="1"/>
  <c r="C86" i="1"/>
  <c r="E86" i="1" s="1"/>
  <c r="G86" i="1" s="1"/>
  <c r="C85" i="1"/>
  <c r="E85" i="1" s="1"/>
  <c r="G85" i="1" s="1"/>
  <c r="C84" i="1"/>
  <c r="E84" i="1" s="1"/>
  <c r="G84" i="1" s="1"/>
  <c r="C83" i="1"/>
  <c r="E83" i="1" s="1"/>
  <c r="G83" i="1" s="1"/>
  <c r="C82" i="1"/>
  <c r="E82" i="1" s="1"/>
  <c r="G82" i="1" s="1"/>
  <c r="C81" i="1"/>
  <c r="E81" i="1" s="1"/>
  <c r="G81" i="1" s="1"/>
  <c r="C80" i="1"/>
  <c r="E80" i="1" s="1"/>
  <c r="G80" i="1" s="1"/>
  <c r="C79" i="1"/>
  <c r="E79" i="1" s="1"/>
  <c r="G79" i="1" s="1"/>
  <c r="C78" i="1"/>
  <c r="E78" i="1" s="1"/>
  <c r="G78" i="1" s="1"/>
  <c r="C77" i="1"/>
  <c r="E77" i="1" s="1"/>
  <c r="G77" i="1" s="1"/>
  <c r="C76" i="1"/>
  <c r="E76" i="1" s="1"/>
  <c r="G76" i="1" s="1"/>
  <c r="C75" i="1"/>
  <c r="E75" i="1" s="1"/>
  <c r="G75" i="1" s="1"/>
  <c r="C74" i="1"/>
  <c r="E74" i="1" s="1"/>
  <c r="G74" i="1" s="1"/>
  <c r="C73" i="1"/>
  <c r="E73" i="1" s="1"/>
  <c r="G73" i="1" s="1"/>
  <c r="C72" i="1"/>
  <c r="E72" i="1" s="1"/>
  <c r="G72" i="1" s="1"/>
  <c r="C71" i="1"/>
  <c r="E71" i="1" s="1"/>
  <c r="G71" i="1" s="1"/>
  <c r="C70" i="1"/>
  <c r="E70" i="1" s="1"/>
  <c r="G70" i="1" s="1"/>
  <c r="C69" i="1"/>
  <c r="E69" i="1" s="1"/>
  <c r="G69" i="1" s="1"/>
  <c r="C68" i="1"/>
  <c r="E68" i="1" s="1"/>
  <c r="G68" i="1" s="1"/>
  <c r="C67" i="1"/>
  <c r="E67" i="1" s="1"/>
  <c r="G67" i="1" s="1"/>
  <c r="C66" i="1"/>
  <c r="E66" i="1" s="1"/>
  <c r="G66" i="1" s="1"/>
  <c r="C65" i="1"/>
  <c r="E65" i="1" s="1"/>
  <c r="G65" i="1" s="1"/>
  <c r="C64" i="1"/>
  <c r="E64" i="1" s="1"/>
  <c r="G64" i="1" s="1"/>
  <c r="C63" i="1"/>
  <c r="E63" i="1" s="1"/>
  <c r="G63" i="1" s="1"/>
  <c r="C62" i="1"/>
  <c r="E62" i="1" s="1"/>
  <c r="G62" i="1" s="1"/>
  <c r="C61" i="1"/>
  <c r="E61" i="1" s="1"/>
  <c r="G61" i="1" s="1"/>
  <c r="C60" i="1"/>
  <c r="E60" i="1" s="1"/>
  <c r="G60" i="1" s="1"/>
  <c r="C59" i="1"/>
  <c r="E59" i="1" s="1"/>
  <c r="G59" i="1" s="1"/>
  <c r="C58" i="1"/>
  <c r="E58" i="1" s="1"/>
  <c r="G58" i="1" s="1"/>
  <c r="C57" i="1"/>
  <c r="E57" i="1" s="1"/>
  <c r="G57" i="1" s="1"/>
  <c r="C56" i="1"/>
  <c r="E56" i="1" s="1"/>
  <c r="G56" i="1" s="1"/>
  <c r="C55" i="1"/>
  <c r="E55" i="1" s="1"/>
  <c r="G55" i="1" s="1"/>
  <c r="C54" i="1"/>
  <c r="E54" i="1" s="1"/>
  <c r="G54" i="1" s="1"/>
  <c r="C53" i="1"/>
  <c r="E53" i="1" s="1"/>
  <c r="G53" i="1" s="1"/>
  <c r="C52" i="1"/>
  <c r="E52" i="1" s="1"/>
  <c r="G52" i="1" s="1"/>
  <c r="C51" i="1"/>
  <c r="E51" i="1" s="1"/>
  <c r="G51" i="1" s="1"/>
  <c r="C50" i="1"/>
  <c r="E50" i="1" s="1"/>
  <c r="G50" i="1" s="1"/>
  <c r="C49" i="1"/>
  <c r="E49" i="1" s="1"/>
  <c r="G49" i="1" s="1"/>
  <c r="C48" i="1"/>
  <c r="E48" i="1" s="1"/>
  <c r="G48" i="1" s="1"/>
  <c r="C47" i="1"/>
  <c r="E47" i="1" s="1"/>
  <c r="G47" i="1" s="1"/>
  <c r="C46" i="1"/>
  <c r="E46" i="1" s="1"/>
  <c r="G46" i="1" s="1"/>
  <c r="C45" i="1"/>
  <c r="E45" i="1" s="1"/>
  <c r="G45" i="1" s="1"/>
  <c r="C44" i="1"/>
  <c r="E44" i="1" s="1"/>
  <c r="G44" i="1" s="1"/>
  <c r="C43" i="1"/>
  <c r="E43" i="1" s="1"/>
  <c r="G43" i="1" s="1"/>
  <c r="C42" i="1"/>
  <c r="E42" i="1" s="1"/>
  <c r="G42" i="1" s="1"/>
  <c r="C41" i="1"/>
  <c r="E41" i="1" s="1"/>
  <c r="G41" i="1" s="1"/>
  <c r="C40" i="1"/>
  <c r="E40" i="1" s="1"/>
  <c r="G40" i="1" s="1"/>
  <c r="C39" i="1"/>
  <c r="E39" i="1" s="1"/>
  <c r="G39" i="1" s="1"/>
  <c r="C38" i="1"/>
  <c r="E38" i="1" s="1"/>
  <c r="G38" i="1" s="1"/>
  <c r="C37" i="1"/>
  <c r="E37" i="1" s="1"/>
  <c r="G37" i="1" s="1"/>
  <c r="C36" i="1"/>
  <c r="E36" i="1" s="1"/>
  <c r="G36" i="1" s="1"/>
  <c r="C35" i="1"/>
  <c r="E35" i="1" s="1"/>
  <c r="G35" i="1" s="1"/>
  <c r="C34" i="1"/>
  <c r="E34" i="1" s="1"/>
  <c r="G34" i="1" s="1"/>
  <c r="C33" i="1"/>
  <c r="E33" i="1" s="1"/>
  <c r="G33" i="1" s="1"/>
  <c r="C32" i="1"/>
  <c r="E32" i="1" s="1"/>
  <c r="G32" i="1" s="1"/>
  <c r="C31" i="1"/>
  <c r="E31" i="1" s="1"/>
  <c r="G31" i="1" s="1"/>
  <c r="C30" i="1"/>
  <c r="E30" i="1" s="1"/>
  <c r="G30" i="1" s="1"/>
  <c r="C29" i="1"/>
  <c r="E29" i="1" s="1"/>
  <c r="G29" i="1" s="1"/>
  <c r="C28" i="1"/>
  <c r="E28" i="1" s="1"/>
  <c r="G28" i="1" s="1"/>
  <c r="C27" i="1"/>
  <c r="E27" i="1" s="1"/>
  <c r="G27" i="1" s="1"/>
  <c r="C26" i="1"/>
  <c r="E26" i="1" s="1"/>
  <c r="G26" i="1" s="1"/>
  <c r="C25" i="1"/>
  <c r="E25" i="1" s="1"/>
  <c r="G25" i="1" s="1"/>
  <c r="C24" i="1"/>
  <c r="E24" i="1" s="1"/>
  <c r="G24" i="1" s="1"/>
  <c r="C23" i="1"/>
  <c r="E23" i="1" s="1"/>
  <c r="G23" i="1" s="1"/>
  <c r="C22" i="1"/>
  <c r="E22" i="1" s="1"/>
  <c r="G22" i="1" s="1"/>
  <c r="C21" i="1"/>
  <c r="E21" i="1" s="1"/>
  <c r="G21" i="1" s="1"/>
  <c r="C20" i="1"/>
  <c r="E20" i="1" s="1"/>
  <c r="G20" i="1" s="1"/>
  <c r="C19" i="1"/>
  <c r="E19" i="1" s="1"/>
  <c r="G19" i="1" s="1"/>
  <c r="C18" i="1"/>
  <c r="E18" i="1" s="1"/>
  <c r="G18" i="1" s="1"/>
  <c r="C17" i="1"/>
  <c r="E17" i="1" s="1"/>
  <c r="G17" i="1" s="1"/>
  <c r="C16" i="1"/>
  <c r="E16" i="1" s="1"/>
  <c r="G16" i="1" s="1"/>
  <c r="C15" i="1"/>
  <c r="E15" i="1" s="1"/>
  <c r="G15" i="1" s="1"/>
  <c r="C14" i="1"/>
  <c r="E14" i="1" s="1"/>
  <c r="G14" i="1" s="1"/>
  <c r="C13" i="1"/>
  <c r="E13" i="1" s="1"/>
  <c r="G13" i="1" s="1"/>
  <c r="C12" i="1"/>
  <c r="E12" i="1" s="1"/>
  <c r="G12" i="1" s="1"/>
  <c r="C11" i="1"/>
  <c r="E11" i="1" s="1"/>
  <c r="G11" i="1" s="1"/>
  <c r="C10" i="1"/>
  <c r="E10" i="1" s="1"/>
  <c r="G10" i="1" s="1"/>
  <c r="C9" i="1"/>
  <c r="E9" i="1" s="1"/>
  <c r="G9" i="1" s="1"/>
  <c r="C8" i="1"/>
  <c r="E8" i="1" s="1"/>
  <c r="G8" i="1" s="1"/>
  <c r="C7" i="1"/>
  <c r="E7" i="1" s="1"/>
  <c r="G7" i="1" s="1"/>
  <c r="C6" i="1"/>
  <c r="E6" i="1" s="1"/>
  <c r="G6" i="1" s="1"/>
  <c r="C5" i="1"/>
  <c r="E5" i="1" s="1"/>
  <c r="G5" i="1" s="1"/>
  <c r="C4" i="1"/>
  <c r="E4" i="1" s="1"/>
  <c r="G4" i="1" s="1"/>
  <c r="C3" i="1"/>
  <c r="E3" i="1" s="1"/>
  <c r="G3" i="1" s="1"/>
  <c r="L50" i="4"/>
  <c r="L13" i="4"/>
  <c r="L129" i="4"/>
  <c r="L68" i="4"/>
  <c r="L89" i="4"/>
  <c r="L10" i="4"/>
  <c r="L77" i="4"/>
  <c r="L136" i="4"/>
  <c r="L116" i="4"/>
  <c r="L16" i="4"/>
  <c r="L96" i="4"/>
  <c r="L69" i="4"/>
  <c r="L100" i="4"/>
  <c r="L104" i="4"/>
  <c r="L41" i="4"/>
  <c r="L125" i="4"/>
  <c r="L101" i="4"/>
  <c r="L11" i="4"/>
  <c r="L27" i="4"/>
  <c r="L112" i="4"/>
  <c r="F8" i="3"/>
  <c r="L17" i="4"/>
  <c r="S13" i="3"/>
  <c r="R13" i="3"/>
  <c r="S12" i="3"/>
  <c r="R12" i="3"/>
  <c r="S11" i="3"/>
  <c r="P13" i="3"/>
  <c r="O13" i="3"/>
  <c r="P12" i="3"/>
  <c r="O12" i="3"/>
  <c r="P11" i="3"/>
  <c r="M13" i="3"/>
  <c r="L13" i="3"/>
  <c r="M12" i="3"/>
  <c r="L12" i="3"/>
  <c r="M11" i="3"/>
  <c r="J13" i="3"/>
  <c r="I13" i="3"/>
  <c r="J12" i="3"/>
  <c r="I12" i="3"/>
  <c r="J11" i="3"/>
  <c r="G13" i="3"/>
  <c r="F13" i="3"/>
  <c r="G12" i="3"/>
  <c r="F12" i="3"/>
  <c r="G11" i="3"/>
  <c r="C13" i="3"/>
  <c r="C12" i="3"/>
  <c r="D13" i="3"/>
  <c r="D12" i="3"/>
  <c r="D11" i="3"/>
  <c r="K160" i="4"/>
  <c r="L18" i="4"/>
  <c r="L54" i="4"/>
  <c r="L81" i="4"/>
  <c r="L9" i="4"/>
  <c r="L155" i="4"/>
  <c r="L147" i="4"/>
  <c r="L57" i="4"/>
  <c r="L61" i="4"/>
  <c r="L37" i="4"/>
  <c r="L53" i="4"/>
  <c r="L75" i="4"/>
  <c r="L108" i="4"/>
  <c r="L34" i="4"/>
  <c r="L103" i="4"/>
  <c r="L127" i="4"/>
  <c r="L73" i="4"/>
  <c r="L137" i="4"/>
  <c r="L59" i="4"/>
  <c r="L15" i="4"/>
  <c r="L22" i="4"/>
  <c r="L86" i="4"/>
  <c r="L154" i="4"/>
  <c r="L107" i="4"/>
  <c r="L76" i="4"/>
  <c r="L82" i="4"/>
  <c r="L79" i="4"/>
  <c r="L113" i="4"/>
  <c r="L67" i="4"/>
  <c r="L60" i="4"/>
  <c r="L21" i="4"/>
  <c r="L111" i="4"/>
  <c r="L110" i="4"/>
  <c r="L29" i="4"/>
  <c r="L94" i="4"/>
  <c r="L52" i="4"/>
  <c r="L72" i="4"/>
  <c r="L70" i="4"/>
  <c r="L117" i="4"/>
  <c r="L40" i="4"/>
  <c r="L115" i="4"/>
  <c r="L56" i="4"/>
  <c r="L123" i="4"/>
  <c r="L36" i="4"/>
  <c r="L91" i="4"/>
  <c r="L118" i="4"/>
  <c r="L84" i="4"/>
  <c r="L122" i="4"/>
  <c r="L42" i="4"/>
  <c r="L64" i="4"/>
  <c r="L7" i="4"/>
  <c r="L132" i="4"/>
  <c r="L58" i="4"/>
  <c r="L148" i="4"/>
  <c r="L12" i="4"/>
  <c r="L152" i="4"/>
  <c r="L92" i="4"/>
  <c r="L105" i="4"/>
  <c r="L30" i="4"/>
  <c r="L38" i="4"/>
  <c r="L85" i="4"/>
  <c r="L74" i="4"/>
  <c r="L43" i="4"/>
  <c r="L39" i="4"/>
  <c r="L31" i="4"/>
  <c r="L119" i="4"/>
  <c r="L14" i="4"/>
  <c r="L126" i="4"/>
  <c r="L114" i="4"/>
  <c r="L83" i="4"/>
  <c r="L153" i="4"/>
  <c r="L143" i="4"/>
  <c r="L33" i="4"/>
  <c r="L6" i="4"/>
  <c r="L102" i="4"/>
  <c r="L78" i="4"/>
  <c r="L8" i="4"/>
  <c r="D82" i="1" s="1"/>
  <c r="L20" i="4"/>
  <c r="L47" i="4"/>
  <c r="L63" i="4"/>
  <c r="L88" i="4"/>
  <c r="L131" i="4"/>
  <c r="L149" i="4"/>
  <c r="L157" i="4"/>
  <c r="L26" i="4"/>
  <c r="L135" i="4"/>
  <c r="L65" i="4"/>
  <c r="L141" i="4"/>
  <c r="L95" i="4"/>
  <c r="L128" i="4"/>
  <c r="L49" i="4"/>
  <c r="L109" i="4"/>
  <c r="L90" i="4"/>
  <c r="L145" i="4"/>
  <c r="L97" i="4"/>
  <c r="L51" i="4"/>
  <c r="L158" i="4"/>
  <c r="L120" i="4"/>
  <c r="L5" i="4"/>
  <c r="L156" i="4"/>
  <c r="L4" i="4"/>
  <c r="D3" i="1" s="1"/>
  <c r="L134" i="4"/>
  <c r="L23" i="4"/>
  <c r="L124" i="4"/>
  <c r="L93" i="4"/>
  <c r="L144" i="4"/>
  <c r="L25" i="4"/>
  <c r="L146" i="4"/>
  <c r="L150" i="4"/>
  <c r="L130" i="4"/>
  <c r="L98" i="4"/>
  <c r="L142" i="4"/>
  <c r="L133" i="4"/>
  <c r="L121" i="4"/>
  <c r="L28" i="4"/>
  <c r="L139" i="4"/>
  <c r="L46" i="4"/>
  <c r="L87" i="4"/>
  <c r="L151" i="4"/>
  <c r="L45" i="4"/>
  <c r="L24" i="4"/>
  <c r="L80" i="4"/>
  <c r="L99" i="4"/>
  <c r="L55" i="4"/>
  <c r="L140" i="4"/>
  <c r="L19" i="4"/>
  <c r="L48" i="4"/>
  <c r="L44" i="4"/>
  <c r="L66" i="4"/>
  <c r="L62" i="4"/>
  <c r="L35" i="4"/>
  <c r="L106" i="4"/>
  <c r="L71" i="4"/>
  <c r="L138" i="4"/>
  <c r="L32" i="4"/>
  <c r="L159" i="4"/>
  <c r="D156" i="1" l="1"/>
  <c r="D97" i="1"/>
  <c r="D39" i="1"/>
  <c r="D49" i="1"/>
  <c r="D92" i="1"/>
  <c r="D118" i="1"/>
  <c r="D100" i="1"/>
  <c r="D51" i="1"/>
  <c r="D102" i="1"/>
  <c r="D93" i="1"/>
  <c r="D73" i="1"/>
  <c r="J127" i="1"/>
  <c r="J3" i="1"/>
  <c r="J26" i="1"/>
  <c r="J49" i="1"/>
  <c r="J73" i="1"/>
  <c r="J9" i="1"/>
  <c r="J27" i="1"/>
  <c r="J50" i="1"/>
  <c r="J75" i="1"/>
  <c r="J129" i="1"/>
  <c r="J10" i="1"/>
  <c r="J33" i="1"/>
  <c r="J51" i="1"/>
  <c r="J81" i="1"/>
  <c r="J135" i="1"/>
  <c r="J11" i="1"/>
  <c r="J34" i="1"/>
  <c r="J57" i="1"/>
  <c r="J89" i="1"/>
  <c r="J137" i="1"/>
  <c r="J17" i="1"/>
  <c r="J35" i="1"/>
  <c r="J58" i="1"/>
  <c r="J97" i="1"/>
  <c r="J143" i="1"/>
  <c r="J18" i="1"/>
  <c r="J41" i="1"/>
  <c r="J59" i="1"/>
  <c r="J105" i="1"/>
  <c r="J145" i="1"/>
  <c r="J19" i="1"/>
  <c r="J42" i="1"/>
  <c r="J65" i="1"/>
  <c r="J113" i="1"/>
  <c r="J151" i="1"/>
  <c r="J25" i="1"/>
  <c r="J43" i="1"/>
  <c r="J67" i="1"/>
  <c r="J121" i="1"/>
  <c r="J153" i="1"/>
  <c r="J66" i="1"/>
  <c r="J74" i="1"/>
  <c r="J82" i="1"/>
  <c r="J90" i="1"/>
  <c r="J98" i="1"/>
  <c r="J106" i="1"/>
  <c r="J114" i="1"/>
  <c r="J122" i="1"/>
  <c r="J130" i="1"/>
  <c r="J138" i="1"/>
  <c r="J146" i="1"/>
  <c r="J154" i="1"/>
  <c r="J83" i="1"/>
  <c r="J91" i="1"/>
  <c r="J99" i="1"/>
  <c r="J107" i="1"/>
  <c r="J115" i="1"/>
  <c r="J123" i="1"/>
  <c r="J131" i="1"/>
  <c r="J139" i="1"/>
  <c r="J147" i="1"/>
  <c r="J155" i="1"/>
  <c r="J4" i="1"/>
  <c r="J12" i="1"/>
  <c r="J20" i="1"/>
  <c r="J28" i="1"/>
  <c r="J36" i="1"/>
  <c r="J44" i="1"/>
  <c r="J52" i="1"/>
  <c r="J60" i="1"/>
  <c r="J68" i="1"/>
  <c r="J76" i="1"/>
  <c r="J84" i="1"/>
  <c r="J92" i="1"/>
  <c r="J100" i="1"/>
  <c r="J108" i="1"/>
  <c r="J116" i="1"/>
  <c r="J124" i="1"/>
  <c r="J132" i="1"/>
  <c r="J140" i="1"/>
  <c r="J148" i="1"/>
  <c r="J156" i="1"/>
  <c r="J5" i="1"/>
  <c r="J13" i="1"/>
  <c r="J21" i="1"/>
  <c r="J29" i="1"/>
  <c r="J37" i="1"/>
  <c r="J45" i="1"/>
  <c r="J53" i="1"/>
  <c r="J61" i="1"/>
  <c r="J69" i="1"/>
  <c r="J77" i="1"/>
  <c r="J85" i="1"/>
  <c r="J93" i="1"/>
  <c r="J101" i="1"/>
  <c r="J109" i="1"/>
  <c r="J117" i="1"/>
  <c r="J125" i="1"/>
  <c r="J133" i="1"/>
  <c r="J141" i="1"/>
  <c r="J149" i="1"/>
  <c r="J157" i="1"/>
  <c r="J6" i="1"/>
  <c r="J14" i="1"/>
  <c r="J22" i="1"/>
  <c r="J30" i="1"/>
  <c r="J38" i="1"/>
  <c r="J46" i="1"/>
  <c r="J54" i="1"/>
  <c r="J62" i="1"/>
  <c r="J70" i="1"/>
  <c r="J78" i="1"/>
  <c r="J86" i="1"/>
  <c r="J94" i="1"/>
  <c r="J102" i="1"/>
  <c r="J110" i="1"/>
  <c r="J118" i="1"/>
  <c r="J126" i="1"/>
  <c r="J134" i="1"/>
  <c r="J142" i="1"/>
  <c r="J150" i="1"/>
  <c r="J7" i="1"/>
  <c r="J15" i="1"/>
  <c r="J23" i="1"/>
  <c r="J31" i="1"/>
  <c r="J39" i="1"/>
  <c r="J47" i="1"/>
  <c r="J55" i="1"/>
  <c r="J63" i="1"/>
  <c r="J71" i="1"/>
  <c r="J79" i="1"/>
  <c r="J87" i="1"/>
  <c r="J95" i="1"/>
  <c r="J103" i="1"/>
  <c r="J111" i="1"/>
  <c r="J119" i="1"/>
  <c r="J8" i="1"/>
  <c r="J16" i="1"/>
  <c r="J24" i="1"/>
  <c r="J32" i="1"/>
  <c r="J40" i="1"/>
  <c r="J48" i="1"/>
  <c r="J56" i="1"/>
  <c r="J64" i="1"/>
  <c r="J72" i="1"/>
  <c r="J80" i="1"/>
  <c r="J88" i="1"/>
  <c r="J96" i="1"/>
  <c r="J104" i="1"/>
  <c r="J112" i="1"/>
  <c r="J120" i="1"/>
  <c r="J128" i="1"/>
  <c r="J136" i="1"/>
  <c r="J144" i="1"/>
  <c r="J152" i="1"/>
  <c r="D84" i="1"/>
  <c r="D31" i="1"/>
  <c r="D116" i="1"/>
  <c r="D154" i="1"/>
  <c r="D150" i="1"/>
  <c r="D106" i="1"/>
  <c r="D88" i="1"/>
  <c r="D6" i="1"/>
  <c r="D148" i="1"/>
  <c r="D104" i="1"/>
  <c r="D86" i="1"/>
  <c r="D101" i="1"/>
  <c r="D40" i="1"/>
  <c r="D16" i="1"/>
  <c r="D90" i="1"/>
  <c r="D15" i="1"/>
  <c r="D127" i="1"/>
  <c r="D61" i="1"/>
  <c r="D114" i="1"/>
  <c r="D105" i="1"/>
  <c r="D87" i="1"/>
  <c r="D52" i="1"/>
  <c r="D44" i="1"/>
  <c r="D124" i="1"/>
  <c r="D133" i="1"/>
  <c r="D43" i="1"/>
  <c r="D132" i="1"/>
  <c r="D121" i="1"/>
  <c r="D76" i="1"/>
  <c r="D26" i="1"/>
  <c r="D46" i="1"/>
  <c r="D38" i="1"/>
  <c r="D22" i="1"/>
  <c r="D108" i="1"/>
  <c r="D45" i="1"/>
  <c r="D21" i="1"/>
  <c r="D36" i="1"/>
  <c r="D85" i="1"/>
  <c r="D122" i="1"/>
  <c r="D35" i="1"/>
  <c r="D19" i="1"/>
  <c r="D109" i="1"/>
  <c r="D112" i="1"/>
  <c r="D66" i="1"/>
  <c r="D58" i="1"/>
  <c r="D50" i="1"/>
  <c r="D42" i="1"/>
  <c r="D34" i="1"/>
  <c r="D9" i="1"/>
  <c r="D142" i="1"/>
  <c r="D17" i="1"/>
  <c r="D8" i="1"/>
  <c r="D152" i="1"/>
  <c r="D140" i="1"/>
  <c r="D119" i="1"/>
  <c r="D64" i="1"/>
  <c r="D56" i="1"/>
  <c r="D32" i="1"/>
  <c r="D24" i="1"/>
  <c r="D7" i="1"/>
  <c r="D143" i="1"/>
  <c r="D77" i="1"/>
  <c r="D69" i="1"/>
  <c r="D103" i="1"/>
  <c r="D135" i="1"/>
  <c r="D79" i="1"/>
  <c r="D111" i="1"/>
  <c r="D151" i="1"/>
  <c r="D117" i="1"/>
  <c r="D29" i="1"/>
  <c r="D37" i="1"/>
  <c r="D125" i="1"/>
  <c r="D53" i="1"/>
  <c r="D95" i="1"/>
  <c r="D139" i="1"/>
  <c r="D115" i="1"/>
  <c r="D99" i="1"/>
  <c r="D75" i="1"/>
  <c r="D153" i="1"/>
  <c r="D145" i="1"/>
  <c r="D137" i="1"/>
  <c r="D129" i="1"/>
  <c r="D147" i="1"/>
  <c r="D123" i="1"/>
  <c r="D83" i="1"/>
  <c r="D155" i="1"/>
  <c r="D131" i="1"/>
  <c r="D107" i="1"/>
  <c r="D91" i="1"/>
  <c r="D157" i="1"/>
  <c r="D149" i="1"/>
  <c r="D141" i="1"/>
  <c r="D30" i="1"/>
  <c r="D54" i="1"/>
  <c r="D62" i="1"/>
  <c r="D70" i="1"/>
  <c r="D78" i="1"/>
  <c r="D94" i="1"/>
  <c r="D110" i="1"/>
  <c r="D126" i="1"/>
  <c r="D134" i="1"/>
  <c r="D47" i="1"/>
  <c r="D23" i="1"/>
  <c r="D55" i="1"/>
  <c r="D48" i="1"/>
  <c r="D72" i="1"/>
  <c r="K72" i="1" s="1"/>
  <c r="P72" i="1" s="1"/>
  <c r="U72" i="1" s="1"/>
  <c r="D80" i="1"/>
  <c r="D96" i="1"/>
  <c r="D120" i="1"/>
  <c r="D128" i="1"/>
  <c r="D136" i="1"/>
  <c r="D144" i="1"/>
  <c r="D63" i="1"/>
  <c r="D25" i="1"/>
  <c r="D33" i="1"/>
  <c r="D41" i="1"/>
  <c r="D57" i="1"/>
  <c r="D65" i="1"/>
  <c r="D81" i="1"/>
  <c r="D89" i="1"/>
  <c r="D113" i="1"/>
  <c r="D71" i="1"/>
  <c r="D18" i="1"/>
  <c r="D74" i="1"/>
  <c r="D98" i="1"/>
  <c r="D130" i="1"/>
  <c r="D138" i="1"/>
  <c r="D146" i="1"/>
  <c r="D27" i="1"/>
  <c r="D59" i="1"/>
  <c r="D67" i="1"/>
  <c r="D20" i="1"/>
  <c r="D28" i="1"/>
  <c r="D60" i="1"/>
  <c r="D68" i="1"/>
  <c r="D10" i="1"/>
  <c r="D11" i="1"/>
  <c r="K11" i="1" s="1"/>
  <c r="D4" i="1"/>
  <c r="D12" i="1"/>
  <c r="D5" i="1"/>
  <c r="D13" i="1"/>
  <c r="D14" i="1"/>
  <c r="J160" i="4"/>
  <c r="L160" i="4" s="1"/>
  <c r="J162" i="1" l="1"/>
  <c r="J160" i="1"/>
  <c r="J161" i="1" s="1"/>
  <c r="L78" i="1"/>
  <c r="O78" i="1"/>
  <c r="L50" i="1"/>
  <c r="O50" i="1"/>
  <c r="L120" i="1"/>
  <c r="O120" i="1"/>
  <c r="L56" i="1"/>
  <c r="O56" i="1"/>
  <c r="L111" i="1"/>
  <c r="O111" i="1"/>
  <c r="L47" i="1"/>
  <c r="O47" i="1"/>
  <c r="L134" i="1"/>
  <c r="O134" i="1"/>
  <c r="L70" i="1"/>
  <c r="O70" i="1"/>
  <c r="L6" i="1"/>
  <c r="O6" i="1"/>
  <c r="L101" i="1"/>
  <c r="O101" i="1"/>
  <c r="L37" i="1"/>
  <c r="O37" i="1"/>
  <c r="L132" i="1"/>
  <c r="O132" i="1"/>
  <c r="L68" i="1"/>
  <c r="O68" i="1"/>
  <c r="L4" i="1"/>
  <c r="O4" i="1"/>
  <c r="L99" i="1"/>
  <c r="O99" i="1"/>
  <c r="L114" i="1"/>
  <c r="O114" i="1"/>
  <c r="L121" i="1"/>
  <c r="O121" i="1"/>
  <c r="L19" i="1"/>
  <c r="O19" i="1"/>
  <c r="L58" i="1"/>
  <c r="O58" i="1"/>
  <c r="L135" i="1"/>
  <c r="O135" i="1"/>
  <c r="L27" i="1"/>
  <c r="O27" i="1"/>
  <c r="L142" i="1"/>
  <c r="O142" i="1"/>
  <c r="L12" i="1"/>
  <c r="O12" i="1"/>
  <c r="L11" i="1"/>
  <c r="O11" i="1"/>
  <c r="L112" i="1"/>
  <c r="O112" i="1"/>
  <c r="L48" i="1"/>
  <c r="O48" i="1"/>
  <c r="L103" i="1"/>
  <c r="O103" i="1"/>
  <c r="L39" i="1"/>
  <c r="O39" i="1"/>
  <c r="L126" i="1"/>
  <c r="O126" i="1"/>
  <c r="L62" i="1"/>
  <c r="O62" i="1"/>
  <c r="L157" i="1"/>
  <c r="O157" i="1"/>
  <c r="L93" i="1"/>
  <c r="O93" i="1"/>
  <c r="L29" i="1"/>
  <c r="O29" i="1"/>
  <c r="L124" i="1"/>
  <c r="O124" i="1"/>
  <c r="L60" i="1"/>
  <c r="O60" i="1"/>
  <c r="L155" i="1"/>
  <c r="O155" i="1"/>
  <c r="L91" i="1"/>
  <c r="O91" i="1"/>
  <c r="L106" i="1"/>
  <c r="O106" i="1"/>
  <c r="L67" i="1"/>
  <c r="O67" i="1"/>
  <c r="L145" i="1"/>
  <c r="O145" i="1"/>
  <c r="L35" i="1"/>
  <c r="O35" i="1"/>
  <c r="L81" i="1"/>
  <c r="O81" i="1"/>
  <c r="L9" i="1"/>
  <c r="O9" i="1"/>
  <c r="L45" i="1"/>
  <c r="O45" i="1"/>
  <c r="L97" i="1"/>
  <c r="O97" i="1"/>
  <c r="L104" i="1"/>
  <c r="O104" i="1"/>
  <c r="L40" i="1"/>
  <c r="O40" i="1"/>
  <c r="L95" i="1"/>
  <c r="O95" i="1"/>
  <c r="L31" i="1"/>
  <c r="O31" i="1"/>
  <c r="L118" i="1"/>
  <c r="O118" i="1"/>
  <c r="L54" i="1"/>
  <c r="O54" i="1"/>
  <c r="L149" i="1"/>
  <c r="O149" i="1"/>
  <c r="L85" i="1"/>
  <c r="O85" i="1"/>
  <c r="L21" i="1"/>
  <c r="O21" i="1"/>
  <c r="L116" i="1"/>
  <c r="O116" i="1"/>
  <c r="L52" i="1"/>
  <c r="O52" i="1"/>
  <c r="L147" i="1"/>
  <c r="O147" i="1"/>
  <c r="L83" i="1"/>
  <c r="O83" i="1"/>
  <c r="L98" i="1"/>
  <c r="O98" i="1"/>
  <c r="L43" i="1"/>
  <c r="O43" i="1"/>
  <c r="L105" i="1"/>
  <c r="O105" i="1"/>
  <c r="L17" i="1"/>
  <c r="O17" i="1"/>
  <c r="L51" i="1"/>
  <c r="O51" i="1"/>
  <c r="L73" i="1"/>
  <c r="O73" i="1"/>
  <c r="Q73" i="1" s="1"/>
  <c r="L55" i="1"/>
  <c r="O55" i="1"/>
  <c r="L140" i="1"/>
  <c r="O140" i="1"/>
  <c r="L42" i="1"/>
  <c r="O42" i="1"/>
  <c r="L96" i="1"/>
  <c r="O96" i="1"/>
  <c r="L32" i="1"/>
  <c r="O32" i="1"/>
  <c r="L87" i="1"/>
  <c r="O87" i="1"/>
  <c r="L23" i="1"/>
  <c r="O23" i="1"/>
  <c r="L110" i="1"/>
  <c r="O110" i="1"/>
  <c r="L46" i="1"/>
  <c r="O46" i="1"/>
  <c r="L141" i="1"/>
  <c r="O141" i="1"/>
  <c r="L77" i="1"/>
  <c r="O77" i="1"/>
  <c r="L13" i="1"/>
  <c r="O13" i="1"/>
  <c r="L108" i="1"/>
  <c r="O108" i="1"/>
  <c r="L44" i="1"/>
  <c r="O44" i="1"/>
  <c r="L139" i="1"/>
  <c r="O139" i="1"/>
  <c r="L154" i="1"/>
  <c r="O154" i="1"/>
  <c r="L90" i="1"/>
  <c r="O90" i="1"/>
  <c r="L25" i="1"/>
  <c r="O25" i="1"/>
  <c r="L59" i="1"/>
  <c r="O59" i="1"/>
  <c r="L137" i="1"/>
  <c r="O137" i="1"/>
  <c r="L33" i="1"/>
  <c r="O33" i="1"/>
  <c r="L49" i="1"/>
  <c r="O49" i="1"/>
  <c r="L64" i="1"/>
  <c r="O64" i="1"/>
  <c r="L109" i="1"/>
  <c r="O109" i="1"/>
  <c r="L122" i="1"/>
  <c r="O122" i="1"/>
  <c r="L152" i="1"/>
  <c r="O152" i="1"/>
  <c r="L88" i="1"/>
  <c r="O88" i="1"/>
  <c r="L24" i="1"/>
  <c r="O24" i="1"/>
  <c r="L79" i="1"/>
  <c r="O79" i="1"/>
  <c r="L15" i="1"/>
  <c r="O15" i="1"/>
  <c r="L102" i="1"/>
  <c r="O102" i="1"/>
  <c r="L38" i="1"/>
  <c r="O38" i="1"/>
  <c r="L133" i="1"/>
  <c r="O133" i="1"/>
  <c r="L69" i="1"/>
  <c r="O69" i="1"/>
  <c r="L5" i="1"/>
  <c r="O5" i="1"/>
  <c r="L100" i="1"/>
  <c r="O100" i="1"/>
  <c r="L36" i="1"/>
  <c r="O36" i="1"/>
  <c r="L131" i="1"/>
  <c r="O131" i="1"/>
  <c r="L146" i="1"/>
  <c r="O146" i="1"/>
  <c r="L82" i="1"/>
  <c r="O82" i="1"/>
  <c r="L151" i="1"/>
  <c r="O151" i="1"/>
  <c r="L41" i="1"/>
  <c r="O41" i="1"/>
  <c r="L89" i="1"/>
  <c r="O89" i="1"/>
  <c r="L10" i="1"/>
  <c r="O10" i="1"/>
  <c r="L26" i="1"/>
  <c r="O26" i="1"/>
  <c r="L119" i="1"/>
  <c r="O119" i="1"/>
  <c r="L76" i="1"/>
  <c r="O76" i="1"/>
  <c r="L153" i="1"/>
  <c r="O153" i="1"/>
  <c r="L144" i="1"/>
  <c r="O144" i="1"/>
  <c r="L80" i="1"/>
  <c r="O80" i="1"/>
  <c r="L16" i="1"/>
  <c r="O16" i="1"/>
  <c r="L71" i="1"/>
  <c r="O71" i="1"/>
  <c r="L7" i="1"/>
  <c r="O7" i="1"/>
  <c r="L94" i="1"/>
  <c r="O94" i="1"/>
  <c r="L30" i="1"/>
  <c r="O30" i="1"/>
  <c r="L125" i="1"/>
  <c r="O125" i="1"/>
  <c r="L61" i="1"/>
  <c r="O61" i="1"/>
  <c r="L156" i="1"/>
  <c r="O156" i="1"/>
  <c r="L92" i="1"/>
  <c r="O92" i="1"/>
  <c r="L28" i="1"/>
  <c r="O28" i="1"/>
  <c r="L123" i="1"/>
  <c r="O123" i="1"/>
  <c r="L138" i="1"/>
  <c r="O138" i="1"/>
  <c r="L74" i="1"/>
  <c r="O74" i="1"/>
  <c r="L113" i="1"/>
  <c r="O113" i="1"/>
  <c r="L18" i="1"/>
  <c r="O18" i="1"/>
  <c r="L57" i="1"/>
  <c r="O57" i="1"/>
  <c r="L129" i="1"/>
  <c r="O129" i="1"/>
  <c r="L3" i="1"/>
  <c r="O3" i="1"/>
  <c r="L128" i="1"/>
  <c r="O128" i="1"/>
  <c r="L14" i="1"/>
  <c r="O14" i="1"/>
  <c r="L107" i="1"/>
  <c r="O107" i="1"/>
  <c r="L136" i="1"/>
  <c r="O136" i="1"/>
  <c r="L72" i="1"/>
  <c r="O72" i="1"/>
  <c r="L8" i="1"/>
  <c r="O8" i="1"/>
  <c r="L63" i="1"/>
  <c r="O63" i="1"/>
  <c r="L150" i="1"/>
  <c r="O150" i="1"/>
  <c r="L86" i="1"/>
  <c r="O86" i="1"/>
  <c r="L22" i="1"/>
  <c r="O22" i="1"/>
  <c r="L117" i="1"/>
  <c r="O117" i="1"/>
  <c r="L53" i="1"/>
  <c r="O53" i="1"/>
  <c r="L148" i="1"/>
  <c r="O148" i="1"/>
  <c r="L84" i="1"/>
  <c r="O84" i="1"/>
  <c r="L20" i="1"/>
  <c r="O20" i="1"/>
  <c r="L115" i="1"/>
  <c r="O115" i="1"/>
  <c r="L130" i="1"/>
  <c r="O130" i="1"/>
  <c r="L66" i="1"/>
  <c r="O66" i="1"/>
  <c r="L65" i="1"/>
  <c r="O65" i="1"/>
  <c r="L143" i="1"/>
  <c r="O143" i="1"/>
  <c r="L34" i="1"/>
  <c r="O34" i="1"/>
  <c r="L75" i="1"/>
  <c r="O75" i="1"/>
  <c r="L127" i="1"/>
  <c r="O127" i="1"/>
  <c r="P11"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6" i="1"/>
  <c r="K115" i="1"/>
  <c r="K114" i="1"/>
  <c r="K113" i="1"/>
  <c r="K112" i="1"/>
  <c r="K111" i="1"/>
  <c r="K110" i="1"/>
  <c r="K109" i="1"/>
  <c r="K108" i="1"/>
  <c r="K107" i="1"/>
  <c r="K106" i="1"/>
  <c r="K105" i="1"/>
  <c r="K104" i="1"/>
  <c r="K103" i="1"/>
  <c r="K102" i="1"/>
  <c r="K101" i="1"/>
  <c r="K100" i="1"/>
  <c r="K99" i="1"/>
  <c r="K98" i="1"/>
  <c r="K97" i="1"/>
  <c r="K96" i="1"/>
  <c r="K95" i="1"/>
  <c r="K94" i="1"/>
  <c r="K92" i="1"/>
  <c r="K91" i="1"/>
  <c r="K90" i="1"/>
  <c r="K89" i="1"/>
  <c r="K88" i="1"/>
  <c r="K87" i="1"/>
  <c r="K86" i="1"/>
  <c r="K85" i="1"/>
  <c r="K84" i="1"/>
  <c r="K83" i="1"/>
  <c r="K82" i="1"/>
  <c r="K81" i="1"/>
  <c r="K80" i="1"/>
  <c r="K79" i="1"/>
  <c r="K78" i="1"/>
  <c r="K77" i="1"/>
  <c r="K76" i="1"/>
  <c r="K75" i="1"/>
  <c r="K74" i="1"/>
  <c r="K71" i="1"/>
  <c r="K70" i="1"/>
  <c r="K69" i="1"/>
  <c r="K68" i="1"/>
  <c r="K67" i="1"/>
  <c r="K66" i="1"/>
  <c r="K65" i="1"/>
  <c r="K64" i="1"/>
  <c r="K63" i="1"/>
  <c r="K62" i="1"/>
  <c r="K61" i="1"/>
  <c r="K60" i="1"/>
  <c r="K59" i="1"/>
  <c r="K58" i="1"/>
  <c r="K57" i="1"/>
  <c r="K56" i="1"/>
  <c r="K55" i="1"/>
  <c r="K53" i="1"/>
  <c r="K52" i="1"/>
  <c r="K51" i="1"/>
  <c r="K50" i="1"/>
  <c r="K49" i="1"/>
  <c r="K48" i="1"/>
  <c r="K47" i="1"/>
  <c r="K46" i="1"/>
  <c r="K45" i="1"/>
  <c r="K44" i="1"/>
  <c r="K43" i="1"/>
  <c r="K42" i="1"/>
  <c r="K41" i="1"/>
  <c r="K40" i="1"/>
  <c r="K39" i="1"/>
  <c r="K38" i="1"/>
  <c r="K37" i="1"/>
  <c r="K35" i="1"/>
  <c r="K34" i="1"/>
  <c r="K33" i="1"/>
  <c r="K32" i="1"/>
  <c r="K31" i="1"/>
  <c r="K30" i="1"/>
  <c r="K29" i="1"/>
  <c r="K28" i="1"/>
  <c r="K27" i="1"/>
  <c r="O160" i="1" l="1"/>
  <c r="O161" i="1" s="1"/>
  <c r="O162" i="1"/>
  <c r="L162" i="1"/>
  <c r="L163" i="1" s="1"/>
  <c r="Q150" i="1"/>
  <c r="T150" i="1"/>
  <c r="Q28" i="1"/>
  <c r="T28" i="1"/>
  <c r="Q82" i="1"/>
  <c r="T82" i="1"/>
  <c r="Q109" i="1"/>
  <c r="T109" i="1"/>
  <c r="Q96" i="1"/>
  <c r="T96" i="1"/>
  <c r="Q149" i="1"/>
  <c r="T149" i="1"/>
  <c r="Q155" i="1"/>
  <c r="T155" i="1"/>
  <c r="Q114" i="1"/>
  <c r="T114" i="1"/>
  <c r="Q143" i="1"/>
  <c r="T143" i="1"/>
  <c r="Q125" i="1"/>
  <c r="T125" i="1"/>
  <c r="Q13" i="1"/>
  <c r="T13" i="1"/>
  <c r="Q135" i="1"/>
  <c r="T135" i="1"/>
  <c r="Q127" i="1"/>
  <c r="T127" i="1"/>
  <c r="Q65" i="1"/>
  <c r="T65" i="1"/>
  <c r="Q20" i="1"/>
  <c r="T20" i="1"/>
  <c r="Q117" i="1"/>
  <c r="T117" i="1"/>
  <c r="Q63" i="1"/>
  <c r="T63" i="1"/>
  <c r="Q107" i="1"/>
  <c r="T107" i="1"/>
  <c r="Q129" i="1"/>
  <c r="T129" i="1"/>
  <c r="Q74" i="1"/>
  <c r="T74" i="1"/>
  <c r="Q92" i="1"/>
  <c r="T92" i="1"/>
  <c r="Q30" i="1"/>
  <c r="T30" i="1"/>
  <c r="Q16" i="1"/>
  <c r="T16" i="1"/>
  <c r="Q76" i="1"/>
  <c r="T76" i="1"/>
  <c r="Q89" i="1"/>
  <c r="T89" i="1"/>
  <c r="Q146" i="1"/>
  <c r="T146" i="1"/>
  <c r="Q5" i="1"/>
  <c r="T5" i="1"/>
  <c r="Q102" i="1"/>
  <c r="T102" i="1"/>
  <c r="Q88" i="1"/>
  <c r="T88" i="1"/>
  <c r="Q64" i="1"/>
  <c r="T64" i="1"/>
  <c r="Q59" i="1"/>
  <c r="T59" i="1"/>
  <c r="Q139" i="1"/>
  <c r="T139" i="1"/>
  <c r="Q77" i="1"/>
  <c r="T77" i="1"/>
  <c r="Q23" i="1"/>
  <c r="T23" i="1"/>
  <c r="Q42" i="1"/>
  <c r="T42" i="1"/>
  <c r="Q51" i="1"/>
  <c r="T51" i="1"/>
  <c r="Q98" i="1"/>
  <c r="T98" i="1"/>
  <c r="Q116" i="1"/>
  <c r="T116" i="1"/>
  <c r="Q54" i="1"/>
  <c r="T54" i="1"/>
  <c r="Q40" i="1"/>
  <c r="T40" i="1"/>
  <c r="Q9" i="1"/>
  <c r="T9" i="1"/>
  <c r="Q67" i="1"/>
  <c r="T67" i="1"/>
  <c r="Q60" i="1"/>
  <c r="T60" i="1"/>
  <c r="Q157" i="1"/>
  <c r="T157" i="1"/>
  <c r="Q103" i="1"/>
  <c r="T103" i="1"/>
  <c r="Q12" i="1"/>
  <c r="T12" i="1"/>
  <c r="Q58" i="1"/>
  <c r="T58" i="1"/>
  <c r="Q99" i="1"/>
  <c r="T99" i="1"/>
  <c r="Q37" i="1"/>
  <c r="T37" i="1"/>
  <c r="Q134" i="1"/>
  <c r="T134" i="1"/>
  <c r="Q120" i="1"/>
  <c r="T120" i="1"/>
  <c r="Q53" i="1"/>
  <c r="T53" i="1"/>
  <c r="Q24" i="1"/>
  <c r="T24" i="1"/>
  <c r="Q11" i="1"/>
  <c r="T11" i="1"/>
  <c r="Q136" i="1"/>
  <c r="T136" i="1"/>
  <c r="Q71" i="1"/>
  <c r="T71" i="1"/>
  <c r="Q100" i="1"/>
  <c r="T100" i="1"/>
  <c r="Q154" i="1"/>
  <c r="T154" i="1"/>
  <c r="T73" i="1"/>
  <c r="Q95" i="1"/>
  <c r="T95" i="1"/>
  <c r="Q93" i="1"/>
  <c r="T93" i="1"/>
  <c r="Q70" i="1"/>
  <c r="T70" i="1"/>
  <c r="Q75" i="1"/>
  <c r="T75" i="1"/>
  <c r="Q66" i="1"/>
  <c r="T66" i="1"/>
  <c r="Q84" i="1"/>
  <c r="T84" i="1"/>
  <c r="Q22" i="1"/>
  <c r="T22" i="1"/>
  <c r="Q8" i="1"/>
  <c r="T8" i="1"/>
  <c r="Q14" i="1"/>
  <c r="T14" i="1"/>
  <c r="Q57" i="1"/>
  <c r="T57" i="1"/>
  <c r="Q138" i="1"/>
  <c r="T138" i="1"/>
  <c r="Q156" i="1"/>
  <c r="T156" i="1"/>
  <c r="Q94" i="1"/>
  <c r="T94" i="1"/>
  <c r="Q80" i="1"/>
  <c r="T80" i="1"/>
  <c r="Q119" i="1"/>
  <c r="T119" i="1"/>
  <c r="Q41" i="1"/>
  <c r="T41" i="1"/>
  <c r="Q131" i="1"/>
  <c r="T131" i="1"/>
  <c r="Q69" i="1"/>
  <c r="T69" i="1"/>
  <c r="Q15" i="1"/>
  <c r="T15" i="1"/>
  <c r="Q152" i="1"/>
  <c r="T152" i="1"/>
  <c r="Q49" i="1"/>
  <c r="T49" i="1"/>
  <c r="Q25" i="1"/>
  <c r="T25" i="1"/>
  <c r="Q44" i="1"/>
  <c r="T44" i="1"/>
  <c r="Q141" i="1"/>
  <c r="T141" i="1"/>
  <c r="Q87" i="1"/>
  <c r="T87" i="1"/>
  <c r="Q140" i="1"/>
  <c r="T140" i="1"/>
  <c r="Q17" i="1"/>
  <c r="T17" i="1"/>
  <c r="Q83" i="1"/>
  <c r="T83" i="1"/>
  <c r="Q21" i="1"/>
  <c r="T21" i="1"/>
  <c r="Q118" i="1"/>
  <c r="T118" i="1"/>
  <c r="Q104" i="1"/>
  <c r="T104" i="1"/>
  <c r="Q81" i="1"/>
  <c r="T81" i="1"/>
  <c r="Q106" i="1"/>
  <c r="T106" i="1"/>
  <c r="Q124" i="1"/>
  <c r="T124" i="1"/>
  <c r="Q62" i="1"/>
  <c r="T62" i="1"/>
  <c r="Q48" i="1"/>
  <c r="T48" i="1"/>
  <c r="Q142" i="1"/>
  <c r="T142" i="1"/>
  <c r="Q19" i="1"/>
  <c r="T19" i="1"/>
  <c r="Q4" i="1"/>
  <c r="T4" i="1"/>
  <c r="Q101" i="1"/>
  <c r="T101" i="1"/>
  <c r="Q47" i="1"/>
  <c r="T47" i="1"/>
  <c r="Q50" i="1"/>
  <c r="T50" i="1"/>
  <c r="Q3" i="1"/>
  <c r="T3" i="1"/>
  <c r="Q153" i="1"/>
  <c r="T153" i="1"/>
  <c r="Q38" i="1"/>
  <c r="T38" i="1"/>
  <c r="Q110" i="1"/>
  <c r="T110" i="1"/>
  <c r="Q52" i="1"/>
  <c r="T52" i="1"/>
  <c r="Q145" i="1"/>
  <c r="T145" i="1"/>
  <c r="Q56" i="1"/>
  <c r="T56" i="1"/>
  <c r="Q115" i="1"/>
  <c r="T115" i="1"/>
  <c r="Q113" i="1"/>
  <c r="T113" i="1"/>
  <c r="Q10" i="1"/>
  <c r="T10" i="1"/>
  <c r="Q137" i="1"/>
  <c r="T137" i="1"/>
  <c r="Q43" i="1"/>
  <c r="T43" i="1"/>
  <c r="Q45" i="1"/>
  <c r="T45" i="1"/>
  <c r="Q39" i="1"/>
  <c r="T39" i="1"/>
  <c r="Q132" i="1"/>
  <c r="T132" i="1"/>
  <c r="Q34" i="1"/>
  <c r="T34" i="1"/>
  <c r="Q130" i="1"/>
  <c r="T130" i="1"/>
  <c r="Q148" i="1"/>
  <c r="T148" i="1"/>
  <c r="Q86" i="1"/>
  <c r="T86" i="1"/>
  <c r="Q72" i="1"/>
  <c r="T72" i="1"/>
  <c r="Q128" i="1"/>
  <c r="T128" i="1"/>
  <c r="Q18" i="1"/>
  <c r="T18" i="1"/>
  <c r="Q123" i="1"/>
  <c r="T123" i="1"/>
  <c r="Q61" i="1"/>
  <c r="T61" i="1"/>
  <c r="Q7" i="1"/>
  <c r="T7" i="1"/>
  <c r="Q144" i="1"/>
  <c r="T144" i="1"/>
  <c r="Q26" i="1"/>
  <c r="T26" i="1"/>
  <c r="Q151" i="1"/>
  <c r="T151" i="1"/>
  <c r="Q36" i="1"/>
  <c r="T36" i="1"/>
  <c r="Q133" i="1"/>
  <c r="T133" i="1"/>
  <c r="Q79" i="1"/>
  <c r="T79" i="1"/>
  <c r="Q122" i="1"/>
  <c r="T122" i="1"/>
  <c r="Q33" i="1"/>
  <c r="T33" i="1"/>
  <c r="Q90" i="1"/>
  <c r="T90" i="1"/>
  <c r="Q108" i="1"/>
  <c r="T108" i="1"/>
  <c r="Q46" i="1"/>
  <c r="T46" i="1"/>
  <c r="Q32" i="1"/>
  <c r="T32" i="1"/>
  <c r="Q55" i="1"/>
  <c r="T55" i="1"/>
  <c r="Q105" i="1"/>
  <c r="T105" i="1"/>
  <c r="Q147" i="1"/>
  <c r="T147" i="1"/>
  <c r="Q85" i="1"/>
  <c r="T85" i="1"/>
  <c r="Q31" i="1"/>
  <c r="T31" i="1"/>
  <c r="Q97" i="1"/>
  <c r="T97" i="1"/>
  <c r="Q35" i="1"/>
  <c r="T35" i="1"/>
  <c r="Q91" i="1"/>
  <c r="T91" i="1"/>
  <c r="Q29" i="1"/>
  <c r="T29" i="1"/>
  <c r="Q126" i="1"/>
  <c r="T126" i="1"/>
  <c r="Q112" i="1"/>
  <c r="T112" i="1"/>
  <c r="Q27" i="1"/>
  <c r="T27" i="1"/>
  <c r="Q121" i="1"/>
  <c r="T121" i="1"/>
  <c r="Q68" i="1"/>
  <c r="T68" i="1"/>
  <c r="Q6" i="1"/>
  <c r="T6" i="1"/>
  <c r="Q111" i="1"/>
  <c r="T111" i="1"/>
  <c r="Q78" i="1"/>
  <c r="T78" i="1"/>
  <c r="K73" i="1"/>
  <c r="K36" i="1"/>
  <c r="K93" i="1"/>
  <c r="K117" i="1"/>
  <c r="K54" i="1"/>
  <c r="D160" i="1"/>
  <c r="K14" i="1"/>
  <c r="K16" i="1"/>
  <c r="K12" i="1"/>
  <c r="K20" i="1"/>
  <c r="P28" i="1"/>
  <c r="P44" i="1"/>
  <c r="P52" i="1"/>
  <c r="P60" i="1"/>
  <c r="P68" i="1"/>
  <c r="P77" i="1"/>
  <c r="P85" i="1"/>
  <c r="P101" i="1"/>
  <c r="P109" i="1"/>
  <c r="P125" i="1"/>
  <c r="P133" i="1"/>
  <c r="P141" i="1"/>
  <c r="P149" i="1"/>
  <c r="P157" i="1"/>
  <c r="K13" i="1"/>
  <c r="K21" i="1"/>
  <c r="P29" i="1"/>
  <c r="P37" i="1"/>
  <c r="P45" i="1"/>
  <c r="P53" i="1"/>
  <c r="P61" i="1"/>
  <c r="P69" i="1"/>
  <c r="P78" i="1"/>
  <c r="P86" i="1"/>
  <c r="P94" i="1"/>
  <c r="P102" i="1"/>
  <c r="P110" i="1"/>
  <c r="P118" i="1"/>
  <c r="P126" i="1"/>
  <c r="P134" i="1"/>
  <c r="P142" i="1"/>
  <c r="P150" i="1"/>
  <c r="K5" i="1"/>
  <c r="K22" i="1"/>
  <c r="P30" i="1"/>
  <c r="P38" i="1"/>
  <c r="P46" i="1"/>
  <c r="P62" i="1"/>
  <c r="P70" i="1"/>
  <c r="P79" i="1"/>
  <c r="P87" i="1"/>
  <c r="P95" i="1"/>
  <c r="P103" i="1"/>
  <c r="P111" i="1"/>
  <c r="P119" i="1"/>
  <c r="P127" i="1"/>
  <c r="P135" i="1"/>
  <c r="P143" i="1"/>
  <c r="P151" i="1"/>
  <c r="K23" i="1"/>
  <c r="P31" i="1"/>
  <c r="P39" i="1"/>
  <c r="P47" i="1"/>
  <c r="P55" i="1"/>
  <c r="P63" i="1"/>
  <c r="P71" i="1"/>
  <c r="P80" i="1"/>
  <c r="P88" i="1"/>
  <c r="P96" i="1"/>
  <c r="P104" i="1"/>
  <c r="P112" i="1"/>
  <c r="P120" i="1"/>
  <c r="P128" i="1"/>
  <c r="P136" i="1"/>
  <c r="P144" i="1"/>
  <c r="P152" i="1"/>
  <c r="K7" i="1"/>
  <c r="P32" i="1"/>
  <c r="P40" i="1"/>
  <c r="P48" i="1"/>
  <c r="P56" i="1"/>
  <c r="P64" i="1"/>
  <c r="P81" i="1"/>
  <c r="P89" i="1"/>
  <c r="P97" i="1"/>
  <c r="P105" i="1"/>
  <c r="P113" i="1"/>
  <c r="P121" i="1"/>
  <c r="P129" i="1"/>
  <c r="P137" i="1"/>
  <c r="P145" i="1"/>
  <c r="P153" i="1"/>
  <c r="K6" i="1"/>
  <c r="K17" i="1"/>
  <c r="P41" i="1"/>
  <c r="P49" i="1"/>
  <c r="P57" i="1"/>
  <c r="P65" i="1"/>
  <c r="P74" i="1"/>
  <c r="P82" i="1"/>
  <c r="P90" i="1"/>
  <c r="P98" i="1"/>
  <c r="P106" i="1"/>
  <c r="P114" i="1"/>
  <c r="P122" i="1"/>
  <c r="P130" i="1"/>
  <c r="P138" i="1"/>
  <c r="P146" i="1"/>
  <c r="P154" i="1"/>
  <c r="K15" i="1"/>
  <c r="K8" i="1"/>
  <c r="P33" i="1"/>
  <c r="K9" i="1"/>
  <c r="K18" i="1"/>
  <c r="K26" i="1"/>
  <c r="P34" i="1"/>
  <c r="P42" i="1"/>
  <c r="P50" i="1"/>
  <c r="P58" i="1"/>
  <c r="P66" i="1"/>
  <c r="P75" i="1"/>
  <c r="P83" i="1"/>
  <c r="P91" i="1"/>
  <c r="P99" i="1"/>
  <c r="P107" i="1"/>
  <c r="P115" i="1"/>
  <c r="P123" i="1"/>
  <c r="P131" i="1"/>
  <c r="P139" i="1"/>
  <c r="P147" i="1"/>
  <c r="P155" i="1"/>
  <c r="K4" i="1"/>
  <c r="K24" i="1"/>
  <c r="K25" i="1"/>
  <c r="K10" i="1"/>
  <c r="K19" i="1"/>
  <c r="P27" i="1"/>
  <c r="P35" i="1"/>
  <c r="P43" i="1"/>
  <c r="P51" i="1"/>
  <c r="P59" i="1"/>
  <c r="P67" i="1"/>
  <c r="P76" i="1"/>
  <c r="P84" i="1"/>
  <c r="P92" i="1"/>
  <c r="P100" i="1"/>
  <c r="P108" i="1"/>
  <c r="P116" i="1"/>
  <c r="P124" i="1"/>
  <c r="P132" i="1"/>
  <c r="P140" i="1"/>
  <c r="P148" i="1"/>
  <c r="P156" i="1"/>
  <c r="U11" i="1"/>
  <c r="K3"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D10" i="3"/>
  <c r="D9" i="3"/>
  <c r="C9" i="3"/>
  <c r="G35" i="3"/>
  <c r="J35" i="3" s="1"/>
  <c r="M35" i="3" s="1"/>
  <c r="P35" i="3" s="1"/>
  <c r="S35" i="3" s="1"/>
  <c r="G34" i="3"/>
  <c r="J34" i="3" s="1"/>
  <c r="M34" i="3" s="1"/>
  <c r="P34" i="3" s="1"/>
  <c r="S34" i="3" s="1"/>
  <c r="F34" i="3"/>
  <c r="I34" i="3" s="1"/>
  <c r="L34" i="3" s="1"/>
  <c r="O34" i="3" s="1"/>
  <c r="R34" i="3" s="1"/>
  <c r="G8" i="3"/>
  <c r="C36" i="3"/>
  <c r="F36" i="3" s="1"/>
  <c r="I36" i="3" s="1"/>
  <c r="L36" i="3" s="1"/>
  <c r="O36" i="3" s="1"/>
  <c r="R36" i="3" s="1"/>
  <c r="C35" i="3"/>
  <c r="F36" i="1" l="1"/>
  <c r="F54" i="1"/>
  <c r="H54" i="1" s="1"/>
  <c r="F73" i="1"/>
  <c r="F93" i="1"/>
  <c r="T160" i="1"/>
  <c r="T161" i="1" s="1"/>
  <c r="T162" i="1"/>
  <c r="P54" i="1"/>
  <c r="P117" i="1"/>
  <c r="P93" i="1"/>
  <c r="P36" i="1"/>
  <c r="P73" i="1"/>
  <c r="V68" i="1"/>
  <c r="Y68" i="1"/>
  <c r="V108" i="1"/>
  <c r="Y108" i="1"/>
  <c r="V86" i="1"/>
  <c r="Y86" i="1"/>
  <c r="V38" i="1"/>
  <c r="Y38" i="1"/>
  <c r="V106" i="1"/>
  <c r="Y106" i="1"/>
  <c r="V49" i="1"/>
  <c r="Y49" i="1"/>
  <c r="V66" i="1"/>
  <c r="Y66" i="1"/>
  <c r="V99" i="1"/>
  <c r="Y99" i="1"/>
  <c r="V51" i="1"/>
  <c r="Y51" i="1"/>
  <c r="V117" i="1"/>
  <c r="Y117" i="1"/>
  <c r="V105" i="1"/>
  <c r="Y105" i="1"/>
  <c r="V123" i="1"/>
  <c r="Y123" i="1"/>
  <c r="V137" i="1"/>
  <c r="Y137" i="1"/>
  <c r="V47" i="1"/>
  <c r="Y47" i="1"/>
  <c r="V87" i="1"/>
  <c r="Y87" i="1"/>
  <c r="V14" i="1"/>
  <c r="Y14" i="1"/>
  <c r="V53" i="1"/>
  <c r="Y53" i="1"/>
  <c r="V40" i="1"/>
  <c r="Y40" i="1"/>
  <c r="V102" i="1"/>
  <c r="Y102" i="1"/>
  <c r="V76" i="1"/>
  <c r="Y76" i="1"/>
  <c r="V74" i="1"/>
  <c r="Y74" i="1"/>
  <c r="V109" i="1"/>
  <c r="Y109" i="1"/>
  <c r="V78" i="1"/>
  <c r="Y78" i="1"/>
  <c r="V121" i="1"/>
  <c r="Y121" i="1"/>
  <c r="V29" i="1"/>
  <c r="Y29" i="1"/>
  <c r="V31" i="1"/>
  <c r="Y31" i="1"/>
  <c r="V55" i="1"/>
  <c r="Y55" i="1"/>
  <c r="V90" i="1"/>
  <c r="Y90" i="1"/>
  <c r="V133" i="1"/>
  <c r="Y133" i="1"/>
  <c r="V144" i="1"/>
  <c r="Y144" i="1"/>
  <c r="V18" i="1"/>
  <c r="Y18" i="1"/>
  <c r="V148" i="1"/>
  <c r="Y148" i="1"/>
  <c r="V39" i="1"/>
  <c r="Y39" i="1"/>
  <c r="V10" i="1"/>
  <c r="Y10" i="1"/>
  <c r="V145" i="1"/>
  <c r="Y145" i="1"/>
  <c r="V153" i="1"/>
  <c r="Y153" i="1"/>
  <c r="V101" i="1"/>
  <c r="Y101" i="1"/>
  <c r="V48" i="1"/>
  <c r="Y48" i="1"/>
  <c r="V81" i="1"/>
  <c r="Y81" i="1"/>
  <c r="V83" i="1"/>
  <c r="Y83" i="1"/>
  <c r="V141" i="1"/>
  <c r="Y141" i="1"/>
  <c r="V152" i="1"/>
  <c r="Y152" i="1"/>
  <c r="V41" i="1"/>
  <c r="Y41" i="1"/>
  <c r="V156" i="1"/>
  <c r="Y156" i="1"/>
  <c r="V8" i="1"/>
  <c r="Y8" i="1"/>
  <c r="V75" i="1"/>
  <c r="Y75" i="1"/>
  <c r="V73" i="1"/>
  <c r="Y73" i="1"/>
  <c r="V136" i="1"/>
  <c r="Y136" i="1"/>
  <c r="V120" i="1"/>
  <c r="Y120" i="1"/>
  <c r="V58" i="1"/>
  <c r="Y58" i="1"/>
  <c r="V60" i="1"/>
  <c r="Y60" i="1"/>
  <c r="V54" i="1"/>
  <c r="Y54" i="1"/>
  <c r="V42" i="1"/>
  <c r="Y42" i="1"/>
  <c r="V59" i="1"/>
  <c r="Y59" i="1"/>
  <c r="V5" i="1"/>
  <c r="Y5" i="1"/>
  <c r="V16" i="1"/>
  <c r="Y16" i="1"/>
  <c r="V129" i="1"/>
  <c r="Y129" i="1"/>
  <c r="V20" i="1"/>
  <c r="Y20" i="1"/>
  <c r="V13" i="1"/>
  <c r="Y13" i="1"/>
  <c r="V155" i="1"/>
  <c r="Y155" i="1"/>
  <c r="V82" i="1"/>
  <c r="Y82" i="1"/>
  <c r="V97" i="1"/>
  <c r="Y97" i="1"/>
  <c r="V26" i="1"/>
  <c r="Y26" i="1"/>
  <c r="V56" i="1"/>
  <c r="Y56" i="1"/>
  <c r="V21" i="1"/>
  <c r="Y21" i="1"/>
  <c r="V94" i="1"/>
  <c r="Y94" i="1"/>
  <c r="V95" i="1"/>
  <c r="Y95" i="1"/>
  <c r="V157" i="1"/>
  <c r="Y157" i="1"/>
  <c r="V139" i="1"/>
  <c r="Y139" i="1"/>
  <c r="V135" i="1"/>
  <c r="Y135" i="1"/>
  <c r="V126" i="1"/>
  <c r="Y126" i="1"/>
  <c r="V79" i="1"/>
  <c r="Y79" i="1"/>
  <c r="V132" i="1"/>
  <c r="Y132" i="1"/>
  <c r="V142" i="1"/>
  <c r="Y142" i="1"/>
  <c r="V131" i="1"/>
  <c r="Y131" i="1"/>
  <c r="V71" i="1"/>
  <c r="Y71" i="1"/>
  <c r="V114" i="1"/>
  <c r="Y114" i="1"/>
  <c r="V111" i="1"/>
  <c r="Y111" i="1"/>
  <c r="V27" i="1"/>
  <c r="Y27" i="1"/>
  <c r="V91" i="1"/>
  <c r="Y91" i="1"/>
  <c r="V85" i="1"/>
  <c r="Y85" i="1"/>
  <c r="V32" i="1"/>
  <c r="Y32" i="1"/>
  <c r="V33" i="1"/>
  <c r="Y33" i="1"/>
  <c r="V36" i="1"/>
  <c r="Y36" i="1"/>
  <c r="V7" i="1"/>
  <c r="Y7" i="1"/>
  <c r="V128" i="1"/>
  <c r="Y128" i="1"/>
  <c r="V130" i="1"/>
  <c r="Y130" i="1"/>
  <c r="V45" i="1"/>
  <c r="Y45" i="1"/>
  <c r="V113" i="1"/>
  <c r="Y113" i="1"/>
  <c r="V52" i="1"/>
  <c r="Y52" i="1"/>
  <c r="V3" i="1"/>
  <c r="Y3" i="1"/>
  <c r="V4" i="1"/>
  <c r="Y4" i="1"/>
  <c r="V62" i="1"/>
  <c r="Y62" i="1"/>
  <c r="V104" i="1"/>
  <c r="Y104" i="1"/>
  <c r="V17" i="1"/>
  <c r="Y17" i="1"/>
  <c r="V44" i="1"/>
  <c r="Y44" i="1"/>
  <c r="V15" i="1"/>
  <c r="Y15" i="1"/>
  <c r="V119" i="1"/>
  <c r="Y119" i="1"/>
  <c r="V138" i="1"/>
  <c r="Y138" i="1"/>
  <c r="V22" i="1"/>
  <c r="Y22" i="1"/>
  <c r="V70" i="1"/>
  <c r="Y70" i="1"/>
  <c r="V154" i="1"/>
  <c r="Y154" i="1"/>
  <c r="V11" i="1"/>
  <c r="Y11" i="1"/>
  <c r="V134" i="1"/>
  <c r="Y134" i="1"/>
  <c r="V12" i="1"/>
  <c r="Y12" i="1"/>
  <c r="V67" i="1"/>
  <c r="Y67" i="1"/>
  <c r="V116" i="1"/>
  <c r="Y116" i="1"/>
  <c r="V23" i="1"/>
  <c r="Y23" i="1"/>
  <c r="V64" i="1"/>
  <c r="Y64" i="1"/>
  <c r="V146" i="1"/>
  <c r="Y146" i="1"/>
  <c r="V30" i="1"/>
  <c r="Y30" i="1"/>
  <c r="V107" i="1"/>
  <c r="Y107" i="1"/>
  <c r="V65" i="1"/>
  <c r="Y65" i="1"/>
  <c r="V125" i="1"/>
  <c r="Y125" i="1"/>
  <c r="V149" i="1"/>
  <c r="Y149" i="1"/>
  <c r="V28" i="1"/>
  <c r="Y28" i="1"/>
  <c r="V6" i="1"/>
  <c r="Y6" i="1"/>
  <c r="V112" i="1"/>
  <c r="Y112" i="1"/>
  <c r="V35" i="1"/>
  <c r="Y35" i="1"/>
  <c r="V147" i="1"/>
  <c r="Y147" i="1"/>
  <c r="V46" i="1"/>
  <c r="Y46" i="1"/>
  <c r="V122" i="1"/>
  <c r="Y122" i="1"/>
  <c r="V151" i="1"/>
  <c r="Y151" i="1"/>
  <c r="V61" i="1"/>
  <c r="Y61" i="1"/>
  <c r="V72" i="1"/>
  <c r="Y72" i="1"/>
  <c r="V34" i="1"/>
  <c r="Y34" i="1"/>
  <c r="V43" i="1"/>
  <c r="Y43" i="1"/>
  <c r="V115" i="1"/>
  <c r="Y115" i="1"/>
  <c r="V110" i="1"/>
  <c r="Y110" i="1"/>
  <c r="V50" i="1"/>
  <c r="Y50" i="1"/>
  <c r="V19" i="1"/>
  <c r="Y19" i="1"/>
  <c r="V124" i="1"/>
  <c r="Y124" i="1"/>
  <c r="V118" i="1"/>
  <c r="Y118" i="1"/>
  <c r="V140" i="1"/>
  <c r="Y140" i="1"/>
  <c r="V25" i="1"/>
  <c r="Y25" i="1"/>
  <c r="V69" i="1"/>
  <c r="Y69" i="1"/>
  <c r="V80" i="1"/>
  <c r="Y80" i="1"/>
  <c r="V57" i="1"/>
  <c r="Y57" i="1"/>
  <c r="V84" i="1"/>
  <c r="Y84" i="1"/>
  <c r="V93" i="1"/>
  <c r="Y93" i="1"/>
  <c r="V100" i="1"/>
  <c r="Y100" i="1"/>
  <c r="V24" i="1"/>
  <c r="Y24" i="1"/>
  <c r="V37" i="1"/>
  <c r="Y37" i="1"/>
  <c r="V103" i="1"/>
  <c r="Y103" i="1"/>
  <c r="V9" i="1"/>
  <c r="Y9" i="1"/>
  <c r="V98" i="1"/>
  <c r="Y98" i="1"/>
  <c r="V77" i="1"/>
  <c r="Y77" i="1"/>
  <c r="V88" i="1"/>
  <c r="Y88" i="1"/>
  <c r="V89" i="1"/>
  <c r="Y89" i="1"/>
  <c r="V92" i="1"/>
  <c r="Y92" i="1"/>
  <c r="V63" i="1"/>
  <c r="Y63" i="1"/>
  <c r="V127" i="1"/>
  <c r="Y127" i="1"/>
  <c r="V143" i="1"/>
  <c r="Y143" i="1"/>
  <c r="V96" i="1"/>
  <c r="Y96" i="1"/>
  <c r="V150" i="1"/>
  <c r="Y150" i="1"/>
  <c r="K162" i="1"/>
  <c r="B11" i="5" s="1"/>
  <c r="K164" i="1"/>
  <c r="B15" i="5" s="1"/>
  <c r="F35" i="3"/>
  <c r="I35" i="3" s="1"/>
  <c r="L35" i="3" s="1"/>
  <c r="O35" i="3" s="1"/>
  <c r="R35" i="3" s="1"/>
  <c r="F110" i="1"/>
  <c r="I110" i="1" s="1"/>
  <c r="F37" i="1"/>
  <c r="H37" i="1" s="1"/>
  <c r="F4" i="1"/>
  <c r="I4" i="1" s="1"/>
  <c r="F72" i="1"/>
  <c r="I8" i="3"/>
  <c r="K160" i="1"/>
  <c r="K161" i="1" s="1"/>
  <c r="F108" i="1"/>
  <c r="H108" i="1" s="1"/>
  <c r="F6" i="1"/>
  <c r="H6" i="1" s="1"/>
  <c r="F43" i="1"/>
  <c r="I43" i="1" s="1"/>
  <c r="F62" i="1"/>
  <c r="I62" i="1" s="1"/>
  <c r="F47" i="1"/>
  <c r="F64" i="1"/>
  <c r="F3" i="1"/>
  <c r="I3" i="1" s="1"/>
  <c r="F91" i="1"/>
  <c r="F20" i="1"/>
  <c r="H20" i="1" s="1"/>
  <c r="F98" i="1"/>
  <c r="H98" i="1" s="1"/>
  <c r="F5" i="1"/>
  <c r="F68" i="1"/>
  <c r="H68" i="1" s="1"/>
  <c r="F32" i="1"/>
  <c r="F39" i="1"/>
  <c r="H39" i="1" s="1"/>
  <c r="F107" i="1"/>
  <c r="H107" i="1" s="1"/>
  <c r="F87" i="1"/>
  <c r="F94" i="1"/>
  <c r="F29" i="1"/>
  <c r="F84" i="1"/>
  <c r="H84" i="1" s="1"/>
  <c r="F7" i="1"/>
  <c r="I7" i="1" s="1"/>
  <c r="F12" i="1"/>
  <c r="F112" i="1"/>
  <c r="I112" i="1" s="1"/>
  <c r="F66" i="1"/>
  <c r="H66" i="1" s="1"/>
  <c r="F101" i="1"/>
  <c r="F82" i="1"/>
  <c r="I82" i="1" s="1"/>
  <c r="F41" i="1"/>
  <c r="F56" i="1"/>
  <c r="F24" i="1"/>
  <c r="I24" i="1" s="1"/>
  <c r="F50" i="1"/>
  <c r="F79" i="1"/>
  <c r="H79" i="1" s="1"/>
  <c r="F86" i="1"/>
  <c r="F53" i="1"/>
  <c r="F58" i="1"/>
  <c r="H58" i="1" s="1"/>
  <c r="F67" i="1"/>
  <c r="I67" i="1" s="1"/>
  <c r="F23" i="1"/>
  <c r="I23" i="1" s="1"/>
  <c r="F13" i="1"/>
  <c r="I13" i="1" s="1"/>
  <c r="F63" i="1"/>
  <c r="H63" i="1" s="1"/>
  <c r="F74" i="1"/>
  <c r="F81" i="1"/>
  <c r="F48" i="1"/>
  <c r="C11" i="3"/>
  <c r="F92" i="1"/>
  <c r="I92" i="1" s="1"/>
  <c r="F52" i="1"/>
  <c r="I52" i="1" s="1"/>
  <c r="F70" i="1"/>
  <c r="H70" i="1" s="1"/>
  <c r="F78" i="1"/>
  <c r="I78" i="1" s="1"/>
  <c r="F45" i="1"/>
  <c r="H45" i="1" s="1"/>
  <c r="F34" i="1"/>
  <c r="H34" i="1" s="1"/>
  <c r="F85" i="1"/>
  <c r="I85" i="1" s="1"/>
  <c r="F15" i="1"/>
  <c r="F17" i="1"/>
  <c r="I17" i="1" s="1"/>
  <c r="F22" i="1"/>
  <c r="H22" i="1" s="1"/>
  <c r="F14" i="1"/>
  <c r="I14" i="1" s="1"/>
  <c r="F104" i="1"/>
  <c r="I104" i="1" s="1"/>
  <c r="F38" i="1"/>
  <c r="H38" i="1" s="1"/>
  <c r="F99" i="1"/>
  <c r="H99" i="1" s="1"/>
  <c r="F30" i="1"/>
  <c r="H30" i="1" s="1"/>
  <c r="F75" i="1"/>
  <c r="H75" i="1" s="1"/>
  <c r="F65" i="1"/>
  <c r="F40" i="1"/>
  <c r="F10" i="1"/>
  <c r="H10" i="1" s="1"/>
  <c r="U100" i="1"/>
  <c r="U35" i="1"/>
  <c r="U115" i="1"/>
  <c r="U50" i="1"/>
  <c r="U106" i="1"/>
  <c r="U41" i="1"/>
  <c r="U153" i="1"/>
  <c r="U89" i="1"/>
  <c r="U96" i="1"/>
  <c r="U31" i="1"/>
  <c r="U143" i="1"/>
  <c r="U79" i="1"/>
  <c r="U94" i="1"/>
  <c r="U29" i="1"/>
  <c r="U149" i="1"/>
  <c r="U85" i="1"/>
  <c r="U140" i="1"/>
  <c r="U76" i="1"/>
  <c r="U155" i="1"/>
  <c r="U91" i="1"/>
  <c r="U146" i="1"/>
  <c r="U82" i="1"/>
  <c r="U129" i="1"/>
  <c r="U64" i="1"/>
  <c r="U136" i="1"/>
  <c r="U71" i="1"/>
  <c r="U119" i="1"/>
  <c r="U54" i="1"/>
  <c r="U134" i="1"/>
  <c r="U69" i="1"/>
  <c r="U125" i="1"/>
  <c r="U60" i="1"/>
  <c r="U116" i="1"/>
  <c r="U51" i="1"/>
  <c r="U131" i="1"/>
  <c r="U66" i="1"/>
  <c r="U122" i="1"/>
  <c r="U57" i="1"/>
  <c r="U105" i="1"/>
  <c r="U40" i="1"/>
  <c r="U112" i="1"/>
  <c r="U47" i="1"/>
  <c r="U95" i="1"/>
  <c r="U30" i="1"/>
  <c r="U110" i="1"/>
  <c r="U45" i="1"/>
  <c r="U101" i="1"/>
  <c r="U156" i="1"/>
  <c r="U92" i="1"/>
  <c r="U27" i="1"/>
  <c r="U107" i="1"/>
  <c r="U42" i="1"/>
  <c r="U98" i="1"/>
  <c r="U145" i="1"/>
  <c r="U81" i="1"/>
  <c r="U152" i="1"/>
  <c r="U88" i="1"/>
  <c r="U135" i="1"/>
  <c r="U70" i="1"/>
  <c r="U150" i="1"/>
  <c r="U86" i="1"/>
  <c r="U141" i="1"/>
  <c r="U77" i="1"/>
  <c r="U132" i="1"/>
  <c r="U67" i="1"/>
  <c r="U147" i="1"/>
  <c r="U83" i="1"/>
  <c r="U138" i="1"/>
  <c r="U74" i="1"/>
  <c r="U121" i="1"/>
  <c r="U56" i="1"/>
  <c r="U128" i="1"/>
  <c r="U63" i="1"/>
  <c r="U111" i="1"/>
  <c r="U46" i="1"/>
  <c r="U126" i="1"/>
  <c r="U61" i="1"/>
  <c r="U117" i="1"/>
  <c r="U52" i="1"/>
  <c r="U108" i="1"/>
  <c r="U43" i="1"/>
  <c r="U123" i="1"/>
  <c r="U58" i="1"/>
  <c r="U114" i="1"/>
  <c r="U49" i="1"/>
  <c r="U97" i="1"/>
  <c r="U32" i="1"/>
  <c r="U104" i="1"/>
  <c r="U39" i="1"/>
  <c r="U151" i="1"/>
  <c r="U87" i="1"/>
  <c r="U102" i="1"/>
  <c r="U37" i="1"/>
  <c r="U157" i="1"/>
  <c r="U93" i="1"/>
  <c r="U28" i="1"/>
  <c r="U148" i="1"/>
  <c r="U84" i="1"/>
  <c r="U99" i="1"/>
  <c r="U34" i="1"/>
  <c r="U154" i="1"/>
  <c r="U90" i="1"/>
  <c r="U137" i="1"/>
  <c r="U73" i="1"/>
  <c r="U144" i="1"/>
  <c r="U80" i="1"/>
  <c r="U127" i="1"/>
  <c r="U62" i="1"/>
  <c r="U142" i="1"/>
  <c r="Z142" i="1" s="1"/>
  <c r="AE142" i="1" s="1"/>
  <c r="U78" i="1"/>
  <c r="U133" i="1"/>
  <c r="U68" i="1"/>
  <c r="U124" i="1"/>
  <c r="U59" i="1"/>
  <c r="U139" i="1"/>
  <c r="U75" i="1"/>
  <c r="U33" i="1"/>
  <c r="U130" i="1"/>
  <c r="U65" i="1"/>
  <c r="U113" i="1"/>
  <c r="U48" i="1"/>
  <c r="U120" i="1"/>
  <c r="U55" i="1"/>
  <c r="U103" i="1"/>
  <c r="U38" i="1"/>
  <c r="U118" i="1"/>
  <c r="U53" i="1"/>
  <c r="U109" i="1"/>
  <c r="U44" i="1"/>
  <c r="P8" i="1"/>
  <c r="P16" i="1"/>
  <c r="P21" i="1"/>
  <c r="P20" i="1"/>
  <c r="P25" i="1"/>
  <c r="P14" i="1"/>
  <c r="P7" i="1"/>
  <c r="P6" i="1"/>
  <c r="P19" i="1"/>
  <c r="P9" i="1"/>
  <c r="P13" i="1"/>
  <c r="P12" i="1"/>
  <c r="P17" i="1"/>
  <c r="P4" i="1"/>
  <c r="P3" i="1"/>
  <c r="P10" i="1"/>
  <c r="P26" i="1"/>
  <c r="P24" i="1"/>
  <c r="P23" i="1"/>
  <c r="P22" i="1"/>
  <c r="P18" i="1"/>
  <c r="P15" i="1"/>
  <c r="J8" i="3"/>
  <c r="G10" i="3"/>
  <c r="G9" i="3"/>
  <c r="F9" i="3"/>
  <c r="G36" i="3"/>
  <c r="P5" i="1"/>
  <c r="C10" i="3"/>
  <c r="F143" i="1" s="1"/>
  <c r="H143" i="1" s="1"/>
  <c r="I9" i="3"/>
  <c r="M54" i="1" l="1"/>
  <c r="M73" i="1"/>
  <c r="F117" i="1"/>
  <c r="I117" i="1" s="1"/>
  <c r="F150" i="1"/>
  <c r="H150" i="1" s="1"/>
  <c r="F131" i="1"/>
  <c r="H131" i="1" s="1"/>
  <c r="F130" i="1"/>
  <c r="I130" i="1" s="1"/>
  <c r="F157" i="1"/>
  <c r="I157" i="1" s="1"/>
  <c r="F115" i="1"/>
  <c r="H115" i="1" s="1"/>
  <c r="F126" i="1"/>
  <c r="H126" i="1" s="1"/>
  <c r="F156" i="1"/>
  <c r="I156" i="1" s="1"/>
  <c r="F139" i="1"/>
  <c r="H139" i="1" s="1"/>
  <c r="F155" i="1"/>
  <c r="H155" i="1" s="1"/>
  <c r="M36" i="1"/>
  <c r="F152" i="1"/>
  <c r="H152" i="1" s="1"/>
  <c r="F135" i="1"/>
  <c r="H135" i="1" s="1"/>
  <c r="F146" i="1"/>
  <c r="H146" i="1" s="1"/>
  <c r="F147" i="1"/>
  <c r="I147" i="1" s="1"/>
  <c r="M93" i="1"/>
  <c r="F133" i="1"/>
  <c r="I133" i="1" s="1"/>
  <c r="F144" i="1"/>
  <c r="H144" i="1" s="1"/>
  <c r="F138" i="1"/>
  <c r="I138" i="1" s="1"/>
  <c r="F142" i="1"/>
  <c r="I142" i="1" s="1"/>
  <c r="F148" i="1"/>
  <c r="H148" i="1" s="1"/>
  <c r="F134" i="1"/>
  <c r="I134" i="1" s="1"/>
  <c r="F128" i="1"/>
  <c r="H128" i="1" s="1"/>
  <c r="Y160" i="1"/>
  <c r="Y161" i="1" s="1"/>
  <c r="Y162" i="1"/>
  <c r="U36" i="1"/>
  <c r="AA150" i="1"/>
  <c r="AD150" i="1"/>
  <c r="AF150" i="1" s="1"/>
  <c r="AA63" i="1"/>
  <c r="AD63" i="1"/>
  <c r="AF63" i="1" s="1"/>
  <c r="AA77" i="1"/>
  <c r="AD77" i="1"/>
  <c r="AF77" i="1" s="1"/>
  <c r="AA37" i="1"/>
  <c r="AD37" i="1"/>
  <c r="AF37" i="1" s="1"/>
  <c r="AA84" i="1"/>
  <c r="AD84" i="1"/>
  <c r="AF84" i="1" s="1"/>
  <c r="AA25" i="1"/>
  <c r="AD25" i="1"/>
  <c r="AF25" i="1" s="1"/>
  <c r="AA19" i="1"/>
  <c r="AD19" i="1"/>
  <c r="AF19" i="1" s="1"/>
  <c r="AA43" i="1"/>
  <c r="AD43" i="1"/>
  <c r="AF43" i="1" s="1"/>
  <c r="AA151" i="1"/>
  <c r="AD151" i="1"/>
  <c r="AF151" i="1" s="1"/>
  <c r="AA35" i="1"/>
  <c r="AD35" i="1"/>
  <c r="AF35" i="1" s="1"/>
  <c r="AA149" i="1"/>
  <c r="AD149" i="1"/>
  <c r="AF149" i="1" s="1"/>
  <c r="AA30" i="1"/>
  <c r="AD30" i="1"/>
  <c r="AF30" i="1" s="1"/>
  <c r="AA116" i="1"/>
  <c r="AD116" i="1"/>
  <c r="AF116" i="1" s="1"/>
  <c r="AA11" i="1"/>
  <c r="AD11" i="1"/>
  <c r="AF11" i="1" s="1"/>
  <c r="AA138" i="1"/>
  <c r="AD138" i="1"/>
  <c r="AF138" i="1" s="1"/>
  <c r="AA17" i="1"/>
  <c r="AD17" i="1"/>
  <c r="AF17" i="1" s="1"/>
  <c r="AA3" i="1"/>
  <c r="AD3" i="1"/>
  <c r="AA130" i="1"/>
  <c r="AD130" i="1"/>
  <c r="AF130" i="1" s="1"/>
  <c r="AA33" i="1"/>
  <c r="AD33" i="1"/>
  <c r="AF33" i="1" s="1"/>
  <c r="AA27" i="1"/>
  <c r="AD27" i="1"/>
  <c r="AF27" i="1" s="1"/>
  <c r="AA131" i="1"/>
  <c r="AD131" i="1"/>
  <c r="AF131" i="1" s="1"/>
  <c r="AA126" i="1"/>
  <c r="AD126" i="1"/>
  <c r="AF126" i="1" s="1"/>
  <c r="AA95" i="1"/>
  <c r="AD95" i="1"/>
  <c r="AF95" i="1" s="1"/>
  <c r="AA26" i="1"/>
  <c r="AD26" i="1"/>
  <c r="AF26" i="1" s="1"/>
  <c r="AA13" i="1"/>
  <c r="AD13" i="1"/>
  <c r="AF13" i="1" s="1"/>
  <c r="AA5" i="1"/>
  <c r="AD5" i="1"/>
  <c r="AF5" i="1" s="1"/>
  <c r="AA60" i="1"/>
  <c r="AD60" i="1"/>
  <c r="AF60" i="1" s="1"/>
  <c r="AA73" i="1"/>
  <c r="AD73" i="1"/>
  <c r="AF73" i="1" s="1"/>
  <c r="AA41" i="1"/>
  <c r="AD41" i="1"/>
  <c r="AF41" i="1" s="1"/>
  <c r="AA81" i="1"/>
  <c r="AD81" i="1"/>
  <c r="AF81" i="1" s="1"/>
  <c r="AA145" i="1"/>
  <c r="AD145" i="1"/>
  <c r="AF145" i="1" s="1"/>
  <c r="AA18" i="1"/>
  <c r="AD18" i="1"/>
  <c r="AF18" i="1" s="1"/>
  <c r="AA55" i="1"/>
  <c r="AD55" i="1"/>
  <c r="AF55" i="1" s="1"/>
  <c r="AA78" i="1"/>
  <c r="AD78" i="1"/>
  <c r="AF78" i="1" s="1"/>
  <c r="AA102" i="1"/>
  <c r="AD102" i="1"/>
  <c r="AF102" i="1" s="1"/>
  <c r="AA87" i="1"/>
  <c r="AD87" i="1"/>
  <c r="AF87" i="1" s="1"/>
  <c r="AA105" i="1"/>
  <c r="AD105" i="1"/>
  <c r="AF105" i="1" s="1"/>
  <c r="AA66" i="1"/>
  <c r="AD66" i="1"/>
  <c r="AF66" i="1" s="1"/>
  <c r="AA86" i="1"/>
  <c r="AD86" i="1"/>
  <c r="AF86" i="1" s="1"/>
  <c r="AA96" i="1"/>
  <c r="AD96" i="1"/>
  <c r="AF96" i="1" s="1"/>
  <c r="AA92" i="1"/>
  <c r="AD92" i="1"/>
  <c r="AF92" i="1" s="1"/>
  <c r="AA98" i="1"/>
  <c r="AD98" i="1"/>
  <c r="AF98" i="1" s="1"/>
  <c r="AA24" i="1"/>
  <c r="AD24" i="1"/>
  <c r="AF24" i="1" s="1"/>
  <c r="AA57" i="1"/>
  <c r="AD57" i="1"/>
  <c r="AF57" i="1" s="1"/>
  <c r="AA140" i="1"/>
  <c r="AD140" i="1"/>
  <c r="AF140" i="1" s="1"/>
  <c r="AA50" i="1"/>
  <c r="AD50" i="1"/>
  <c r="AF50" i="1" s="1"/>
  <c r="AA34" i="1"/>
  <c r="AD34" i="1"/>
  <c r="AF34" i="1" s="1"/>
  <c r="AA122" i="1"/>
  <c r="AD122" i="1"/>
  <c r="AF122" i="1" s="1"/>
  <c r="AA112" i="1"/>
  <c r="AD112" i="1"/>
  <c r="AF112" i="1" s="1"/>
  <c r="AA125" i="1"/>
  <c r="AD125" i="1"/>
  <c r="AF125" i="1" s="1"/>
  <c r="AA146" i="1"/>
  <c r="AD146" i="1"/>
  <c r="AF146" i="1" s="1"/>
  <c r="AA67" i="1"/>
  <c r="AD67" i="1"/>
  <c r="AF67" i="1" s="1"/>
  <c r="AA154" i="1"/>
  <c r="AD154" i="1"/>
  <c r="AF154" i="1" s="1"/>
  <c r="AA119" i="1"/>
  <c r="AD119" i="1"/>
  <c r="AF119" i="1" s="1"/>
  <c r="AA104" i="1"/>
  <c r="AD104" i="1"/>
  <c r="AF104" i="1" s="1"/>
  <c r="AA52" i="1"/>
  <c r="AD52" i="1"/>
  <c r="AF52" i="1" s="1"/>
  <c r="AA128" i="1"/>
  <c r="AD128" i="1"/>
  <c r="AF128" i="1" s="1"/>
  <c r="AA32" i="1"/>
  <c r="AD32" i="1"/>
  <c r="AF32" i="1" s="1"/>
  <c r="AA111" i="1"/>
  <c r="AD111" i="1"/>
  <c r="AF111" i="1" s="1"/>
  <c r="AA142" i="1"/>
  <c r="AD142" i="1"/>
  <c r="AF142" i="1" s="1"/>
  <c r="AA135" i="1"/>
  <c r="AD135" i="1"/>
  <c r="AF135" i="1" s="1"/>
  <c r="AA94" i="1"/>
  <c r="AD94" i="1"/>
  <c r="AF94" i="1" s="1"/>
  <c r="AA97" i="1"/>
  <c r="AD97" i="1"/>
  <c r="AF97" i="1" s="1"/>
  <c r="AA20" i="1"/>
  <c r="AD20" i="1"/>
  <c r="AF20" i="1" s="1"/>
  <c r="AA59" i="1"/>
  <c r="AD59" i="1"/>
  <c r="AF59" i="1" s="1"/>
  <c r="AA58" i="1"/>
  <c r="AD58" i="1"/>
  <c r="AF58" i="1" s="1"/>
  <c r="AA75" i="1"/>
  <c r="AD75" i="1"/>
  <c r="AF75" i="1" s="1"/>
  <c r="AA152" i="1"/>
  <c r="AD152" i="1"/>
  <c r="AF152" i="1" s="1"/>
  <c r="AA48" i="1"/>
  <c r="AD48" i="1"/>
  <c r="AF48" i="1" s="1"/>
  <c r="AA10" i="1"/>
  <c r="AD10" i="1"/>
  <c r="AF10" i="1" s="1"/>
  <c r="AA144" i="1"/>
  <c r="AD144" i="1"/>
  <c r="AF144" i="1" s="1"/>
  <c r="AA31" i="1"/>
  <c r="AD31" i="1"/>
  <c r="AF31" i="1" s="1"/>
  <c r="AA109" i="1"/>
  <c r="AD109" i="1"/>
  <c r="AF109" i="1" s="1"/>
  <c r="AA40" i="1"/>
  <c r="AD40" i="1"/>
  <c r="AF40" i="1" s="1"/>
  <c r="AA47" i="1"/>
  <c r="AD47" i="1"/>
  <c r="AF47" i="1" s="1"/>
  <c r="AA117" i="1"/>
  <c r="AD117" i="1"/>
  <c r="AF117" i="1" s="1"/>
  <c r="AA49" i="1"/>
  <c r="AD49" i="1"/>
  <c r="AF49" i="1" s="1"/>
  <c r="AA108" i="1"/>
  <c r="AD108" i="1"/>
  <c r="AF108" i="1" s="1"/>
  <c r="AA143" i="1"/>
  <c r="AD143" i="1"/>
  <c r="AF143" i="1" s="1"/>
  <c r="AA89" i="1"/>
  <c r="AD89" i="1"/>
  <c r="AF89" i="1" s="1"/>
  <c r="AA9" i="1"/>
  <c r="AD9" i="1"/>
  <c r="AF9" i="1" s="1"/>
  <c r="AA100" i="1"/>
  <c r="AD100" i="1"/>
  <c r="AF100" i="1" s="1"/>
  <c r="AA80" i="1"/>
  <c r="AD80" i="1"/>
  <c r="AF80" i="1" s="1"/>
  <c r="AA118" i="1"/>
  <c r="AD118" i="1"/>
  <c r="AF118" i="1" s="1"/>
  <c r="AA110" i="1"/>
  <c r="AD110" i="1"/>
  <c r="AF110" i="1" s="1"/>
  <c r="AA72" i="1"/>
  <c r="AD72" i="1"/>
  <c r="AF72" i="1" s="1"/>
  <c r="AA46" i="1"/>
  <c r="AD46" i="1"/>
  <c r="AF46" i="1" s="1"/>
  <c r="AA6" i="1"/>
  <c r="AD6" i="1"/>
  <c r="AF6" i="1" s="1"/>
  <c r="AA65" i="1"/>
  <c r="AD65" i="1"/>
  <c r="AF65" i="1" s="1"/>
  <c r="AA64" i="1"/>
  <c r="AD64" i="1"/>
  <c r="AF64" i="1" s="1"/>
  <c r="AA12" i="1"/>
  <c r="AD12" i="1"/>
  <c r="AF12" i="1" s="1"/>
  <c r="AA70" i="1"/>
  <c r="AD70" i="1"/>
  <c r="AF70" i="1" s="1"/>
  <c r="AA15" i="1"/>
  <c r="AD15" i="1"/>
  <c r="AF15" i="1" s="1"/>
  <c r="AA62" i="1"/>
  <c r="AD62" i="1"/>
  <c r="AF62" i="1" s="1"/>
  <c r="AA113" i="1"/>
  <c r="AD113" i="1"/>
  <c r="AF113" i="1" s="1"/>
  <c r="AA7" i="1"/>
  <c r="AD7" i="1"/>
  <c r="AF7" i="1" s="1"/>
  <c r="AA85" i="1"/>
  <c r="AD85" i="1"/>
  <c r="AF85" i="1" s="1"/>
  <c r="AA114" i="1"/>
  <c r="AD114" i="1"/>
  <c r="AF114" i="1" s="1"/>
  <c r="AA132" i="1"/>
  <c r="AD132" i="1"/>
  <c r="AF132" i="1" s="1"/>
  <c r="AA139" i="1"/>
  <c r="AD139" i="1"/>
  <c r="AF139" i="1" s="1"/>
  <c r="AA21" i="1"/>
  <c r="AD21" i="1"/>
  <c r="AF21" i="1" s="1"/>
  <c r="AA82" i="1"/>
  <c r="AD82" i="1"/>
  <c r="AF82" i="1" s="1"/>
  <c r="AA129" i="1"/>
  <c r="AD129" i="1"/>
  <c r="AF129" i="1" s="1"/>
  <c r="AA42" i="1"/>
  <c r="AD42" i="1"/>
  <c r="AF42" i="1" s="1"/>
  <c r="AA120" i="1"/>
  <c r="AD120" i="1"/>
  <c r="AF120" i="1" s="1"/>
  <c r="AA8" i="1"/>
  <c r="AD8" i="1"/>
  <c r="AF8" i="1" s="1"/>
  <c r="AA141" i="1"/>
  <c r="AD141" i="1"/>
  <c r="AF141" i="1" s="1"/>
  <c r="AA101" i="1"/>
  <c r="AD101" i="1"/>
  <c r="AF101" i="1" s="1"/>
  <c r="AA39" i="1"/>
  <c r="AD39" i="1"/>
  <c r="AF39" i="1" s="1"/>
  <c r="AA133" i="1"/>
  <c r="AD133" i="1"/>
  <c r="AF133" i="1" s="1"/>
  <c r="AA29" i="1"/>
  <c r="AD29" i="1"/>
  <c r="AF29" i="1" s="1"/>
  <c r="AA74" i="1"/>
  <c r="AD74" i="1"/>
  <c r="AF74" i="1" s="1"/>
  <c r="AA53" i="1"/>
  <c r="AD53" i="1"/>
  <c r="AF53" i="1" s="1"/>
  <c r="AA137" i="1"/>
  <c r="AD137" i="1"/>
  <c r="AF137" i="1" s="1"/>
  <c r="AA51" i="1"/>
  <c r="AD51" i="1"/>
  <c r="AF51" i="1" s="1"/>
  <c r="AA106" i="1"/>
  <c r="AD106" i="1"/>
  <c r="AF106" i="1" s="1"/>
  <c r="AA68" i="1"/>
  <c r="AD68" i="1"/>
  <c r="AF68" i="1" s="1"/>
  <c r="AA127" i="1"/>
  <c r="AD127" i="1"/>
  <c r="AF127" i="1" s="1"/>
  <c r="AA88" i="1"/>
  <c r="AD88" i="1"/>
  <c r="AF88" i="1" s="1"/>
  <c r="AA103" i="1"/>
  <c r="AD103" i="1"/>
  <c r="AF103" i="1" s="1"/>
  <c r="AA93" i="1"/>
  <c r="AD93" i="1"/>
  <c r="AF93" i="1" s="1"/>
  <c r="AA69" i="1"/>
  <c r="AD69" i="1"/>
  <c r="AF69" i="1" s="1"/>
  <c r="AA124" i="1"/>
  <c r="AD124" i="1"/>
  <c r="AF124" i="1" s="1"/>
  <c r="AA115" i="1"/>
  <c r="AD115" i="1"/>
  <c r="AF115" i="1" s="1"/>
  <c r="AA61" i="1"/>
  <c r="AD61" i="1"/>
  <c r="AF61" i="1" s="1"/>
  <c r="AA147" i="1"/>
  <c r="AD147" i="1"/>
  <c r="AF147" i="1" s="1"/>
  <c r="AA28" i="1"/>
  <c r="AD28" i="1"/>
  <c r="AF28" i="1" s="1"/>
  <c r="AA107" i="1"/>
  <c r="AD107" i="1"/>
  <c r="AF107" i="1" s="1"/>
  <c r="AA23" i="1"/>
  <c r="AD23" i="1"/>
  <c r="AF23" i="1" s="1"/>
  <c r="AA134" i="1"/>
  <c r="AD134" i="1"/>
  <c r="AF134" i="1" s="1"/>
  <c r="AA22" i="1"/>
  <c r="AD22" i="1"/>
  <c r="AF22" i="1" s="1"/>
  <c r="AA44" i="1"/>
  <c r="AD44" i="1"/>
  <c r="AF44" i="1" s="1"/>
  <c r="AA4" i="1"/>
  <c r="AD4" i="1"/>
  <c r="AF4" i="1" s="1"/>
  <c r="AA45" i="1"/>
  <c r="AD45" i="1"/>
  <c r="AF45" i="1" s="1"/>
  <c r="AA36" i="1"/>
  <c r="AD36" i="1"/>
  <c r="AF36" i="1" s="1"/>
  <c r="AA91" i="1"/>
  <c r="AD91" i="1"/>
  <c r="AF91" i="1" s="1"/>
  <c r="AA71" i="1"/>
  <c r="AD71" i="1"/>
  <c r="AF71" i="1" s="1"/>
  <c r="AA79" i="1"/>
  <c r="AD79" i="1"/>
  <c r="AF79" i="1" s="1"/>
  <c r="AA157" i="1"/>
  <c r="AD157" i="1"/>
  <c r="AF157" i="1" s="1"/>
  <c r="AA56" i="1"/>
  <c r="AD56" i="1"/>
  <c r="AF56" i="1" s="1"/>
  <c r="AA155" i="1"/>
  <c r="AD155" i="1"/>
  <c r="AF155" i="1" s="1"/>
  <c r="AA16" i="1"/>
  <c r="AD16" i="1"/>
  <c r="AF16" i="1" s="1"/>
  <c r="AA54" i="1"/>
  <c r="AD54" i="1"/>
  <c r="AF54" i="1" s="1"/>
  <c r="AA136" i="1"/>
  <c r="AD136" i="1"/>
  <c r="AF136" i="1" s="1"/>
  <c r="AA156" i="1"/>
  <c r="AD156" i="1"/>
  <c r="AF156" i="1" s="1"/>
  <c r="AA83" i="1"/>
  <c r="AD83" i="1"/>
  <c r="AF83" i="1" s="1"/>
  <c r="AA153" i="1"/>
  <c r="AD153" i="1"/>
  <c r="AF153" i="1" s="1"/>
  <c r="AA148" i="1"/>
  <c r="AD148" i="1"/>
  <c r="AF148" i="1" s="1"/>
  <c r="AA90" i="1"/>
  <c r="AD90" i="1"/>
  <c r="AF90" i="1" s="1"/>
  <c r="AA121" i="1"/>
  <c r="AD121" i="1"/>
  <c r="AF121" i="1" s="1"/>
  <c r="AA76" i="1"/>
  <c r="AD76" i="1"/>
  <c r="AF76" i="1" s="1"/>
  <c r="AA14" i="1"/>
  <c r="AD14" i="1"/>
  <c r="AF14" i="1" s="1"/>
  <c r="AA123" i="1"/>
  <c r="AD123" i="1"/>
  <c r="AF123" i="1" s="1"/>
  <c r="AA99" i="1"/>
  <c r="AD99" i="1"/>
  <c r="AF99" i="1" s="1"/>
  <c r="AA38" i="1"/>
  <c r="AD38" i="1"/>
  <c r="AF38" i="1" s="1"/>
  <c r="I48" i="1"/>
  <c r="I47" i="1"/>
  <c r="I15" i="1"/>
  <c r="P162" i="1"/>
  <c r="I74" i="1"/>
  <c r="I29" i="1"/>
  <c r="I41" i="1"/>
  <c r="I86" i="1"/>
  <c r="I40" i="1"/>
  <c r="I64" i="1"/>
  <c r="I65" i="1"/>
  <c r="P164" i="1"/>
  <c r="C15" i="5" s="1"/>
  <c r="E160" i="1"/>
  <c r="E161" i="1" s="1"/>
  <c r="I81" i="1"/>
  <c r="I32" i="1"/>
  <c r="I94" i="1"/>
  <c r="I56" i="1"/>
  <c r="I50" i="1"/>
  <c r="I91" i="1"/>
  <c r="I87" i="1"/>
  <c r="I12" i="1"/>
  <c r="I37" i="1"/>
  <c r="I101" i="1"/>
  <c r="I53" i="1"/>
  <c r="I5" i="1"/>
  <c r="F103" i="1"/>
  <c r="I103" i="1" s="1"/>
  <c r="F11" i="3"/>
  <c r="Z50" i="1"/>
  <c r="F153" i="1"/>
  <c r="I153" i="1" s="1"/>
  <c r="H62" i="1"/>
  <c r="H4" i="1"/>
  <c r="H32" i="1"/>
  <c r="I6" i="1"/>
  <c r="I68" i="1"/>
  <c r="I54" i="1"/>
  <c r="H91" i="1"/>
  <c r="I20" i="1"/>
  <c r="I84" i="1"/>
  <c r="I108" i="1"/>
  <c r="M72" i="1"/>
  <c r="H48" i="1"/>
  <c r="I72" i="1"/>
  <c r="H72" i="1"/>
  <c r="H43" i="1"/>
  <c r="H24" i="1"/>
  <c r="I34" i="1"/>
  <c r="L8" i="3"/>
  <c r="H56" i="1"/>
  <c r="H47" i="1"/>
  <c r="I98" i="1"/>
  <c r="H94" i="1"/>
  <c r="H65" i="1"/>
  <c r="Z31" i="1"/>
  <c r="H104" i="1"/>
  <c r="I66" i="1"/>
  <c r="H87" i="1"/>
  <c r="H52" i="1"/>
  <c r="H12" i="1"/>
  <c r="I39" i="1"/>
  <c r="I128" i="1"/>
  <c r="H74" i="1"/>
  <c r="P160" i="1"/>
  <c r="P161" i="1" s="1"/>
  <c r="I107" i="1"/>
  <c r="I126" i="1"/>
  <c r="H64" i="1"/>
  <c r="H5" i="1"/>
  <c r="H86" i="1"/>
  <c r="I143" i="1"/>
  <c r="I63" i="1"/>
  <c r="H82" i="1"/>
  <c r="I22" i="1"/>
  <c r="F114" i="1"/>
  <c r="H114" i="1" s="1"/>
  <c r="F33" i="1"/>
  <c r="F35" i="1"/>
  <c r="H41" i="1"/>
  <c r="I99" i="1"/>
  <c r="I131" i="1"/>
  <c r="H112" i="1"/>
  <c r="F100" i="1"/>
  <c r="F80" i="1"/>
  <c r="H53" i="1"/>
  <c r="I75" i="1"/>
  <c r="F16" i="1"/>
  <c r="I16" i="1" s="1"/>
  <c r="F25" i="1"/>
  <c r="I25" i="1" s="1"/>
  <c r="H92" i="1"/>
  <c r="F60" i="1"/>
  <c r="F145" i="1"/>
  <c r="F61" i="1"/>
  <c r="I61" i="1" s="1"/>
  <c r="F18" i="1"/>
  <c r="F121" i="1"/>
  <c r="I121" i="1" s="1"/>
  <c r="F96" i="1"/>
  <c r="H96" i="1" s="1"/>
  <c r="F129" i="1"/>
  <c r="I129" i="1" s="1"/>
  <c r="F141" i="1"/>
  <c r="I141" i="1" s="1"/>
  <c r="H15" i="1"/>
  <c r="H23" i="1"/>
  <c r="H7" i="1"/>
  <c r="H40" i="1"/>
  <c r="H81" i="1"/>
  <c r="H50" i="1"/>
  <c r="H17" i="1"/>
  <c r="H101" i="1"/>
  <c r="I79" i="1"/>
  <c r="H13" i="1"/>
  <c r="I10" i="1"/>
  <c r="I30" i="1"/>
  <c r="I45" i="1"/>
  <c r="H14" i="1"/>
  <c r="H78" i="1"/>
  <c r="H110" i="1"/>
  <c r="I38" i="1"/>
  <c r="F51" i="1"/>
  <c r="H67" i="1"/>
  <c r="H85" i="1"/>
  <c r="I70" i="1"/>
  <c r="F137" i="1"/>
  <c r="F11" i="1"/>
  <c r="F28" i="1"/>
  <c r="H29" i="1"/>
  <c r="I58" i="1"/>
  <c r="F151" i="1"/>
  <c r="F27" i="1"/>
  <c r="F42" i="1"/>
  <c r="F69" i="1"/>
  <c r="F136" i="1"/>
  <c r="M7" i="1"/>
  <c r="F95" i="1"/>
  <c r="F127" i="1"/>
  <c r="F55" i="1"/>
  <c r="F88" i="1"/>
  <c r="F120" i="1"/>
  <c r="F31" i="1"/>
  <c r="F9" i="1"/>
  <c r="F113" i="1"/>
  <c r="F49" i="1"/>
  <c r="F125" i="1"/>
  <c r="F149" i="1"/>
  <c r="F140" i="1"/>
  <c r="F89" i="1"/>
  <c r="F57" i="1"/>
  <c r="F90" i="1"/>
  <c r="F122" i="1"/>
  <c r="F154" i="1"/>
  <c r="F124" i="1"/>
  <c r="F102" i="1"/>
  <c r="F105" i="1"/>
  <c r="F8" i="1"/>
  <c r="F59" i="1"/>
  <c r="F46" i="1"/>
  <c r="F111" i="1"/>
  <c r="F71" i="1"/>
  <c r="F77" i="1"/>
  <c r="F109" i="1"/>
  <c r="F106" i="1"/>
  <c r="F21" i="1"/>
  <c r="F26" i="1"/>
  <c r="F97" i="1"/>
  <c r="F123" i="1"/>
  <c r="F132" i="1"/>
  <c r="F44" i="1"/>
  <c r="F19" i="1"/>
  <c r="F83" i="1"/>
  <c r="F118" i="1"/>
  <c r="F116" i="1"/>
  <c r="F119" i="1"/>
  <c r="F76" i="1"/>
  <c r="Z104" i="1"/>
  <c r="Z67" i="1"/>
  <c r="Z97" i="1"/>
  <c r="Z111" i="1"/>
  <c r="Z133" i="1"/>
  <c r="Z131" i="1"/>
  <c r="Z63" i="1"/>
  <c r="Z85" i="1"/>
  <c r="Z149" i="1"/>
  <c r="Z113" i="1"/>
  <c r="Z71" i="1"/>
  <c r="Z60" i="1"/>
  <c r="Z43" i="1"/>
  <c r="Z129" i="1"/>
  <c r="Z40" i="1"/>
  <c r="Z98" i="1"/>
  <c r="Z29" i="1"/>
  <c r="Z145" i="1"/>
  <c r="Z130" i="1"/>
  <c r="Z83" i="1"/>
  <c r="Z74" i="1"/>
  <c r="Z48" i="1"/>
  <c r="Z105" i="1"/>
  <c r="Z42" i="1"/>
  <c r="Z136" i="1"/>
  <c r="Z93" i="1"/>
  <c r="Z51" i="1"/>
  <c r="Z150" i="1"/>
  <c r="Z32" i="1"/>
  <c r="Z135" i="1"/>
  <c r="Z132" i="1"/>
  <c r="Z103" i="1"/>
  <c r="Z80" i="1"/>
  <c r="Z45" i="1"/>
  <c r="Z64" i="1"/>
  <c r="Z66" i="1"/>
  <c r="Z38" i="1"/>
  <c r="Z69" i="1"/>
  <c r="Z101" i="1"/>
  <c r="Z147" i="1"/>
  <c r="Z68" i="1"/>
  <c r="Z46" i="1"/>
  <c r="Z118" i="1"/>
  <c r="Z65" i="1"/>
  <c r="Z146" i="1"/>
  <c r="Z91" i="1"/>
  <c r="Z56" i="1"/>
  <c r="Z114" i="1"/>
  <c r="Z81" i="1"/>
  <c r="Z59" i="1"/>
  <c r="Z121" i="1"/>
  <c r="Z73" i="1"/>
  <c r="Z115" i="1"/>
  <c r="Z88" i="1"/>
  <c r="Z139" i="1"/>
  <c r="Z27" i="1"/>
  <c r="Z137" i="1"/>
  <c r="Z35" i="1"/>
  <c r="Z153" i="1"/>
  <c r="Z140" i="1"/>
  <c r="Z76" i="1"/>
  <c r="Z100" i="1"/>
  <c r="Z49" i="1"/>
  <c r="Z123" i="1"/>
  <c r="Z102" i="1"/>
  <c r="Z126" i="1"/>
  <c r="Z157" i="1"/>
  <c r="Z52" i="1"/>
  <c r="Z44" i="1"/>
  <c r="Z55" i="1"/>
  <c r="Z152" i="1"/>
  <c r="Z116" i="1"/>
  <c r="Z95" i="1"/>
  <c r="Z90" i="1"/>
  <c r="Z89" i="1"/>
  <c r="Z143" i="1"/>
  <c r="Z41" i="1"/>
  <c r="Z119" i="1"/>
  <c r="Z124" i="1"/>
  <c r="Z99" i="1"/>
  <c r="Z28" i="1"/>
  <c r="Z39" i="1"/>
  <c r="Z144" i="1"/>
  <c r="Z86" i="1"/>
  <c r="Z122" i="1"/>
  <c r="Z138" i="1"/>
  <c r="Z82" i="1"/>
  <c r="Z127" i="1"/>
  <c r="Z109" i="1"/>
  <c r="Z96" i="1"/>
  <c r="Z47" i="1"/>
  <c r="Z148" i="1"/>
  <c r="Z106" i="1"/>
  <c r="Z77" i="1"/>
  <c r="Z57" i="1"/>
  <c r="Z141" i="1"/>
  <c r="Z11" i="1"/>
  <c r="Z94" i="1"/>
  <c r="Z154" i="1"/>
  <c r="Z87" i="1"/>
  <c r="Z125" i="1"/>
  <c r="Z61" i="1"/>
  <c r="Z120" i="1"/>
  <c r="Z151" i="1"/>
  <c r="Z53" i="1"/>
  <c r="Z62" i="1"/>
  <c r="Z30" i="1"/>
  <c r="Z33" i="1"/>
  <c r="Z128" i="1"/>
  <c r="Z36" i="1"/>
  <c r="U6" i="1"/>
  <c r="U22" i="1"/>
  <c r="U10" i="1"/>
  <c r="U12" i="1"/>
  <c r="U20" i="1"/>
  <c r="U13" i="1"/>
  <c r="U7" i="1"/>
  <c r="U21" i="1"/>
  <c r="U23" i="1"/>
  <c r="U9" i="1"/>
  <c r="U14" i="1"/>
  <c r="U16" i="1"/>
  <c r="U3" i="1"/>
  <c r="Z3" i="1" s="1"/>
  <c r="U15" i="1"/>
  <c r="U24" i="1"/>
  <c r="U4" i="1"/>
  <c r="U5" i="1"/>
  <c r="U18" i="1"/>
  <c r="U26" i="1"/>
  <c r="U17" i="1"/>
  <c r="U19" i="1"/>
  <c r="U25" i="1"/>
  <c r="U8" i="1"/>
  <c r="M8" i="3"/>
  <c r="J10" i="3"/>
  <c r="J9" i="3"/>
  <c r="J36" i="3"/>
  <c r="F10" i="3"/>
  <c r="M117" i="1" s="1"/>
  <c r="I135" i="1" l="1"/>
  <c r="I150" i="1"/>
  <c r="H147" i="1"/>
  <c r="I148" i="1"/>
  <c r="I155" i="1"/>
  <c r="I139" i="1"/>
  <c r="H117" i="1"/>
  <c r="R54" i="1"/>
  <c r="I144" i="1"/>
  <c r="H156" i="1"/>
  <c r="H138" i="1"/>
  <c r="H134" i="1"/>
  <c r="R36" i="1"/>
  <c r="H157" i="1"/>
  <c r="H142" i="1"/>
  <c r="I146" i="1"/>
  <c r="H130" i="1"/>
  <c r="I115" i="1"/>
  <c r="R73" i="1"/>
  <c r="H133" i="1"/>
  <c r="I152" i="1"/>
  <c r="R93" i="1"/>
  <c r="AF3" i="1"/>
  <c r="AD162" i="1"/>
  <c r="AD160" i="1"/>
  <c r="AD161" i="1" s="1"/>
  <c r="U164" i="1"/>
  <c r="U162" i="1"/>
  <c r="D11" i="5" s="1"/>
  <c r="L164" i="1"/>
  <c r="L165" i="1" s="1"/>
  <c r="H103" i="1"/>
  <c r="I10" i="3"/>
  <c r="R117" i="1" s="1"/>
  <c r="N36" i="1"/>
  <c r="C11" i="5"/>
  <c r="Z5" i="1"/>
  <c r="Z22" i="1"/>
  <c r="AE22" i="1" s="1"/>
  <c r="N72" i="1"/>
  <c r="Z20" i="1"/>
  <c r="AE20" i="1" s="1"/>
  <c r="N7" i="1"/>
  <c r="Z21" i="1"/>
  <c r="AE21" i="1" s="1"/>
  <c r="Z16" i="1"/>
  <c r="AE16" i="1" s="1"/>
  <c r="Z25" i="1"/>
  <c r="AE25" i="1" s="1"/>
  <c r="Z26" i="1"/>
  <c r="AE26" i="1" s="1"/>
  <c r="Z17" i="1"/>
  <c r="AE17" i="1" s="1"/>
  <c r="Z9" i="1"/>
  <c r="Z8" i="1"/>
  <c r="Z6" i="1"/>
  <c r="AE6" i="1" s="1"/>
  <c r="Z14" i="1"/>
  <c r="AE14" i="1" s="1"/>
  <c r="Z18" i="1"/>
  <c r="AE18" i="1" s="1"/>
  <c r="Z12" i="1"/>
  <c r="AE12" i="1" s="1"/>
  <c r="Z19" i="1"/>
  <c r="AE19" i="1" s="1"/>
  <c r="Z15" i="1"/>
  <c r="AE15" i="1" s="1"/>
  <c r="Z24" i="1"/>
  <c r="AE24" i="1" s="1"/>
  <c r="Z10" i="1"/>
  <c r="AE10" i="1" s="1"/>
  <c r="AE50" i="1"/>
  <c r="H153" i="1"/>
  <c r="N73" i="1"/>
  <c r="I96" i="1"/>
  <c r="R72" i="1"/>
  <c r="I11" i="3"/>
  <c r="O8" i="3"/>
  <c r="H129" i="1"/>
  <c r="U160" i="1"/>
  <c r="U161" i="1" s="1"/>
  <c r="L160" i="1"/>
  <c r="B22" i="5" s="1"/>
  <c r="H25" i="1"/>
  <c r="H141" i="1"/>
  <c r="H121" i="1"/>
  <c r="H16" i="1"/>
  <c r="H61" i="1"/>
  <c r="I114" i="1"/>
  <c r="H18" i="1"/>
  <c r="I18" i="1"/>
  <c r="I35" i="1"/>
  <c r="H35" i="1"/>
  <c r="H80" i="1"/>
  <c r="I80" i="1"/>
  <c r="I33" i="1"/>
  <c r="H33" i="1"/>
  <c r="H145" i="1"/>
  <c r="I145" i="1"/>
  <c r="I100" i="1"/>
  <c r="H100" i="1"/>
  <c r="I60" i="1"/>
  <c r="H60" i="1"/>
  <c r="H136" i="1"/>
  <c r="I136" i="1"/>
  <c r="I69" i="1"/>
  <c r="H69" i="1"/>
  <c r="I36" i="1"/>
  <c r="H36" i="1"/>
  <c r="I28" i="1"/>
  <c r="H28" i="1"/>
  <c r="H51" i="1"/>
  <c r="I51" i="1"/>
  <c r="H42" i="1"/>
  <c r="I42" i="1"/>
  <c r="I11" i="1"/>
  <c r="H11" i="1"/>
  <c r="I27" i="1"/>
  <c r="H27" i="1"/>
  <c r="I137" i="1"/>
  <c r="H137" i="1"/>
  <c r="H151" i="1"/>
  <c r="I151" i="1"/>
  <c r="H73" i="1"/>
  <c r="I73" i="1"/>
  <c r="M85" i="1"/>
  <c r="M133" i="1"/>
  <c r="M122" i="1"/>
  <c r="M140" i="1"/>
  <c r="M106" i="1"/>
  <c r="M61" i="1"/>
  <c r="M30" i="1"/>
  <c r="M135" i="1"/>
  <c r="M134" i="1"/>
  <c r="M108" i="1"/>
  <c r="M96" i="1"/>
  <c r="M37" i="1"/>
  <c r="M40" i="1"/>
  <c r="M53" i="1"/>
  <c r="M23" i="1"/>
  <c r="M143" i="1"/>
  <c r="M132" i="1"/>
  <c r="M153" i="1"/>
  <c r="M116" i="1"/>
  <c r="M128" i="1"/>
  <c r="M64" i="1"/>
  <c r="M75" i="1"/>
  <c r="M62" i="1"/>
  <c r="M3" i="1"/>
  <c r="M129" i="1"/>
  <c r="M34" i="1"/>
  <c r="M145" i="1"/>
  <c r="M39" i="1"/>
  <c r="M65" i="1"/>
  <c r="N54" i="1"/>
  <c r="M112" i="1"/>
  <c r="M70" i="1"/>
  <c r="M84" i="1"/>
  <c r="M31" i="1"/>
  <c r="M89" i="1"/>
  <c r="M45" i="1"/>
  <c r="M98" i="1"/>
  <c r="M78" i="1"/>
  <c r="M79" i="1"/>
  <c r="M119" i="1"/>
  <c r="M68" i="1"/>
  <c r="M110" i="1"/>
  <c r="M81" i="1"/>
  <c r="M63" i="1"/>
  <c r="M80" i="1"/>
  <c r="M100" i="1"/>
  <c r="M58" i="1"/>
  <c r="M109" i="1"/>
  <c r="M146" i="1"/>
  <c r="M156" i="1"/>
  <c r="M150" i="1"/>
  <c r="M74" i="1"/>
  <c r="M42" i="1"/>
  <c r="M35" i="1"/>
  <c r="M33" i="1"/>
  <c r="M44" i="1"/>
  <c r="M82" i="1"/>
  <c r="M139" i="1"/>
  <c r="M60" i="1"/>
  <c r="M104" i="1"/>
  <c r="M90" i="1"/>
  <c r="M5" i="1"/>
  <c r="M29" i="1"/>
  <c r="M41" i="1"/>
  <c r="M69" i="1"/>
  <c r="M94" i="1"/>
  <c r="M105" i="1"/>
  <c r="M149" i="1"/>
  <c r="M57" i="1"/>
  <c r="M125" i="1"/>
  <c r="M46" i="1"/>
  <c r="M87" i="1"/>
  <c r="M59" i="1"/>
  <c r="M83" i="1"/>
  <c r="M76" i="1"/>
  <c r="M136" i="1"/>
  <c r="M147" i="1"/>
  <c r="M51" i="1"/>
  <c r="M47" i="1"/>
  <c r="M92" i="1"/>
  <c r="M152" i="1"/>
  <c r="M115" i="1"/>
  <c r="M43" i="1"/>
  <c r="M66" i="1"/>
  <c r="M55" i="1"/>
  <c r="M123" i="1"/>
  <c r="M71" i="1"/>
  <c r="M130" i="1"/>
  <c r="M99" i="1"/>
  <c r="M95" i="1"/>
  <c r="M27" i="1"/>
  <c r="M88" i="1"/>
  <c r="M50" i="1"/>
  <c r="M91" i="1"/>
  <c r="M49" i="1"/>
  <c r="M38" i="1"/>
  <c r="M126" i="1"/>
  <c r="M138" i="1"/>
  <c r="M102" i="1"/>
  <c r="M114" i="1"/>
  <c r="M142" i="1"/>
  <c r="M154" i="1"/>
  <c r="M118" i="1"/>
  <c r="M86" i="1"/>
  <c r="M121" i="1"/>
  <c r="M101" i="1"/>
  <c r="M97" i="1"/>
  <c r="M141" i="1"/>
  <c r="M137" i="1"/>
  <c r="N117" i="1"/>
  <c r="M113" i="1"/>
  <c r="M56" i="1"/>
  <c r="M32" i="1"/>
  <c r="M77" i="1"/>
  <c r="M52" i="1"/>
  <c r="M48" i="1"/>
  <c r="M28" i="1"/>
  <c r="M148" i="1"/>
  <c r="M144" i="1"/>
  <c r="M124" i="1"/>
  <c r="M120" i="1"/>
  <c r="M11" i="1"/>
  <c r="M67" i="1"/>
  <c r="M111" i="1"/>
  <c r="M155" i="1"/>
  <c r="M151" i="1"/>
  <c r="M131" i="1"/>
  <c r="M127" i="1"/>
  <c r="M107" i="1"/>
  <c r="M103" i="1"/>
  <c r="M17" i="1"/>
  <c r="M24" i="1"/>
  <c r="M14" i="1"/>
  <c r="M13" i="1"/>
  <c r="M12" i="1"/>
  <c r="M22" i="1"/>
  <c r="M6" i="1"/>
  <c r="M4" i="1"/>
  <c r="M10" i="1"/>
  <c r="M15" i="1"/>
  <c r="M18" i="1"/>
  <c r="M25" i="1"/>
  <c r="M157" i="1"/>
  <c r="M16" i="1"/>
  <c r="M20" i="1"/>
  <c r="F160" i="1"/>
  <c r="F161" i="1" s="1"/>
  <c r="M9" i="1"/>
  <c r="M19" i="1"/>
  <c r="M8" i="1"/>
  <c r="M26" i="1"/>
  <c r="M21" i="1"/>
  <c r="R24" i="1"/>
  <c r="R66" i="1"/>
  <c r="R98" i="1"/>
  <c r="S98" i="1" s="1"/>
  <c r="R132" i="1"/>
  <c r="S132" i="1" s="1"/>
  <c r="R87" i="1"/>
  <c r="S87" i="1" s="1"/>
  <c r="R59" i="1"/>
  <c r="R53" i="1"/>
  <c r="R75" i="1"/>
  <c r="S75" i="1" s="1"/>
  <c r="R85" i="1"/>
  <c r="R146" i="1"/>
  <c r="S146" i="1" s="1"/>
  <c r="R64" i="1"/>
  <c r="R134" i="1"/>
  <c r="R86" i="1"/>
  <c r="R113" i="1"/>
  <c r="R38" i="1"/>
  <c r="R88" i="1"/>
  <c r="S88" i="1" s="1"/>
  <c r="R148" i="1"/>
  <c r="S148" i="1" s="1"/>
  <c r="R44" i="1"/>
  <c r="R32" i="1"/>
  <c r="S32" i="1" s="1"/>
  <c r="R140" i="1"/>
  <c r="R105" i="1"/>
  <c r="S105" i="1" s="1"/>
  <c r="R42" i="1"/>
  <c r="R83" i="1"/>
  <c r="R126" i="1"/>
  <c r="S126" i="1" s="1"/>
  <c r="R55" i="1"/>
  <c r="R76" i="1"/>
  <c r="R131" i="1"/>
  <c r="R118" i="1"/>
  <c r="R133" i="1"/>
  <c r="S133" i="1" s="1"/>
  <c r="R35" i="1"/>
  <c r="S35" i="1" s="1"/>
  <c r="R96" i="1"/>
  <c r="S96" i="1" s="1"/>
  <c r="R69" i="1"/>
  <c r="S69" i="1" s="1"/>
  <c r="R95" i="1"/>
  <c r="S95" i="1" s="1"/>
  <c r="R152" i="1"/>
  <c r="R114" i="1"/>
  <c r="R157" i="1"/>
  <c r="R127" i="1"/>
  <c r="S127" i="1" s="1"/>
  <c r="R142" i="1"/>
  <c r="R68" i="1"/>
  <c r="S68" i="1" s="1"/>
  <c r="R97" i="1"/>
  <c r="R99" i="1"/>
  <c r="R149" i="1"/>
  <c r="R57" i="1"/>
  <c r="R43" i="1"/>
  <c r="R139" i="1"/>
  <c r="R39" i="1"/>
  <c r="R153" i="1"/>
  <c r="R79" i="1"/>
  <c r="R116" i="1"/>
  <c r="R110" i="1"/>
  <c r="R156" i="1"/>
  <c r="R141" i="1"/>
  <c r="S141" i="1" s="1"/>
  <c r="R128" i="1"/>
  <c r="R46" i="1"/>
  <c r="R52" i="1"/>
  <c r="S52" i="1" s="1"/>
  <c r="R123" i="1"/>
  <c r="R151" i="1"/>
  <c r="R91" i="1"/>
  <c r="R47" i="1"/>
  <c r="R145" i="1"/>
  <c r="R104" i="1"/>
  <c r="R144" i="1"/>
  <c r="R56" i="1"/>
  <c r="R120" i="1"/>
  <c r="S120" i="1" s="1"/>
  <c r="R25" i="1"/>
  <c r="R15" i="1"/>
  <c r="S15" i="1" s="1"/>
  <c r="R13" i="1"/>
  <c r="S13" i="1" s="1"/>
  <c r="Z110" i="1"/>
  <c r="I9" i="1"/>
  <c r="H9" i="1"/>
  <c r="I118" i="1"/>
  <c r="H118" i="1"/>
  <c r="I21" i="1"/>
  <c r="H21" i="1"/>
  <c r="H8" i="1"/>
  <c r="I8" i="1"/>
  <c r="H89" i="1"/>
  <c r="I89" i="1"/>
  <c r="I93" i="1"/>
  <c r="H93" i="1"/>
  <c r="H31" i="1"/>
  <c r="I31" i="1"/>
  <c r="H83" i="1"/>
  <c r="I83" i="1"/>
  <c r="H106" i="1"/>
  <c r="I106" i="1"/>
  <c r="H105" i="1"/>
  <c r="I105" i="1"/>
  <c r="H140" i="1"/>
  <c r="I140" i="1"/>
  <c r="H120" i="1"/>
  <c r="I120" i="1"/>
  <c r="H119" i="1"/>
  <c r="I119" i="1"/>
  <c r="I57" i="1"/>
  <c r="H57" i="1"/>
  <c r="I19" i="1"/>
  <c r="H19" i="1"/>
  <c r="H109" i="1"/>
  <c r="I109" i="1"/>
  <c r="I102" i="1"/>
  <c r="H102" i="1"/>
  <c r="H149" i="1"/>
  <c r="I149" i="1"/>
  <c r="H88" i="1"/>
  <c r="I88" i="1"/>
  <c r="I46" i="1"/>
  <c r="H46" i="1"/>
  <c r="I59" i="1"/>
  <c r="H59" i="1"/>
  <c r="I44" i="1"/>
  <c r="H44" i="1"/>
  <c r="I77" i="1"/>
  <c r="H77" i="1"/>
  <c r="H124" i="1"/>
  <c r="I124" i="1"/>
  <c r="I125" i="1"/>
  <c r="H125" i="1"/>
  <c r="H55" i="1"/>
  <c r="I55" i="1"/>
  <c r="H90" i="1"/>
  <c r="I90" i="1"/>
  <c r="I116" i="1"/>
  <c r="H116" i="1"/>
  <c r="I132" i="1"/>
  <c r="H132" i="1"/>
  <c r="H71" i="1"/>
  <c r="I71" i="1"/>
  <c r="I154" i="1"/>
  <c r="H154" i="1"/>
  <c r="H49" i="1"/>
  <c r="I49" i="1"/>
  <c r="H127" i="1"/>
  <c r="I127" i="1"/>
  <c r="H97" i="1"/>
  <c r="I97" i="1"/>
  <c r="H26" i="1"/>
  <c r="I26" i="1"/>
  <c r="I76" i="1"/>
  <c r="H76" i="1"/>
  <c r="H123" i="1"/>
  <c r="I123" i="1"/>
  <c r="H111" i="1"/>
  <c r="I111" i="1"/>
  <c r="I122" i="1"/>
  <c r="H122" i="1"/>
  <c r="I113" i="1"/>
  <c r="H113" i="1"/>
  <c r="H95" i="1"/>
  <c r="I95" i="1"/>
  <c r="AE53" i="1"/>
  <c r="AE148" i="1"/>
  <c r="AE96" i="1"/>
  <c r="AE138" i="1"/>
  <c r="AE95" i="1"/>
  <c r="AE140" i="1"/>
  <c r="AE35" i="1"/>
  <c r="AE59" i="1"/>
  <c r="AE56" i="1"/>
  <c r="AE147" i="1"/>
  <c r="AE45" i="1"/>
  <c r="AE135" i="1"/>
  <c r="AE150" i="1"/>
  <c r="AE74" i="1"/>
  <c r="AE98" i="1"/>
  <c r="AE129" i="1"/>
  <c r="AE97" i="1"/>
  <c r="AE128" i="1"/>
  <c r="AE154" i="1"/>
  <c r="AE141" i="1"/>
  <c r="AE77" i="1"/>
  <c r="AE86" i="1"/>
  <c r="AE55" i="1"/>
  <c r="AE102" i="1"/>
  <c r="AE115" i="1"/>
  <c r="AE114" i="1"/>
  <c r="AE136" i="1"/>
  <c r="AE48" i="1"/>
  <c r="AE63" i="1"/>
  <c r="AE133" i="1"/>
  <c r="AE61" i="1"/>
  <c r="AE41" i="1"/>
  <c r="AE52" i="1"/>
  <c r="AE49" i="1"/>
  <c r="AE100" i="1"/>
  <c r="AE46" i="1"/>
  <c r="AE38" i="1"/>
  <c r="AE130" i="1"/>
  <c r="AE71" i="1"/>
  <c r="AE31" i="1"/>
  <c r="AE87" i="1"/>
  <c r="AE106" i="1"/>
  <c r="AE109" i="1"/>
  <c r="AE122" i="1"/>
  <c r="AE89" i="1"/>
  <c r="AE116" i="1"/>
  <c r="AE137" i="1"/>
  <c r="AE139" i="1"/>
  <c r="AE121" i="1"/>
  <c r="AE81" i="1"/>
  <c r="AE65" i="1"/>
  <c r="AE3" i="1"/>
  <c r="AE69" i="1"/>
  <c r="AE64" i="1"/>
  <c r="AE80" i="1"/>
  <c r="AE132" i="1"/>
  <c r="AE51" i="1"/>
  <c r="AE105" i="1"/>
  <c r="AE40" i="1"/>
  <c r="AE43" i="1"/>
  <c r="AE67" i="1"/>
  <c r="AE151" i="1"/>
  <c r="AE57" i="1"/>
  <c r="AE47" i="1"/>
  <c r="AE144" i="1"/>
  <c r="AE28" i="1"/>
  <c r="AE124" i="1"/>
  <c r="AE44" i="1"/>
  <c r="AE123" i="1"/>
  <c r="AE153" i="1"/>
  <c r="AE73" i="1"/>
  <c r="AE91" i="1"/>
  <c r="AE32" i="1"/>
  <c r="AE42" i="1"/>
  <c r="AE29" i="1"/>
  <c r="AE131" i="1"/>
  <c r="AE82" i="1"/>
  <c r="AE118" i="1"/>
  <c r="AE66" i="1"/>
  <c r="AE113" i="1"/>
  <c r="AE111" i="1"/>
  <c r="AE33" i="1"/>
  <c r="AE62" i="1"/>
  <c r="AE36" i="1"/>
  <c r="AE30" i="1"/>
  <c r="AE125" i="1"/>
  <c r="AE94" i="1"/>
  <c r="AE11" i="1"/>
  <c r="AE157" i="1"/>
  <c r="AE126" i="1"/>
  <c r="AE76" i="1"/>
  <c r="AE88" i="1"/>
  <c r="AE103" i="1"/>
  <c r="AE93" i="1"/>
  <c r="AE145" i="1"/>
  <c r="AE149" i="1"/>
  <c r="AE85" i="1"/>
  <c r="AE120" i="1"/>
  <c r="AE127" i="1"/>
  <c r="AE39" i="1"/>
  <c r="AE99" i="1"/>
  <c r="AE119" i="1"/>
  <c r="AE143" i="1"/>
  <c r="AE90" i="1"/>
  <c r="AE152" i="1"/>
  <c r="AE27" i="1"/>
  <c r="AE146" i="1"/>
  <c r="AE68" i="1"/>
  <c r="AE101" i="1"/>
  <c r="AE83" i="1"/>
  <c r="AE60" i="1"/>
  <c r="AE104" i="1"/>
  <c r="Z7" i="1"/>
  <c r="Z79" i="1"/>
  <c r="Z23" i="1"/>
  <c r="Z112" i="1"/>
  <c r="Z34" i="1"/>
  <c r="Z13" i="1"/>
  <c r="Z107" i="1"/>
  <c r="Z72" i="1"/>
  <c r="Z75" i="1"/>
  <c r="Z134" i="1"/>
  <c r="Z155" i="1"/>
  <c r="Z4" i="1"/>
  <c r="Z58" i="1"/>
  <c r="Z156" i="1"/>
  <c r="Z78" i="1"/>
  <c r="Z84" i="1"/>
  <c r="Z54" i="1"/>
  <c r="Z117" i="1"/>
  <c r="Z92" i="1"/>
  <c r="Z37" i="1"/>
  <c r="Z70" i="1"/>
  <c r="Z108" i="1"/>
  <c r="P8" i="3"/>
  <c r="M9" i="3"/>
  <c r="L10" i="3" s="1"/>
  <c r="L9" i="3"/>
  <c r="M10" i="3"/>
  <c r="M36" i="3"/>
  <c r="H3" i="1"/>
  <c r="W62" i="1" l="1"/>
  <c r="W61" i="1"/>
  <c r="W31" i="1"/>
  <c r="W145" i="1"/>
  <c r="W29" i="1"/>
  <c r="W5" i="1"/>
  <c r="AE5" i="1"/>
  <c r="S153" i="1"/>
  <c r="S113" i="1"/>
  <c r="S140" i="1"/>
  <c r="S131" i="1"/>
  <c r="S25" i="1"/>
  <c r="S116" i="1"/>
  <c r="S55" i="1"/>
  <c r="S24" i="1"/>
  <c r="S39" i="1"/>
  <c r="S142" i="1"/>
  <c r="S59" i="1"/>
  <c r="S54" i="1"/>
  <c r="Z164" i="1"/>
  <c r="E15" i="5" s="1"/>
  <c r="S38" i="1"/>
  <c r="S53" i="1"/>
  <c r="S73" i="1"/>
  <c r="S42" i="1"/>
  <c r="S56" i="1"/>
  <c r="S149" i="1"/>
  <c r="S144" i="1"/>
  <c r="S139" i="1"/>
  <c r="S128" i="1"/>
  <c r="Q162" i="1"/>
  <c r="Q163" i="1" s="1"/>
  <c r="S46" i="1"/>
  <c r="S44" i="1"/>
  <c r="S43" i="1"/>
  <c r="S157" i="1"/>
  <c r="S47" i="1"/>
  <c r="S114" i="1"/>
  <c r="S91" i="1"/>
  <c r="S76" i="1"/>
  <c r="S66" i="1"/>
  <c r="S85" i="1"/>
  <c r="S97" i="1"/>
  <c r="S104" i="1"/>
  <c r="S145" i="1"/>
  <c r="S57" i="1"/>
  <c r="S64" i="1"/>
  <c r="S152" i="1"/>
  <c r="S151" i="1"/>
  <c r="S79" i="1"/>
  <c r="AE7" i="1"/>
  <c r="Z162" i="1"/>
  <c r="E11" i="5" s="1"/>
  <c r="M164" i="1"/>
  <c r="M162" i="1"/>
  <c r="S86" i="1"/>
  <c r="S156" i="1"/>
  <c r="S118" i="1"/>
  <c r="S134" i="1"/>
  <c r="S123" i="1"/>
  <c r="S99" i="1"/>
  <c r="S72" i="1"/>
  <c r="S83" i="1"/>
  <c r="D15" i="5"/>
  <c r="Q164" i="1"/>
  <c r="Q165" i="1" s="1"/>
  <c r="L161" i="1"/>
  <c r="B4" i="5" s="1"/>
  <c r="AE8" i="1"/>
  <c r="S110" i="1"/>
  <c r="N141" i="1"/>
  <c r="N136" i="1"/>
  <c r="N39" i="1"/>
  <c r="AE9" i="1"/>
  <c r="N16" i="1"/>
  <c r="N22" i="1"/>
  <c r="N127" i="1"/>
  <c r="N124" i="1"/>
  <c r="N32" i="1"/>
  <c r="N97" i="1"/>
  <c r="N102" i="1"/>
  <c r="N27" i="1"/>
  <c r="N43" i="1"/>
  <c r="N76" i="1"/>
  <c r="N105" i="1"/>
  <c r="N60" i="1"/>
  <c r="N150" i="1"/>
  <c r="N81" i="1"/>
  <c r="N89" i="1"/>
  <c r="N145" i="1"/>
  <c r="N116" i="1"/>
  <c r="N96" i="1"/>
  <c r="N122" i="1"/>
  <c r="N20" i="1"/>
  <c r="N114" i="1"/>
  <c r="N149" i="1"/>
  <c r="N128" i="1"/>
  <c r="N21" i="1"/>
  <c r="N157" i="1"/>
  <c r="N12" i="1"/>
  <c r="N131" i="1"/>
  <c r="N144" i="1"/>
  <c r="N101" i="1"/>
  <c r="N138" i="1"/>
  <c r="N95" i="1"/>
  <c r="N115" i="1"/>
  <c r="N83" i="1"/>
  <c r="N94" i="1"/>
  <c r="N139" i="1"/>
  <c r="N156" i="1"/>
  <c r="N110" i="1"/>
  <c r="N31" i="1"/>
  <c r="N34" i="1"/>
  <c r="N153" i="1"/>
  <c r="N108" i="1"/>
  <c r="N133" i="1"/>
  <c r="N77" i="1"/>
  <c r="N66" i="1"/>
  <c r="N74" i="1"/>
  <c r="N140" i="1"/>
  <c r="N26" i="1"/>
  <c r="N25" i="1"/>
  <c r="N13" i="1"/>
  <c r="N151" i="1"/>
  <c r="N148" i="1"/>
  <c r="N56" i="1"/>
  <c r="N121" i="1"/>
  <c r="N126" i="1"/>
  <c r="N99" i="1"/>
  <c r="N152" i="1"/>
  <c r="N59" i="1"/>
  <c r="N69" i="1"/>
  <c r="N82" i="1"/>
  <c r="N146" i="1"/>
  <c r="N68" i="1"/>
  <c r="N84" i="1"/>
  <c r="N129" i="1"/>
  <c r="N132" i="1"/>
  <c r="N134" i="1"/>
  <c r="N85" i="1"/>
  <c r="N107" i="1"/>
  <c r="N88" i="1"/>
  <c r="N104" i="1"/>
  <c r="N37" i="1"/>
  <c r="N8" i="1"/>
  <c r="N18" i="1"/>
  <c r="N14" i="1"/>
  <c r="N155" i="1"/>
  <c r="N28" i="1"/>
  <c r="N93" i="1"/>
  <c r="N86" i="1"/>
  <c r="N38" i="1"/>
  <c r="N130" i="1"/>
  <c r="N92" i="1"/>
  <c r="N87" i="1"/>
  <c r="N41" i="1"/>
  <c r="N44" i="1"/>
  <c r="N109" i="1"/>
  <c r="N119" i="1"/>
  <c r="N70" i="1"/>
  <c r="N3" i="1"/>
  <c r="N143" i="1"/>
  <c r="N135" i="1"/>
  <c r="N6" i="1"/>
  <c r="N63" i="1"/>
  <c r="N19" i="1"/>
  <c r="N15" i="1"/>
  <c r="N24" i="1"/>
  <c r="N111" i="1"/>
  <c r="N48" i="1"/>
  <c r="N113" i="1"/>
  <c r="N118" i="1"/>
  <c r="N49" i="1"/>
  <c r="N71" i="1"/>
  <c r="N47" i="1"/>
  <c r="N46" i="1"/>
  <c r="N29" i="1"/>
  <c r="N33" i="1"/>
  <c r="N58" i="1"/>
  <c r="N79" i="1"/>
  <c r="N112" i="1"/>
  <c r="N62" i="1"/>
  <c r="N23" i="1"/>
  <c r="N30" i="1"/>
  <c r="N120" i="1"/>
  <c r="N45" i="1"/>
  <c r="N9" i="1"/>
  <c r="N10" i="1"/>
  <c r="N17" i="1"/>
  <c r="N67" i="1"/>
  <c r="N52" i="1"/>
  <c r="N154" i="1"/>
  <c r="N91" i="1"/>
  <c r="N123" i="1"/>
  <c r="N51" i="1"/>
  <c r="N125" i="1"/>
  <c r="N5" i="1"/>
  <c r="N35" i="1"/>
  <c r="N100" i="1"/>
  <c r="N78" i="1"/>
  <c r="N75" i="1"/>
  <c r="N53" i="1"/>
  <c r="N61" i="1"/>
  <c r="N4" i="1"/>
  <c r="N103" i="1"/>
  <c r="N11" i="1"/>
  <c r="N137" i="1"/>
  <c r="N142" i="1"/>
  <c r="N50" i="1"/>
  <c r="N55" i="1"/>
  <c r="N147" i="1"/>
  <c r="N57" i="1"/>
  <c r="N90" i="1"/>
  <c r="N42" i="1"/>
  <c r="N80" i="1"/>
  <c r="N98" i="1"/>
  <c r="N65" i="1"/>
  <c r="N64" i="1"/>
  <c r="N40" i="1"/>
  <c r="N106" i="1"/>
  <c r="W50" i="1"/>
  <c r="L11" i="3"/>
  <c r="R8" i="3"/>
  <c r="Q160" i="1"/>
  <c r="Z160" i="1"/>
  <c r="Z161" i="1" s="1"/>
  <c r="R101" i="1"/>
  <c r="S101" i="1" s="1"/>
  <c r="R62" i="1"/>
  <c r="S62" i="1" s="1"/>
  <c r="R27" i="1"/>
  <c r="S27" i="1" s="1"/>
  <c r="R48" i="1"/>
  <c r="S48" i="1" s="1"/>
  <c r="R51" i="1"/>
  <c r="S51" i="1" s="1"/>
  <c r="R81" i="1"/>
  <c r="S81" i="1" s="1"/>
  <c r="R119" i="1"/>
  <c r="S119" i="1" s="1"/>
  <c r="R124" i="1"/>
  <c r="S124" i="1" s="1"/>
  <c r="R50" i="1"/>
  <c r="S50" i="1" s="1"/>
  <c r="S117" i="1"/>
  <c r="R90" i="1"/>
  <c r="S90" i="1" s="1"/>
  <c r="R130" i="1"/>
  <c r="S130" i="1" s="1"/>
  <c r="R30" i="1"/>
  <c r="S30" i="1" s="1"/>
  <c r="R58" i="1"/>
  <c r="S58" i="1" s="1"/>
  <c r="R115" i="1"/>
  <c r="S115" i="1" s="1"/>
  <c r="R121" i="1"/>
  <c r="S121" i="1" s="1"/>
  <c r="R77" i="1"/>
  <c r="S77" i="1" s="1"/>
  <c r="R103" i="1"/>
  <c r="S103" i="1" s="1"/>
  <c r="R37" i="1"/>
  <c r="S37" i="1" s="1"/>
  <c r="R45" i="1"/>
  <c r="S45" i="1" s="1"/>
  <c r="R11" i="1"/>
  <c r="S11" i="1" s="1"/>
  <c r="R33" i="1"/>
  <c r="S33" i="1" s="1"/>
  <c r="R28" i="1"/>
  <c r="S28" i="1" s="1"/>
  <c r="R122" i="1"/>
  <c r="R34" i="1"/>
  <c r="S34" i="1" s="1"/>
  <c r="R109" i="1"/>
  <c r="S109" i="1" s="1"/>
  <c r="R112" i="1"/>
  <c r="S112" i="1" s="1"/>
  <c r="R78" i="1"/>
  <c r="S78" i="1" s="1"/>
  <c r="R108" i="1"/>
  <c r="S108" i="1" s="1"/>
  <c r="R107" i="1"/>
  <c r="S107" i="1" s="1"/>
  <c r="R138" i="1"/>
  <c r="S138" i="1" s="1"/>
  <c r="R150" i="1"/>
  <c r="S150" i="1" s="1"/>
  <c r="R129" i="1"/>
  <c r="S129" i="1" s="1"/>
  <c r="R125" i="1"/>
  <c r="S125" i="1" s="1"/>
  <c r="R7" i="1"/>
  <c r="R154" i="1"/>
  <c r="S154" i="1" s="1"/>
  <c r="R61" i="1"/>
  <c r="S61" i="1" s="1"/>
  <c r="R67" i="1"/>
  <c r="S67" i="1" s="1"/>
  <c r="R82" i="1"/>
  <c r="S82" i="1" s="1"/>
  <c r="R137" i="1"/>
  <c r="S137" i="1" s="1"/>
  <c r="R111" i="1"/>
  <c r="S111" i="1" s="1"/>
  <c r="R29" i="1"/>
  <c r="S29" i="1" s="1"/>
  <c r="R40" i="1"/>
  <c r="S40" i="1" s="1"/>
  <c r="R135" i="1"/>
  <c r="S135" i="1" s="1"/>
  <c r="R41" i="1"/>
  <c r="S41" i="1" s="1"/>
  <c r="R80" i="1"/>
  <c r="S80" i="1" s="1"/>
  <c r="R92" i="1"/>
  <c r="S92" i="1" s="1"/>
  <c r="R84" i="1"/>
  <c r="S84" i="1" s="1"/>
  <c r="R65" i="1"/>
  <c r="S65" i="1" s="1"/>
  <c r="R70" i="1"/>
  <c r="S70" i="1" s="1"/>
  <c r="R155" i="1"/>
  <c r="S155" i="1" s="1"/>
  <c r="R102" i="1"/>
  <c r="S102" i="1" s="1"/>
  <c r="R74" i="1"/>
  <c r="S74" i="1" s="1"/>
  <c r="R143" i="1"/>
  <c r="S143" i="1" s="1"/>
  <c r="R136" i="1"/>
  <c r="S136" i="1" s="1"/>
  <c r="R60" i="1"/>
  <c r="S60" i="1" s="1"/>
  <c r="R100" i="1"/>
  <c r="S100" i="1" s="1"/>
  <c r="S93" i="1"/>
  <c r="S36" i="1"/>
  <c r="R147" i="1"/>
  <c r="S147" i="1" s="1"/>
  <c r="R12" i="1"/>
  <c r="S12" i="1" s="1"/>
  <c r="R106" i="1"/>
  <c r="S106" i="1" s="1"/>
  <c r="R71" i="1"/>
  <c r="S71" i="1" s="1"/>
  <c r="R49" i="1"/>
  <c r="S49" i="1" s="1"/>
  <c r="R3" i="1"/>
  <c r="S3" i="1" s="1"/>
  <c r="R20" i="1"/>
  <c r="S20" i="1" s="1"/>
  <c r="R10" i="1"/>
  <c r="S10" i="1" s="1"/>
  <c r="R17" i="1"/>
  <c r="S17" i="1" s="1"/>
  <c r="R94" i="1"/>
  <c r="S94" i="1" s="1"/>
  <c r="R63" i="1"/>
  <c r="S63" i="1" s="1"/>
  <c r="R14" i="1"/>
  <c r="S14" i="1" s="1"/>
  <c r="R18" i="1"/>
  <c r="S18" i="1" s="1"/>
  <c r="R4" i="1"/>
  <c r="S4" i="1" s="1"/>
  <c r="R6" i="1"/>
  <c r="S6" i="1" s="1"/>
  <c r="R16" i="1"/>
  <c r="S16" i="1" s="1"/>
  <c r="R5" i="1"/>
  <c r="S5" i="1" s="1"/>
  <c r="R22" i="1"/>
  <c r="S22" i="1" s="1"/>
  <c r="R23" i="1"/>
  <c r="S23" i="1" s="1"/>
  <c r="W16" i="1"/>
  <c r="R9" i="1"/>
  <c r="S9" i="1" s="1"/>
  <c r="R26" i="1"/>
  <c r="S26" i="1" s="1"/>
  <c r="R8" i="1"/>
  <c r="S8" i="1" s="1"/>
  <c r="R21" i="1"/>
  <c r="S21" i="1" s="1"/>
  <c r="M160" i="1"/>
  <c r="I160" i="1"/>
  <c r="R31" i="1"/>
  <c r="S31" i="1" s="1"/>
  <c r="W107" i="1"/>
  <c r="X107" i="1" s="1"/>
  <c r="R89" i="1"/>
  <c r="S89" i="1" s="1"/>
  <c r="R19" i="1"/>
  <c r="S19" i="1" s="1"/>
  <c r="AE110" i="1"/>
  <c r="AE79" i="1"/>
  <c r="AE108" i="1"/>
  <c r="AE117" i="1"/>
  <c r="AE156" i="1"/>
  <c r="AE72" i="1"/>
  <c r="AE70" i="1"/>
  <c r="AE54" i="1"/>
  <c r="AE58" i="1"/>
  <c r="AE34" i="1"/>
  <c r="AE155" i="1"/>
  <c r="AE107" i="1"/>
  <c r="AE37" i="1"/>
  <c r="AE84" i="1"/>
  <c r="AE4" i="1"/>
  <c r="AE112" i="1"/>
  <c r="AE134" i="1"/>
  <c r="AE13" i="1"/>
  <c r="AE92" i="1"/>
  <c r="AE78" i="1"/>
  <c r="AE23" i="1"/>
  <c r="AE75" i="1"/>
  <c r="P10" i="3"/>
  <c r="P9" i="3"/>
  <c r="O9" i="3"/>
  <c r="S8" i="3"/>
  <c r="P36" i="3"/>
  <c r="AB31" i="1" l="1"/>
  <c r="AB62" i="1"/>
  <c r="AB29" i="1"/>
  <c r="AB5" i="1"/>
  <c r="AE164" i="1"/>
  <c r="X50" i="1"/>
  <c r="V162" i="1"/>
  <c r="V163" i="1" s="1"/>
  <c r="V164" i="1"/>
  <c r="V165" i="1" s="1"/>
  <c r="AE162" i="1"/>
  <c r="F11" i="5" s="1"/>
  <c r="R164" i="1"/>
  <c r="R162" i="1"/>
  <c r="X16" i="1"/>
  <c r="S36" i="3"/>
  <c r="M161" i="1"/>
  <c r="B5" i="5" s="1"/>
  <c r="B6" i="5" s="1"/>
  <c r="B23" i="5"/>
  <c r="B25" i="5" s="1"/>
  <c r="B10" i="5"/>
  <c r="B12" i="5" s="1"/>
  <c r="M163" i="1"/>
  <c r="B14" i="5"/>
  <c r="B16" i="5" s="1"/>
  <c r="M165" i="1"/>
  <c r="Q161" i="1"/>
  <c r="C4" i="5" s="1"/>
  <c r="C22" i="5"/>
  <c r="S122" i="1"/>
  <c r="N160" i="1"/>
  <c r="S7" i="1"/>
  <c r="O11" i="3"/>
  <c r="AB50" i="1"/>
  <c r="V160" i="1"/>
  <c r="AE160" i="1"/>
  <c r="AE161" i="1" s="1"/>
  <c r="W123" i="1"/>
  <c r="W32" i="1"/>
  <c r="W7" i="1"/>
  <c r="X7" i="1" s="1"/>
  <c r="W76" i="1"/>
  <c r="W115" i="1"/>
  <c r="X115" i="1" s="1"/>
  <c r="W38" i="1"/>
  <c r="W23" i="1"/>
  <c r="W20" i="1"/>
  <c r="X20" i="1" s="1"/>
  <c r="W8" i="1"/>
  <c r="X8" i="1" s="1"/>
  <c r="W56" i="1"/>
  <c r="W119" i="1"/>
  <c r="X119" i="1" s="1"/>
  <c r="W110" i="1"/>
  <c r="W57" i="1"/>
  <c r="W60" i="1"/>
  <c r="W126" i="1"/>
  <c r="W79" i="1"/>
  <c r="W48" i="1"/>
  <c r="X48" i="1" s="1"/>
  <c r="W43" i="1"/>
  <c r="W127" i="1"/>
  <c r="X29" i="1"/>
  <c r="W36" i="1"/>
  <c r="W105" i="1"/>
  <c r="W18" i="1"/>
  <c r="X18" i="1" s="1"/>
  <c r="W77" i="1"/>
  <c r="X77" i="1" s="1"/>
  <c r="W3" i="1"/>
  <c r="X3" i="1" s="1"/>
  <c r="W17" i="1"/>
  <c r="X17" i="1" s="1"/>
  <c r="W41" i="1"/>
  <c r="W94" i="1"/>
  <c r="W69" i="1"/>
  <c r="W27" i="1"/>
  <c r="X27" i="1" s="1"/>
  <c r="W14" i="1"/>
  <c r="W25" i="1"/>
  <c r="W52" i="1"/>
  <c r="W89" i="1"/>
  <c r="W121" i="1"/>
  <c r="X121" i="1" s="1"/>
  <c r="W143" i="1"/>
  <c r="X143" i="1" s="1"/>
  <c r="X61" i="1"/>
  <c r="W45" i="1"/>
  <c r="W93" i="1"/>
  <c r="W80" i="1"/>
  <c r="W53" i="1"/>
  <c r="W106" i="1"/>
  <c r="W130" i="1"/>
  <c r="X130" i="1" s="1"/>
  <c r="W55" i="1"/>
  <c r="W35" i="1"/>
  <c r="W91" i="1"/>
  <c r="W146" i="1"/>
  <c r="X31" i="1"/>
  <c r="W11" i="1"/>
  <c r="X11" i="1" s="1"/>
  <c r="W19" i="1"/>
  <c r="X19" i="1" s="1"/>
  <c r="W15" i="1"/>
  <c r="W137" i="1"/>
  <c r="X145" i="1"/>
  <c r="W28" i="1"/>
  <c r="X28" i="1" s="1"/>
  <c r="W66" i="1"/>
  <c r="W42" i="1"/>
  <c r="W138" i="1"/>
  <c r="W72" i="1"/>
  <c r="W40" i="1"/>
  <c r="W33" i="1"/>
  <c r="X33" i="1" s="1"/>
  <c r="W131" i="1"/>
  <c r="W9" i="1"/>
  <c r="X9" i="1" s="1"/>
  <c r="W26" i="1"/>
  <c r="X26" i="1" s="1"/>
  <c r="W148" i="1"/>
  <c r="W139" i="1"/>
  <c r="W85" i="1"/>
  <c r="W100" i="1"/>
  <c r="X100" i="1" s="1"/>
  <c r="W103" i="1"/>
  <c r="X103" i="1" s="1"/>
  <c r="W133" i="1"/>
  <c r="W90" i="1"/>
  <c r="X90" i="1" s="1"/>
  <c r="W108" i="1"/>
  <c r="W12" i="1"/>
  <c r="W6" i="1"/>
  <c r="X6" i="1" s="1"/>
  <c r="W151" i="1"/>
  <c r="W113" i="1"/>
  <c r="W96" i="1"/>
  <c r="W81" i="1"/>
  <c r="X81" i="1" s="1"/>
  <c r="W125" i="1"/>
  <c r="X125" i="1" s="1"/>
  <c r="W46" i="1"/>
  <c r="W49" i="1"/>
  <c r="X49" i="1" s="1"/>
  <c r="W44" i="1"/>
  <c r="W111" i="1"/>
  <c r="X111" i="1" s="1"/>
  <c r="W109" i="1"/>
  <c r="X109" i="1" s="1"/>
  <c r="W65" i="1"/>
  <c r="X65" i="1" s="1"/>
  <c r="W104" i="1"/>
  <c r="W73" i="1"/>
  <c r="W83" i="1"/>
  <c r="W30" i="1"/>
  <c r="W152" i="1"/>
  <c r="W34" i="1"/>
  <c r="X34" i="1" s="1"/>
  <c r="W99" i="1"/>
  <c r="W67" i="1"/>
  <c r="W122" i="1"/>
  <c r="W101" i="1"/>
  <c r="X101" i="1" s="1"/>
  <c r="W86" i="1"/>
  <c r="W147" i="1"/>
  <c r="W39" i="1"/>
  <c r="W140" i="1"/>
  <c r="W154" i="1"/>
  <c r="X154" i="1" s="1"/>
  <c r="W82" i="1"/>
  <c r="W68" i="1"/>
  <c r="W22" i="1"/>
  <c r="X22" i="1" s="1"/>
  <c r="W114" i="1"/>
  <c r="W98" i="1"/>
  <c r="W141" i="1"/>
  <c r="W153" i="1"/>
  <c r="W112" i="1"/>
  <c r="X112" i="1" s="1"/>
  <c r="W4" i="1"/>
  <c r="X4" i="1" s="1"/>
  <c r="W95" i="1"/>
  <c r="X5" i="1"/>
  <c r="W135" i="1"/>
  <c r="X135" i="1" s="1"/>
  <c r="W24" i="1"/>
  <c r="W10" i="1"/>
  <c r="X10" i="1" s="1"/>
  <c r="W129" i="1"/>
  <c r="X129" i="1" s="1"/>
  <c r="W144" i="1"/>
  <c r="W59" i="1"/>
  <c r="W92" i="1"/>
  <c r="X92" i="1" s="1"/>
  <c r="W88" i="1"/>
  <c r="W124" i="1"/>
  <c r="W150" i="1"/>
  <c r="X150" i="1" s="1"/>
  <c r="W74" i="1"/>
  <c r="X74" i="1" s="1"/>
  <c r="W118" i="1"/>
  <c r="W71" i="1"/>
  <c r="X71" i="1" s="1"/>
  <c r="W128" i="1"/>
  <c r="W51" i="1"/>
  <c r="X51" i="1" s="1"/>
  <c r="W70" i="1"/>
  <c r="X70" i="1" s="1"/>
  <c r="W116" i="1"/>
  <c r="W132" i="1"/>
  <c r="W120" i="1"/>
  <c r="W64" i="1"/>
  <c r="W63" i="1"/>
  <c r="X63" i="1" s="1"/>
  <c r="W157" i="1"/>
  <c r="W136" i="1"/>
  <c r="X136" i="1" s="1"/>
  <c r="W87" i="1"/>
  <c r="W21" i="1"/>
  <c r="X21" i="1" s="1"/>
  <c r="W97" i="1"/>
  <c r="X62" i="1"/>
  <c r="W142" i="1"/>
  <c r="W155" i="1"/>
  <c r="X155" i="1" s="1"/>
  <c r="W78" i="1"/>
  <c r="X78" i="1" s="1"/>
  <c r="W47" i="1"/>
  <c r="W149" i="1"/>
  <c r="W84" i="1"/>
  <c r="X84" i="1" s="1"/>
  <c r="W156" i="1"/>
  <c r="W102" i="1"/>
  <c r="W54" i="1"/>
  <c r="W134" i="1"/>
  <c r="R160" i="1"/>
  <c r="W75" i="1"/>
  <c r="W37" i="1"/>
  <c r="X37" i="1" s="1"/>
  <c r="W117" i="1"/>
  <c r="W58" i="1"/>
  <c r="W13" i="1"/>
  <c r="AI58" i="1"/>
  <c r="R9" i="3"/>
  <c r="S10" i="3"/>
  <c r="O10" i="3"/>
  <c r="AB13" i="1" s="1"/>
  <c r="S9" i="3"/>
  <c r="R10" i="3" s="1"/>
  <c r="AB145" i="1" l="1"/>
  <c r="AB144" i="1"/>
  <c r="AC144" i="1" s="1"/>
  <c r="AG31" i="1"/>
  <c r="AG62" i="1"/>
  <c r="AG29" i="1"/>
  <c r="AG145" i="1"/>
  <c r="AG5" i="1"/>
  <c r="AJ5" i="1" s="1"/>
  <c r="AI84" i="1"/>
  <c r="AI37" i="1"/>
  <c r="AI13" i="1"/>
  <c r="AI155" i="1"/>
  <c r="AI75" i="1"/>
  <c r="AI72" i="1"/>
  <c r="AI79" i="1"/>
  <c r="AA162" i="1"/>
  <c r="AA163" i="1" s="1"/>
  <c r="B18" i="5"/>
  <c r="AI107" i="1"/>
  <c r="AI156" i="1"/>
  <c r="AI92" i="1"/>
  <c r="AC50" i="1"/>
  <c r="AA164" i="1"/>
  <c r="AA165" i="1" s="1"/>
  <c r="AI112" i="1"/>
  <c r="AI78" i="1"/>
  <c r="AI117" i="1"/>
  <c r="AI108" i="1"/>
  <c r="AI23" i="1"/>
  <c r="AC13" i="1"/>
  <c r="S160" i="1"/>
  <c r="W162" i="1"/>
  <c r="W164" i="1"/>
  <c r="AI134" i="1"/>
  <c r="AI54" i="1"/>
  <c r="AI4" i="1"/>
  <c r="AI70" i="1"/>
  <c r="AI34" i="1"/>
  <c r="AI9" i="1"/>
  <c r="AI142" i="1"/>
  <c r="AI50" i="1"/>
  <c r="AI143" i="1"/>
  <c r="AI130" i="1"/>
  <c r="AI128" i="1"/>
  <c r="AI39" i="1"/>
  <c r="AI149" i="1"/>
  <c r="AI17" i="1"/>
  <c r="AI3" i="1"/>
  <c r="AI97" i="1"/>
  <c r="AI66" i="1"/>
  <c r="AI115" i="1"/>
  <c r="AI104" i="1"/>
  <c r="AI73" i="1"/>
  <c r="AI59" i="1"/>
  <c r="AI144" i="1"/>
  <c r="AI95" i="1"/>
  <c r="AI99" i="1"/>
  <c r="AI57" i="1"/>
  <c r="AI42" i="1"/>
  <c r="AI38" i="1"/>
  <c r="AI25" i="1"/>
  <c r="AI85" i="1"/>
  <c r="AI102" i="1"/>
  <c r="AI11" i="1"/>
  <c r="AI6" i="1"/>
  <c r="AI116" i="1"/>
  <c r="AI135" i="1"/>
  <c r="AI10" i="1"/>
  <c r="AI45" i="1"/>
  <c r="AI80" i="1"/>
  <c r="AI28" i="1"/>
  <c r="AI148" i="1"/>
  <c r="AI91" i="1"/>
  <c r="AI52" i="1"/>
  <c r="AI140" i="1"/>
  <c r="AI125" i="1"/>
  <c r="AI77" i="1"/>
  <c r="AI19" i="1"/>
  <c r="AI86" i="1"/>
  <c r="AI141" i="1"/>
  <c r="AI32" i="1"/>
  <c r="AI47" i="1"/>
  <c r="AI27" i="1"/>
  <c r="AI120" i="1"/>
  <c r="AI139" i="1"/>
  <c r="AI136" i="1"/>
  <c r="AI43" i="1"/>
  <c r="AI145" i="1"/>
  <c r="AI51" i="1"/>
  <c r="AI18" i="1"/>
  <c r="AI138" i="1"/>
  <c r="AI111" i="1"/>
  <c r="AI129" i="1"/>
  <c r="AI24" i="1"/>
  <c r="AI56" i="1"/>
  <c r="AI98" i="1"/>
  <c r="AI123" i="1"/>
  <c r="AI105" i="1"/>
  <c r="AI113" i="1"/>
  <c r="AI22" i="1"/>
  <c r="AI106" i="1"/>
  <c r="AI103" i="1"/>
  <c r="AI26" i="1"/>
  <c r="AI44" i="1"/>
  <c r="AI14" i="1"/>
  <c r="AI62" i="1"/>
  <c r="AI21" i="1"/>
  <c r="AI63" i="1"/>
  <c r="AI53" i="1"/>
  <c r="AI118" i="1"/>
  <c r="AI146" i="1"/>
  <c r="AI64" i="1"/>
  <c r="AI12" i="1"/>
  <c r="AI147" i="1"/>
  <c r="AI60" i="1"/>
  <c r="AI132" i="1"/>
  <c r="AI15" i="1"/>
  <c r="AI94" i="1"/>
  <c r="AI87" i="1"/>
  <c r="AI68" i="1"/>
  <c r="AI100" i="1"/>
  <c r="AI131" i="1"/>
  <c r="AI69" i="1"/>
  <c r="AI41" i="1"/>
  <c r="AI74" i="1"/>
  <c r="AI35" i="1"/>
  <c r="AI29" i="1"/>
  <c r="AI67" i="1"/>
  <c r="AI65" i="1"/>
  <c r="AI48" i="1"/>
  <c r="AI157" i="1"/>
  <c r="AI40" i="1"/>
  <c r="AI121" i="1"/>
  <c r="AI96" i="1"/>
  <c r="AI90" i="1"/>
  <c r="AI76" i="1"/>
  <c r="AI127" i="1"/>
  <c r="AI5" i="1"/>
  <c r="AI83" i="1"/>
  <c r="AI81" i="1"/>
  <c r="AI114" i="1"/>
  <c r="AI30" i="1"/>
  <c r="AI153" i="1"/>
  <c r="AI71" i="1"/>
  <c r="AI109" i="1"/>
  <c r="AI16" i="1"/>
  <c r="AI101" i="1"/>
  <c r="AI93" i="1"/>
  <c r="AI46" i="1"/>
  <c r="AI33" i="1"/>
  <c r="AI36" i="1"/>
  <c r="AI61" i="1"/>
  <c r="AI126" i="1"/>
  <c r="AI150" i="1"/>
  <c r="AI31" i="1"/>
  <c r="AI152" i="1"/>
  <c r="AI137" i="1"/>
  <c r="AI154" i="1"/>
  <c r="AI119" i="1"/>
  <c r="AI89" i="1"/>
  <c r="AI49" i="1"/>
  <c r="AI8" i="1"/>
  <c r="AI151" i="1"/>
  <c r="AI82" i="1"/>
  <c r="AI88" i="1"/>
  <c r="AI133" i="1"/>
  <c r="AI20" i="1"/>
  <c r="AI55" i="1"/>
  <c r="AI124" i="1"/>
  <c r="R161" i="1"/>
  <c r="C5" i="5" s="1"/>
  <c r="C6" i="5" s="1"/>
  <c r="C23" i="5"/>
  <c r="AC31" i="1"/>
  <c r="R165" i="1"/>
  <c r="C14" i="5"/>
  <c r="C16" i="5" s="1"/>
  <c r="F15" i="5"/>
  <c r="V161" i="1"/>
  <c r="D4" i="5" s="1"/>
  <c r="D22" i="5"/>
  <c r="C10" i="5"/>
  <c r="C12" i="5" s="1"/>
  <c r="R163" i="1"/>
  <c r="AI110" i="1"/>
  <c r="X59" i="1"/>
  <c r="X96" i="1"/>
  <c r="X94" i="1"/>
  <c r="X110" i="1"/>
  <c r="X76" i="1"/>
  <c r="X134" i="1"/>
  <c r="X144" i="1"/>
  <c r="X99" i="1"/>
  <c r="X113" i="1"/>
  <c r="X40" i="1"/>
  <c r="X15" i="1"/>
  <c r="X41" i="1"/>
  <c r="X127" i="1"/>
  <c r="X157" i="1"/>
  <c r="X67" i="1"/>
  <c r="X55" i="1"/>
  <c r="X142" i="1"/>
  <c r="X140" i="1"/>
  <c r="X43" i="1"/>
  <c r="X58" i="1"/>
  <c r="X102" i="1"/>
  <c r="X120" i="1"/>
  <c r="X141" i="1"/>
  <c r="X39" i="1"/>
  <c r="X152" i="1"/>
  <c r="X44" i="1"/>
  <c r="X139" i="1"/>
  <c r="X138" i="1"/>
  <c r="X53" i="1"/>
  <c r="X52" i="1"/>
  <c r="X123" i="1"/>
  <c r="X128" i="1"/>
  <c r="X64" i="1"/>
  <c r="X106" i="1"/>
  <c r="X32" i="1"/>
  <c r="X117" i="1"/>
  <c r="X156" i="1"/>
  <c r="X97" i="1"/>
  <c r="X132" i="1"/>
  <c r="X24" i="1"/>
  <c r="X98" i="1"/>
  <c r="X147" i="1"/>
  <c r="X30" i="1"/>
  <c r="X12" i="1"/>
  <c r="X148" i="1"/>
  <c r="X42" i="1"/>
  <c r="X80" i="1"/>
  <c r="X25" i="1"/>
  <c r="X79" i="1"/>
  <c r="X54" i="1"/>
  <c r="X153" i="1"/>
  <c r="X151" i="1"/>
  <c r="X89" i="1"/>
  <c r="X116" i="1"/>
  <c r="X124" i="1"/>
  <c r="X114" i="1"/>
  <c r="X86" i="1"/>
  <c r="X83" i="1"/>
  <c r="X46" i="1"/>
  <c r="X108" i="1"/>
  <c r="X66" i="1"/>
  <c r="X146" i="1"/>
  <c r="X93" i="1"/>
  <c r="X14" i="1"/>
  <c r="X126" i="1"/>
  <c r="X23" i="1"/>
  <c r="X82" i="1"/>
  <c r="X137" i="1"/>
  <c r="X13" i="1"/>
  <c r="X85" i="1"/>
  <c r="X75" i="1"/>
  <c r="X149" i="1"/>
  <c r="X87" i="1"/>
  <c r="X88" i="1"/>
  <c r="X73" i="1"/>
  <c r="X91" i="1"/>
  <c r="X45" i="1"/>
  <c r="X105" i="1"/>
  <c r="X60" i="1"/>
  <c r="X38" i="1"/>
  <c r="X118" i="1"/>
  <c r="X72" i="1"/>
  <c r="X56" i="1"/>
  <c r="X47" i="1"/>
  <c r="X95" i="1"/>
  <c r="X68" i="1"/>
  <c r="X122" i="1"/>
  <c r="X104" i="1"/>
  <c r="X133" i="1"/>
  <c r="X131" i="1"/>
  <c r="X35" i="1"/>
  <c r="X69" i="1"/>
  <c r="X36" i="1"/>
  <c r="X57" i="1"/>
  <c r="AC29" i="1"/>
  <c r="R11" i="3"/>
  <c r="AG50" i="1"/>
  <c r="AA160" i="1"/>
  <c r="AB9" i="1"/>
  <c r="AC9" i="1" s="1"/>
  <c r="AB77" i="1"/>
  <c r="AC77" i="1" s="1"/>
  <c r="AB76" i="1"/>
  <c r="AC76" i="1" s="1"/>
  <c r="AB132" i="1"/>
  <c r="AC132" i="1" s="1"/>
  <c r="AB53" i="1"/>
  <c r="AC53" i="1" s="1"/>
  <c r="AB115" i="1"/>
  <c r="AC115" i="1" s="1"/>
  <c r="AB26" i="1"/>
  <c r="AC26" i="1" s="1"/>
  <c r="AB74" i="1"/>
  <c r="AC74" i="1" s="1"/>
  <c r="AB48" i="1"/>
  <c r="AC48" i="1" s="1"/>
  <c r="AB86" i="1"/>
  <c r="AC86" i="1" s="1"/>
  <c r="AB47" i="1"/>
  <c r="AC47" i="1" s="1"/>
  <c r="AB36" i="1"/>
  <c r="AC36" i="1" s="1"/>
  <c r="AB116" i="1"/>
  <c r="AC116" i="1" s="1"/>
  <c r="AB28" i="1"/>
  <c r="AB130" i="1"/>
  <c r="AC130" i="1" s="1"/>
  <c r="AB110" i="1"/>
  <c r="AB87" i="1"/>
  <c r="AC87" i="1" s="1"/>
  <c r="AB119" i="1"/>
  <c r="AC119" i="1" s="1"/>
  <c r="AB27" i="1"/>
  <c r="AB45" i="1"/>
  <c r="AC45" i="1" s="1"/>
  <c r="AB141" i="1"/>
  <c r="AC141" i="1" s="1"/>
  <c r="AB140" i="1"/>
  <c r="AC140" i="1" s="1"/>
  <c r="AB64" i="1"/>
  <c r="AC64" i="1" s="1"/>
  <c r="AB133" i="1"/>
  <c r="AC133" i="1" s="1"/>
  <c r="AB95" i="1"/>
  <c r="AC95" i="1" s="1"/>
  <c r="AB156" i="1"/>
  <c r="AC156" i="1" s="1"/>
  <c r="AB71" i="1"/>
  <c r="AC71" i="1" s="1"/>
  <c r="AB88" i="1"/>
  <c r="AC88" i="1" s="1"/>
  <c r="AB90" i="1"/>
  <c r="AB59" i="1"/>
  <c r="AC59" i="1" s="1"/>
  <c r="AB40" i="1"/>
  <c r="AC40" i="1" s="1"/>
  <c r="AB138" i="1"/>
  <c r="AC138" i="1" s="1"/>
  <c r="AB63" i="1"/>
  <c r="AC63" i="1" s="1"/>
  <c r="AB147" i="1"/>
  <c r="AC147" i="1" s="1"/>
  <c r="AB113" i="1"/>
  <c r="AC113" i="1" s="1"/>
  <c r="AB96" i="1"/>
  <c r="AC96" i="1" s="1"/>
  <c r="AB24" i="1"/>
  <c r="AC24" i="1" s="1"/>
  <c r="AB94" i="1"/>
  <c r="AC94" i="1" s="1"/>
  <c r="AB20" i="1"/>
  <c r="AC20" i="1" s="1"/>
  <c r="AB85" i="1"/>
  <c r="AC85" i="1" s="1"/>
  <c r="AB14" i="1"/>
  <c r="AC14" i="1" s="1"/>
  <c r="AB142" i="1"/>
  <c r="AC142" i="1" s="1"/>
  <c r="AB92" i="1"/>
  <c r="AB135" i="1"/>
  <c r="AB109" i="1"/>
  <c r="AC109" i="1" s="1"/>
  <c r="AB121" i="1"/>
  <c r="AC121" i="1" s="1"/>
  <c r="AB22" i="1"/>
  <c r="AC22" i="1" s="1"/>
  <c r="AB151" i="1"/>
  <c r="AC151" i="1" s="1"/>
  <c r="AB146" i="1"/>
  <c r="AC146" i="1" s="1"/>
  <c r="AB4" i="1"/>
  <c r="AC4" i="1" s="1"/>
  <c r="AB108" i="1"/>
  <c r="AC108" i="1" s="1"/>
  <c r="AB101" i="1"/>
  <c r="AB38" i="1"/>
  <c r="AC38" i="1" s="1"/>
  <c r="AB123" i="1"/>
  <c r="AC123" i="1" s="1"/>
  <c r="AB80" i="1"/>
  <c r="AC80" i="1" s="1"/>
  <c r="AB143" i="1"/>
  <c r="AC143" i="1" s="1"/>
  <c r="AB79" i="1"/>
  <c r="AC79" i="1" s="1"/>
  <c r="AB118" i="1"/>
  <c r="AC118" i="1" s="1"/>
  <c r="AB114" i="1"/>
  <c r="AC114" i="1" s="1"/>
  <c r="AB134" i="1"/>
  <c r="AC134" i="1" s="1"/>
  <c r="AB54" i="1"/>
  <c r="AC54" i="1" s="1"/>
  <c r="AB3" i="1"/>
  <c r="AC3" i="1" s="1"/>
  <c r="AB17" i="1"/>
  <c r="AC17" i="1" s="1"/>
  <c r="AB104" i="1"/>
  <c r="AC104" i="1" s="1"/>
  <c r="AB149" i="1"/>
  <c r="AC149" i="1" s="1"/>
  <c r="AB42" i="1"/>
  <c r="AC42" i="1" s="1"/>
  <c r="AB55" i="1"/>
  <c r="AC55" i="1" s="1"/>
  <c r="AB83" i="1"/>
  <c r="AC83" i="1" s="1"/>
  <c r="AC5" i="1"/>
  <c r="AB30" i="1"/>
  <c r="AC30" i="1" s="1"/>
  <c r="AB128" i="1"/>
  <c r="AC128" i="1" s="1"/>
  <c r="AB97" i="1"/>
  <c r="AC97" i="1" s="1"/>
  <c r="AB131" i="1"/>
  <c r="AC131" i="1" s="1"/>
  <c r="AB150" i="1"/>
  <c r="AC150" i="1" s="1"/>
  <c r="AB112" i="1"/>
  <c r="AC112" i="1" s="1"/>
  <c r="AB72" i="1"/>
  <c r="AC72" i="1" s="1"/>
  <c r="AB89" i="1"/>
  <c r="AC89" i="1" s="1"/>
  <c r="AB153" i="1"/>
  <c r="AC153" i="1" s="1"/>
  <c r="AB68" i="1"/>
  <c r="AC68" i="1" s="1"/>
  <c r="AB57" i="1"/>
  <c r="AC57" i="1" s="1"/>
  <c r="AB67" i="1"/>
  <c r="AC67" i="1" s="1"/>
  <c r="AB65" i="1"/>
  <c r="AC65" i="1" s="1"/>
  <c r="AB129" i="1"/>
  <c r="AC129" i="1" s="1"/>
  <c r="AB61" i="1"/>
  <c r="AC61" i="1" s="1"/>
  <c r="AB44" i="1"/>
  <c r="AC44" i="1" s="1"/>
  <c r="AB12" i="1"/>
  <c r="AC12" i="1" s="1"/>
  <c r="AB60" i="1"/>
  <c r="AC60" i="1" s="1"/>
  <c r="AB19" i="1"/>
  <c r="AC19" i="1" s="1"/>
  <c r="AB56" i="1"/>
  <c r="AC56" i="1" s="1"/>
  <c r="AB7" i="1"/>
  <c r="AB34" i="1"/>
  <c r="AC34" i="1" s="1"/>
  <c r="AB126" i="1"/>
  <c r="AC126" i="1" s="1"/>
  <c r="AB18" i="1"/>
  <c r="AB32" i="1"/>
  <c r="AC32" i="1" s="1"/>
  <c r="AB111" i="1"/>
  <c r="AC111" i="1" s="1"/>
  <c r="AB8" i="1"/>
  <c r="AC8" i="1" s="1"/>
  <c r="AB127" i="1"/>
  <c r="AC127" i="1" s="1"/>
  <c r="AB100" i="1"/>
  <c r="AB148" i="1"/>
  <c r="AC148" i="1" s="1"/>
  <c r="AB105" i="1"/>
  <c r="AC105" i="1" s="1"/>
  <c r="AB25" i="1"/>
  <c r="AC25" i="1" s="1"/>
  <c r="AB122" i="1"/>
  <c r="AB152" i="1"/>
  <c r="AC152" i="1" s="1"/>
  <c r="AB39" i="1"/>
  <c r="AC39" i="1" s="1"/>
  <c r="AB139" i="1"/>
  <c r="AC139" i="1" s="1"/>
  <c r="AB155" i="1"/>
  <c r="AC155" i="1" s="1"/>
  <c r="AB84" i="1"/>
  <c r="AC84" i="1" s="1"/>
  <c r="AB78" i="1"/>
  <c r="AC78" i="1" s="1"/>
  <c r="AB23" i="1"/>
  <c r="AC23" i="1" s="1"/>
  <c r="AB11" i="1"/>
  <c r="AB15" i="1"/>
  <c r="AC15" i="1" s="1"/>
  <c r="AB137" i="1"/>
  <c r="AC137" i="1" s="1"/>
  <c r="AB66" i="1"/>
  <c r="AC66" i="1" s="1"/>
  <c r="AB6" i="1"/>
  <c r="AC6" i="1" s="1"/>
  <c r="AB157" i="1"/>
  <c r="AC157" i="1" s="1"/>
  <c r="AB52" i="1"/>
  <c r="AC52" i="1" s="1"/>
  <c r="AB93" i="1"/>
  <c r="AC93" i="1" s="1"/>
  <c r="AB21" i="1"/>
  <c r="AB41" i="1"/>
  <c r="AC41" i="1" s="1"/>
  <c r="AB106" i="1"/>
  <c r="AC106" i="1" s="1"/>
  <c r="AB154" i="1"/>
  <c r="AC154" i="1" s="1"/>
  <c r="AB33" i="1"/>
  <c r="AC33" i="1" s="1"/>
  <c r="AB46" i="1"/>
  <c r="AC46" i="1" s="1"/>
  <c r="AB107" i="1"/>
  <c r="AB70" i="1"/>
  <c r="AB82" i="1"/>
  <c r="AB99" i="1"/>
  <c r="AB16" i="1"/>
  <c r="AB124" i="1"/>
  <c r="AB49" i="1"/>
  <c r="AC49" i="1" s="1"/>
  <c r="AB103" i="1"/>
  <c r="AB69" i="1"/>
  <c r="AB58" i="1"/>
  <c r="AC58" i="1" s="1"/>
  <c r="AG58" i="1"/>
  <c r="AG16" i="1"/>
  <c r="AG143" i="1"/>
  <c r="AG52" i="1"/>
  <c r="AG153" i="1"/>
  <c r="AG64" i="1"/>
  <c r="AG86" i="1"/>
  <c r="AG9" i="1"/>
  <c r="AH9" i="1" s="1"/>
  <c r="AG26" i="1"/>
  <c r="AG141" i="1"/>
  <c r="AG69" i="1"/>
  <c r="AG80" i="1"/>
  <c r="AG144" i="1"/>
  <c r="AG95" i="1"/>
  <c r="AG41" i="1"/>
  <c r="AG7" i="1"/>
  <c r="AG21" i="1"/>
  <c r="AH21" i="1" s="1"/>
  <c r="AG39" i="1"/>
  <c r="AH39" i="1" s="1"/>
  <c r="AG89" i="1"/>
  <c r="AG77" i="1"/>
  <c r="AG149" i="1"/>
  <c r="AG17" i="1"/>
  <c r="AG12" i="1"/>
  <c r="AG46" i="1"/>
  <c r="AG14" i="1"/>
  <c r="AG68" i="1"/>
  <c r="AG48" i="1"/>
  <c r="AG65" i="1"/>
  <c r="AG140" i="1"/>
  <c r="AG157" i="1"/>
  <c r="AG111" i="1"/>
  <c r="AG19" i="1"/>
  <c r="AG151" i="1"/>
  <c r="AG32" i="1"/>
  <c r="AG90" i="1"/>
  <c r="AG47" i="1"/>
  <c r="AG76" i="1"/>
  <c r="AG61" i="1"/>
  <c r="AG28" i="1"/>
  <c r="AG57" i="1"/>
  <c r="AG150" i="1"/>
  <c r="AG6" i="1"/>
  <c r="AG97" i="1"/>
  <c r="AG105" i="1"/>
  <c r="AG22" i="1"/>
  <c r="AG126" i="1"/>
  <c r="AG148" i="1"/>
  <c r="AG137" i="1"/>
  <c r="AG116" i="1"/>
  <c r="AG67" i="1"/>
  <c r="AG154" i="1"/>
  <c r="AG85" i="1"/>
  <c r="AG122" i="1"/>
  <c r="AG129" i="1"/>
  <c r="AG71" i="1"/>
  <c r="AG121" i="1"/>
  <c r="AG123" i="1"/>
  <c r="AG120" i="1"/>
  <c r="AG36" i="1"/>
  <c r="AG55" i="1"/>
  <c r="AG127" i="1"/>
  <c r="AG100" i="1"/>
  <c r="AG93" i="1"/>
  <c r="AG152" i="1"/>
  <c r="AG131" i="1"/>
  <c r="AG83" i="1"/>
  <c r="AG130" i="1"/>
  <c r="AG63" i="1"/>
  <c r="AH63" i="1" s="1"/>
  <c r="AG138" i="1"/>
  <c r="AG118" i="1"/>
  <c r="AG49" i="1"/>
  <c r="AG24" i="1"/>
  <c r="AG3" i="1"/>
  <c r="AG133" i="1"/>
  <c r="AG33" i="1"/>
  <c r="AH33" i="1" s="1"/>
  <c r="AG147" i="1"/>
  <c r="AG66" i="1"/>
  <c r="AG20" i="1"/>
  <c r="AG59" i="1"/>
  <c r="AG146" i="1"/>
  <c r="AG38" i="1"/>
  <c r="AG30" i="1"/>
  <c r="AG11" i="1"/>
  <c r="AG109" i="1"/>
  <c r="AG139" i="1"/>
  <c r="AG128" i="1"/>
  <c r="AG56" i="1"/>
  <c r="AG104" i="1"/>
  <c r="AG155" i="1"/>
  <c r="AB120" i="1"/>
  <c r="AJ120" i="1" s="1"/>
  <c r="AG37" i="1"/>
  <c r="AH37" i="1" s="1"/>
  <c r="AG70" i="1"/>
  <c r="AG4" i="1"/>
  <c r="AB81" i="1"/>
  <c r="AB91" i="1"/>
  <c r="AB102" i="1"/>
  <c r="AB35" i="1"/>
  <c r="AB73" i="1"/>
  <c r="AB98" i="1"/>
  <c r="AB75" i="1"/>
  <c r="AC75" i="1" s="1"/>
  <c r="AG92" i="1"/>
  <c r="AG156" i="1"/>
  <c r="AH156" i="1" s="1"/>
  <c r="AG23" i="1"/>
  <c r="AH23" i="1" s="1"/>
  <c r="AG84" i="1"/>
  <c r="AB37" i="1"/>
  <c r="AC37" i="1" s="1"/>
  <c r="AB136" i="1"/>
  <c r="AB51" i="1"/>
  <c r="W160" i="1"/>
  <c r="AG107" i="1"/>
  <c r="AG34" i="1"/>
  <c r="AH34" i="1" s="1"/>
  <c r="AG134" i="1"/>
  <c r="AH134" i="1" s="1"/>
  <c r="AG117" i="1"/>
  <c r="AH117" i="1" s="1"/>
  <c r="AG112" i="1"/>
  <c r="AB43" i="1"/>
  <c r="AB10" i="1"/>
  <c r="AC10" i="1" s="1"/>
  <c r="AB125" i="1"/>
  <c r="AC125" i="1" s="1"/>
  <c r="AB117" i="1"/>
  <c r="AC117" i="1" s="1"/>
  <c r="AH36" i="1" l="1"/>
  <c r="AH153" i="1"/>
  <c r="AH30" i="1"/>
  <c r="AH121" i="1"/>
  <c r="AH137" i="1"/>
  <c r="AH46" i="1"/>
  <c r="AH129" i="1"/>
  <c r="AH149" i="1"/>
  <c r="AH140" i="1"/>
  <c r="AH120" i="1"/>
  <c r="AF164" i="1"/>
  <c r="AF165" i="1" s="1"/>
  <c r="AH83" i="1"/>
  <c r="AH77" i="1"/>
  <c r="AH69" i="1"/>
  <c r="AH38" i="1"/>
  <c r="AH50" i="1"/>
  <c r="AH61" i="1"/>
  <c r="AH71" i="1"/>
  <c r="AH67" i="1"/>
  <c r="AI7" i="1"/>
  <c r="AF162" i="1"/>
  <c r="AF163" i="1" s="1"/>
  <c r="AJ31" i="1"/>
  <c r="C18" i="5"/>
  <c r="AB164" i="1"/>
  <c r="AB162" i="1"/>
  <c r="AH143" i="1"/>
  <c r="AH6" i="1"/>
  <c r="AH123" i="1"/>
  <c r="AH12" i="1"/>
  <c r="AH105" i="1"/>
  <c r="AH52" i="1"/>
  <c r="AH16" i="1"/>
  <c r="AH131" i="1"/>
  <c r="AJ116" i="1"/>
  <c r="AK116" i="1" s="1"/>
  <c r="AF160" i="1"/>
  <c r="AF161" i="1" s="1"/>
  <c r="F4" i="5" s="1"/>
  <c r="AH109" i="1"/>
  <c r="AH65" i="1"/>
  <c r="AJ80" i="1"/>
  <c r="AK80" i="1" s="1"/>
  <c r="AA161" i="1"/>
  <c r="E4" i="5" s="1"/>
  <c r="E22" i="5"/>
  <c r="D14" i="5"/>
  <c r="D16" i="5" s="1"/>
  <c r="W165" i="1"/>
  <c r="W161" i="1"/>
  <c r="D5" i="5" s="1"/>
  <c r="D6" i="5" s="1"/>
  <c r="D23" i="5"/>
  <c r="D10" i="5"/>
  <c r="D12" i="5" s="1"/>
  <c r="W163" i="1"/>
  <c r="AI122" i="1"/>
  <c r="AC122" i="1"/>
  <c r="AC110" i="1"/>
  <c r="AJ145" i="1"/>
  <c r="AJ32" i="1"/>
  <c r="AK32" i="1" s="1"/>
  <c r="AJ141" i="1"/>
  <c r="AK141" i="1" s="1"/>
  <c r="AJ157" i="1"/>
  <c r="AK157" i="1" s="1"/>
  <c r="X160" i="1"/>
  <c r="AJ69" i="1"/>
  <c r="AK69" i="1" s="1"/>
  <c r="AJ24" i="1"/>
  <c r="AK24" i="1" s="1"/>
  <c r="AJ89" i="1"/>
  <c r="AK89" i="1" s="1"/>
  <c r="AJ130" i="1"/>
  <c r="AK130" i="1" s="1"/>
  <c r="AJ126" i="1"/>
  <c r="AK126" i="1" s="1"/>
  <c r="AJ140" i="1"/>
  <c r="AK140" i="1" s="1"/>
  <c r="AJ86" i="1"/>
  <c r="AK86" i="1" s="1"/>
  <c r="AJ12" i="1"/>
  <c r="AK12" i="1" s="1"/>
  <c r="AJ19" i="1"/>
  <c r="AK19" i="1" s="1"/>
  <c r="AJ123" i="1"/>
  <c r="AK123" i="1" s="1"/>
  <c r="AJ117" i="1"/>
  <c r="AK117" i="1" s="1"/>
  <c r="AJ37" i="1"/>
  <c r="AK37" i="1" s="1"/>
  <c r="AJ154" i="1"/>
  <c r="AK154" i="1" s="1"/>
  <c r="AJ23" i="1"/>
  <c r="AK23" i="1" s="1"/>
  <c r="AJ146" i="1"/>
  <c r="AK146" i="1" s="1"/>
  <c r="AJ83" i="1"/>
  <c r="AK83" i="1" s="1"/>
  <c r="AJ128" i="1"/>
  <c r="AK128" i="1" s="1"/>
  <c r="AJ139" i="1"/>
  <c r="AK139" i="1" s="1"/>
  <c r="AJ67" i="1"/>
  <c r="AK67" i="1" s="1"/>
  <c r="AJ134" i="1"/>
  <c r="AK134" i="1" s="1"/>
  <c r="AC27" i="1"/>
  <c r="AJ16" i="1"/>
  <c r="AK16" i="1" s="1"/>
  <c r="AJ57" i="1"/>
  <c r="AK57" i="1" s="1"/>
  <c r="AJ131" i="1"/>
  <c r="AK131" i="1" s="1"/>
  <c r="AJ68" i="1"/>
  <c r="AK68" i="1" s="1"/>
  <c r="AJ150" i="1"/>
  <c r="AK150" i="1" s="1"/>
  <c r="AJ105" i="1"/>
  <c r="AK105" i="1" s="1"/>
  <c r="AJ85" i="1"/>
  <c r="AK85" i="1" s="1"/>
  <c r="AJ77" i="1"/>
  <c r="AK77" i="1" s="1"/>
  <c r="AJ71" i="1"/>
  <c r="AK71" i="1" s="1"/>
  <c r="AJ52" i="1"/>
  <c r="AK52" i="1" s="1"/>
  <c r="AC21" i="1"/>
  <c r="AJ21" i="1"/>
  <c r="AK21" i="1" s="1"/>
  <c r="AC11" i="1"/>
  <c r="AJ11" i="1"/>
  <c r="AK11" i="1" s="1"/>
  <c r="AJ9" i="1"/>
  <c r="AK9" i="1" s="1"/>
  <c r="AJ36" i="1"/>
  <c r="AK36" i="1" s="1"/>
  <c r="AJ133" i="1"/>
  <c r="AK133" i="1" s="1"/>
  <c r="AJ95" i="1"/>
  <c r="AK95" i="1" s="1"/>
  <c r="AJ118" i="1"/>
  <c r="AK118" i="1" s="1"/>
  <c r="AJ6" i="1"/>
  <c r="AK6" i="1" s="1"/>
  <c r="AJ143" i="1"/>
  <c r="AK143" i="1" s="1"/>
  <c r="AJ109" i="1"/>
  <c r="AK109" i="1" s="1"/>
  <c r="AJ66" i="1"/>
  <c r="AK66" i="1" s="1"/>
  <c r="AJ48" i="1"/>
  <c r="AK48" i="1" s="1"/>
  <c r="AC70" i="1"/>
  <c r="AJ70" i="1"/>
  <c r="AK70" i="1" s="1"/>
  <c r="AC18" i="1"/>
  <c r="AJ112" i="1"/>
  <c r="AJ129" i="1"/>
  <c r="AK129" i="1" s="1"/>
  <c r="AJ14" i="1"/>
  <c r="AK14" i="1" s="1"/>
  <c r="AJ151" i="1"/>
  <c r="AK151" i="1" s="1"/>
  <c r="AJ111" i="1"/>
  <c r="AK111" i="1" s="1"/>
  <c r="AJ147" i="1"/>
  <c r="AK147" i="1" s="1"/>
  <c r="AJ97" i="1"/>
  <c r="AK97" i="1" s="1"/>
  <c r="AJ65" i="1"/>
  <c r="AK65" i="1" s="1"/>
  <c r="AJ152" i="1"/>
  <c r="AK152" i="1" s="1"/>
  <c r="AJ17" i="1"/>
  <c r="AK17" i="1" s="1"/>
  <c r="AJ41" i="1"/>
  <c r="AK41" i="1" s="1"/>
  <c r="AJ34" i="1"/>
  <c r="AK34" i="1" s="1"/>
  <c r="AJ30" i="1"/>
  <c r="AK30" i="1" s="1"/>
  <c r="AJ127" i="1"/>
  <c r="AK127" i="1" s="1"/>
  <c r="AC107" i="1"/>
  <c r="AJ107" i="1"/>
  <c r="AK107" i="1" s="1"/>
  <c r="AC28" i="1"/>
  <c r="AJ28" i="1"/>
  <c r="AK28" i="1" s="1"/>
  <c r="AJ20" i="1"/>
  <c r="AK20" i="1" s="1"/>
  <c r="AJ104" i="1"/>
  <c r="AK104" i="1" s="1"/>
  <c r="AJ47" i="1"/>
  <c r="AK47" i="1" s="1"/>
  <c r="AJ84" i="1"/>
  <c r="AK84" i="1" s="1"/>
  <c r="AJ38" i="1"/>
  <c r="AK38" i="1" s="1"/>
  <c r="AJ149" i="1"/>
  <c r="AK149" i="1" s="1"/>
  <c r="AJ137" i="1"/>
  <c r="AK137" i="1" s="1"/>
  <c r="AJ49" i="1"/>
  <c r="AK49" i="1" s="1"/>
  <c r="AJ63" i="1"/>
  <c r="AK63" i="1" s="1"/>
  <c r="AJ76" i="1"/>
  <c r="AK76" i="1" s="1"/>
  <c r="AJ59" i="1"/>
  <c r="AK59" i="1" s="1"/>
  <c r="AC90" i="1"/>
  <c r="AJ90" i="1"/>
  <c r="AK90" i="1" s="1"/>
  <c r="AC62" i="1"/>
  <c r="AJ62" i="1"/>
  <c r="AK62" i="1" s="1"/>
  <c r="AJ3" i="1"/>
  <c r="AK3" i="1" s="1"/>
  <c r="AJ33" i="1"/>
  <c r="AK33" i="1" s="1"/>
  <c r="AJ155" i="1"/>
  <c r="AK155" i="1" s="1"/>
  <c r="AJ93" i="1"/>
  <c r="AK93" i="1" s="1"/>
  <c r="AJ46" i="1"/>
  <c r="AK46" i="1" s="1"/>
  <c r="AJ153" i="1"/>
  <c r="AK153" i="1" s="1"/>
  <c r="AJ148" i="1"/>
  <c r="AK148" i="1" s="1"/>
  <c r="AJ156" i="1"/>
  <c r="AK156" i="1" s="1"/>
  <c r="AJ64" i="1"/>
  <c r="AK64" i="1" s="1"/>
  <c r="AJ61" i="1"/>
  <c r="AK61" i="1" s="1"/>
  <c r="AJ138" i="1"/>
  <c r="AK138" i="1" s="1"/>
  <c r="AJ39" i="1"/>
  <c r="AK39" i="1" s="1"/>
  <c r="AJ58" i="1"/>
  <c r="AK58" i="1" s="1"/>
  <c r="AJ55" i="1"/>
  <c r="AK55" i="1" s="1"/>
  <c r="AJ121" i="1"/>
  <c r="AK121" i="1" s="1"/>
  <c r="AJ144" i="1"/>
  <c r="AK144" i="1" s="1"/>
  <c r="AC92" i="1"/>
  <c r="AJ92" i="1"/>
  <c r="AK92" i="1" s="1"/>
  <c r="AC100" i="1"/>
  <c r="AJ100" i="1"/>
  <c r="AK100" i="1" s="1"/>
  <c r="AC7" i="1"/>
  <c r="AJ7" i="1"/>
  <c r="AC101" i="1"/>
  <c r="AC135" i="1"/>
  <c r="AJ29" i="1"/>
  <c r="AK29" i="1" s="1"/>
  <c r="AJ4" i="1"/>
  <c r="AK4" i="1" s="1"/>
  <c r="AJ122" i="1"/>
  <c r="AJ56" i="1"/>
  <c r="AK56" i="1" s="1"/>
  <c r="AJ22" i="1"/>
  <c r="AK22" i="1" s="1"/>
  <c r="AJ26" i="1"/>
  <c r="AK26" i="1" s="1"/>
  <c r="AJ50" i="1"/>
  <c r="AK50" i="1" s="1"/>
  <c r="AK112" i="1"/>
  <c r="AG115" i="1"/>
  <c r="AG114" i="1"/>
  <c r="AH114" i="1" s="1"/>
  <c r="AG74" i="1"/>
  <c r="AJ74" i="1" s="1"/>
  <c r="AG106" i="1"/>
  <c r="AH106" i="1" s="1"/>
  <c r="AG94" i="1"/>
  <c r="AG15" i="1"/>
  <c r="AH15" i="1" s="1"/>
  <c r="AG40" i="1"/>
  <c r="AG42" i="1"/>
  <c r="AH42" i="1" s="1"/>
  <c r="AG60" i="1"/>
  <c r="AJ60" i="1" s="1"/>
  <c r="AG8" i="1"/>
  <c r="AG87" i="1"/>
  <c r="AG53" i="1"/>
  <c r="AH53" i="1" s="1"/>
  <c r="AH31" i="1"/>
  <c r="AG96" i="1"/>
  <c r="AH96" i="1" s="1"/>
  <c r="AG142" i="1"/>
  <c r="AJ142" i="1" s="1"/>
  <c r="AG102" i="1"/>
  <c r="AH102" i="1" s="1"/>
  <c r="AG78" i="1"/>
  <c r="AG108" i="1"/>
  <c r="AH108" i="1" s="1"/>
  <c r="AG119" i="1"/>
  <c r="AJ119" i="1" s="1"/>
  <c r="AG110" i="1"/>
  <c r="AG54" i="1"/>
  <c r="AJ54" i="1" s="1"/>
  <c r="AG79" i="1"/>
  <c r="AH79" i="1" s="1"/>
  <c r="AG72" i="1"/>
  <c r="AJ72" i="1" s="1"/>
  <c r="AH107" i="1"/>
  <c r="AH4" i="1"/>
  <c r="AH92" i="1"/>
  <c r="AH84" i="1"/>
  <c r="AH58" i="1"/>
  <c r="AC73" i="1"/>
  <c r="AH66" i="1"/>
  <c r="AH49" i="1"/>
  <c r="AH126" i="1"/>
  <c r="AH141" i="1"/>
  <c r="AG43" i="1"/>
  <c r="AH118" i="1"/>
  <c r="AG136" i="1"/>
  <c r="AH136" i="1" s="1"/>
  <c r="AH85" i="1"/>
  <c r="AH22" i="1"/>
  <c r="AH76" i="1"/>
  <c r="AG132" i="1"/>
  <c r="AJ132" i="1" s="1"/>
  <c r="AG125" i="1"/>
  <c r="AJ125" i="1" s="1"/>
  <c r="AC99" i="1"/>
  <c r="AG75" i="1"/>
  <c r="AJ75" i="1" s="1"/>
  <c r="AH139" i="1"/>
  <c r="AH70" i="1"/>
  <c r="AH11" i="1"/>
  <c r="AH122" i="1"/>
  <c r="AC136" i="1"/>
  <c r="AC35" i="1"/>
  <c r="AH138" i="1"/>
  <c r="AG113" i="1"/>
  <c r="AJ113" i="1" s="1"/>
  <c r="AG82" i="1"/>
  <c r="AH82" i="1" s="1"/>
  <c r="AH154" i="1"/>
  <c r="AH47" i="1"/>
  <c r="AG18" i="1"/>
  <c r="AJ18" i="1" s="1"/>
  <c r="AG101" i="1"/>
  <c r="AJ101" i="1" s="1"/>
  <c r="AH7" i="1"/>
  <c r="AG35" i="1"/>
  <c r="AH35" i="1" s="1"/>
  <c r="AH62" i="1"/>
  <c r="AG88" i="1"/>
  <c r="AJ88" i="1" s="1"/>
  <c r="AC82" i="1"/>
  <c r="AH24" i="1"/>
  <c r="AC81" i="1"/>
  <c r="AH152" i="1"/>
  <c r="AH157" i="1"/>
  <c r="AC103" i="1"/>
  <c r="AC145" i="1"/>
  <c r="AH104" i="1"/>
  <c r="AG51" i="1"/>
  <c r="AH51" i="1" s="1"/>
  <c r="AG27" i="1"/>
  <c r="AJ27" i="1" s="1"/>
  <c r="AH93" i="1"/>
  <c r="AG98" i="1"/>
  <c r="AH98" i="1" s="1"/>
  <c r="AH97" i="1"/>
  <c r="AH90" i="1"/>
  <c r="AH41" i="1"/>
  <c r="AH26" i="1"/>
  <c r="AH145" i="1"/>
  <c r="AG45" i="1"/>
  <c r="AJ45" i="1" s="1"/>
  <c r="AH14" i="1"/>
  <c r="AH112" i="1"/>
  <c r="AC102" i="1"/>
  <c r="AC120" i="1"/>
  <c r="AK120" i="1"/>
  <c r="AH56" i="1"/>
  <c r="AH146" i="1"/>
  <c r="AH133" i="1"/>
  <c r="AH130" i="1"/>
  <c r="AH100" i="1"/>
  <c r="AG44" i="1"/>
  <c r="AJ44" i="1" s="1"/>
  <c r="AG103" i="1"/>
  <c r="AH103" i="1" s="1"/>
  <c r="AH32" i="1"/>
  <c r="AG91" i="1"/>
  <c r="AH91" i="1" s="1"/>
  <c r="AH17" i="1"/>
  <c r="AH95" i="1"/>
  <c r="AG99" i="1"/>
  <c r="AH99" i="1" s="1"/>
  <c r="AG25" i="1"/>
  <c r="AJ25" i="1" s="1"/>
  <c r="AG135" i="1"/>
  <c r="AJ135" i="1" s="1"/>
  <c r="AH147" i="1"/>
  <c r="AH64" i="1"/>
  <c r="AC43" i="1"/>
  <c r="AH155" i="1"/>
  <c r="AC51" i="1"/>
  <c r="AH128" i="1"/>
  <c r="AH59" i="1"/>
  <c r="AH3" i="1"/>
  <c r="AG81" i="1"/>
  <c r="AH127" i="1"/>
  <c r="AH116" i="1"/>
  <c r="AH150" i="1"/>
  <c r="AH151" i="1"/>
  <c r="AG124" i="1"/>
  <c r="AH124" i="1" s="1"/>
  <c r="AH144" i="1"/>
  <c r="AG10" i="1"/>
  <c r="AJ10" i="1" s="1"/>
  <c r="AG73" i="1"/>
  <c r="AH73" i="1" s="1"/>
  <c r="AH29" i="1"/>
  <c r="AB160" i="1"/>
  <c r="AC124" i="1"/>
  <c r="AH20" i="1"/>
  <c r="AH5" i="1"/>
  <c r="AK5" i="1"/>
  <c r="AH55" i="1"/>
  <c r="AH57" i="1"/>
  <c r="AH19" i="1"/>
  <c r="AH48" i="1"/>
  <c r="AH80" i="1"/>
  <c r="AC16" i="1"/>
  <c r="AG13" i="1"/>
  <c r="AJ13" i="1" s="1"/>
  <c r="AC98" i="1"/>
  <c r="AC91" i="1"/>
  <c r="AH148" i="1"/>
  <c r="AH28" i="1"/>
  <c r="AH111" i="1"/>
  <c r="AH68" i="1"/>
  <c r="AH89" i="1"/>
  <c r="AH86" i="1"/>
  <c r="AC69" i="1"/>
  <c r="AI160" i="1" l="1"/>
  <c r="AK7" i="1"/>
  <c r="F22" i="5"/>
  <c r="D18" i="5"/>
  <c r="AG162" i="1"/>
  <c r="AG164" i="1"/>
  <c r="AK122" i="1"/>
  <c r="E14" i="5"/>
  <c r="E16" i="5" s="1"/>
  <c r="AB165" i="1"/>
  <c r="AB163" i="1"/>
  <c r="E10" i="5"/>
  <c r="E12" i="5" s="1"/>
  <c r="AB161" i="1"/>
  <c r="E5" i="5" s="1"/>
  <c r="E6" i="5" s="1"/>
  <c r="E23" i="5"/>
  <c r="AH110" i="1"/>
  <c r="AJ53" i="1"/>
  <c r="AK53" i="1" s="1"/>
  <c r="AJ136" i="1"/>
  <c r="AK136" i="1" s="1"/>
  <c r="AJ106" i="1"/>
  <c r="AK106" i="1" s="1"/>
  <c r="AJ15" i="1"/>
  <c r="AK15" i="1" s="1"/>
  <c r="AH81" i="1"/>
  <c r="AJ81" i="1"/>
  <c r="AK81" i="1" s="1"/>
  <c r="AK119" i="1"/>
  <c r="AJ40" i="1"/>
  <c r="AK40" i="1" s="1"/>
  <c r="AJ115" i="1"/>
  <c r="AK115" i="1" s="1"/>
  <c r="AJ108" i="1"/>
  <c r="AK108" i="1" s="1"/>
  <c r="AJ98" i="1"/>
  <c r="AK98" i="1" s="1"/>
  <c r="AJ82" i="1"/>
  <c r="AK82" i="1" s="1"/>
  <c r="AJ114" i="1"/>
  <c r="AK114" i="1" s="1"/>
  <c r="AJ78" i="1"/>
  <c r="AK78" i="1" s="1"/>
  <c r="AJ79" i="1"/>
  <c r="AK79" i="1" s="1"/>
  <c r="AJ96" i="1"/>
  <c r="AK96" i="1" s="1"/>
  <c r="AJ99" i="1"/>
  <c r="AK99" i="1" s="1"/>
  <c r="AJ124" i="1"/>
  <c r="AK124" i="1" s="1"/>
  <c r="AH43" i="1"/>
  <c r="AJ43" i="1"/>
  <c r="AK43" i="1" s="1"/>
  <c r="AH8" i="1"/>
  <c r="AJ8" i="1"/>
  <c r="AK8" i="1" s="1"/>
  <c r="AJ110" i="1"/>
  <c r="AK110" i="1" s="1"/>
  <c r="AJ42" i="1"/>
  <c r="AK42" i="1" s="1"/>
  <c r="AJ35" i="1"/>
  <c r="AK35" i="1" s="1"/>
  <c r="AJ51" i="1"/>
  <c r="AK51" i="1" s="1"/>
  <c r="AJ94" i="1"/>
  <c r="AK94" i="1" s="1"/>
  <c r="AJ102" i="1"/>
  <c r="AK102" i="1" s="1"/>
  <c r="AJ91" i="1"/>
  <c r="AK91" i="1" s="1"/>
  <c r="AK142" i="1"/>
  <c r="AK60" i="1"/>
  <c r="AK74" i="1"/>
  <c r="AJ87" i="1"/>
  <c r="AK87" i="1" s="1"/>
  <c r="AJ73" i="1"/>
  <c r="AK73" i="1" s="1"/>
  <c r="AJ103" i="1"/>
  <c r="AK103" i="1" s="1"/>
  <c r="AH74" i="1"/>
  <c r="AH94" i="1"/>
  <c r="AH115" i="1"/>
  <c r="AK31" i="1"/>
  <c r="AH142" i="1"/>
  <c r="AH40" i="1"/>
  <c r="AH60" i="1"/>
  <c r="AH87" i="1"/>
  <c r="AH119" i="1"/>
  <c r="AH78" i="1"/>
  <c r="AH54" i="1"/>
  <c r="AK54" i="1"/>
  <c r="AK72" i="1"/>
  <c r="AH72" i="1"/>
  <c r="AC160" i="1"/>
  <c r="AG160" i="1"/>
  <c r="AH88" i="1"/>
  <c r="AK88" i="1"/>
  <c r="AH135" i="1"/>
  <c r="AK135" i="1"/>
  <c r="AH44" i="1"/>
  <c r="AK44" i="1"/>
  <c r="AK13" i="1"/>
  <c r="AH13" i="1"/>
  <c r="AH18" i="1"/>
  <c r="AK18" i="1"/>
  <c r="AH45" i="1"/>
  <c r="AK45" i="1"/>
  <c r="AK145" i="1"/>
  <c r="AK125" i="1"/>
  <c r="AH125" i="1"/>
  <c r="AH25" i="1"/>
  <c r="AK25" i="1"/>
  <c r="AH132" i="1"/>
  <c r="AK132" i="1"/>
  <c r="AH113" i="1"/>
  <c r="AK113" i="1"/>
  <c r="AK75" i="1"/>
  <c r="AH75" i="1"/>
  <c r="AH101" i="1"/>
  <c r="AK101" i="1"/>
  <c r="AK10" i="1"/>
  <c r="AH10" i="1"/>
  <c r="AH27" i="1"/>
  <c r="AK27" i="1"/>
  <c r="E18" i="5" l="1"/>
  <c r="AG161" i="1"/>
  <c r="F5" i="5" s="1"/>
  <c r="F6" i="5" s="1"/>
  <c r="F23" i="5"/>
  <c r="F14" i="5"/>
  <c r="F16" i="5" s="1"/>
  <c r="AG165" i="1"/>
  <c r="AG163" i="1"/>
  <c r="F10" i="5"/>
  <c r="F12" i="5" s="1"/>
  <c r="AH160" i="1"/>
  <c r="AJ160" i="1"/>
  <c r="AK160" i="1"/>
  <c r="F18" i="5" l="1"/>
</calcChain>
</file>

<file path=xl/sharedStrings.xml><?xml version="1.0" encoding="utf-8"?>
<sst xmlns="http://schemas.openxmlformats.org/spreadsheetml/2006/main" count="299" uniqueCount="247">
  <si>
    <t>CONTROL PANEL: PROJECTING IMPACT ON MEMBER DUES</t>
  </si>
  <si>
    <t xml:space="preserve">  </t>
  </si>
  <si>
    <t>PROPOSED STRUCTURE</t>
  </si>
  <si>
    <t>2023 (BASE YEAR FOR COMPARISON ONLY)</t>
  </si>
  <si>
    <t>All cells with gray shading are locked (autofilled)</t>
  </si>
  <si>
    <r>
      <t xml:space="preserve">1. SET THE RANGE OF THE BRACKETS by setting bracket 1 ONLY; </t>
    </r>
    <r>
      <rPr>
        <sz val="12"/>
        <color rgb="FF000000"/>
        <rFont val="Calibri"/>
        <family val="2"/>
        <scheme val="minor"/>
      </rPr>
      <t>the other brackets for the base year will autofill based on breakpoints you define below</t>
    </r>
    <r>
      <rPr>
        <b/>
        <sz val="12"/>
        <color rgb="FF000000"/>
        <rFont val="Calibri"/>
        <family val="2"/>
        <scheme val="minor"/>
      </rPr>
      <t>.</t>
    </r>
  </si>
  <si>
    <t>From (low end)</t>
  </si>
  <si>
    <t>To (high end)</t>
  </si>
  <si>
    <t>The  brackets for subsequent years will adjust/autofill based on estimated 3% CPI.</t>
  </si>
  <si>
    <t xml:space="preserve"> - Bracket One</t>
  </si>
  <si>
    <t xml:space="preserve"> - Bracket Two</t>
  </si>
  <si>
    <t xml:space="preserve"> - Bracket Three</t>
  </si>
  <si>
    <t xml:space="preserve"> - Bracket Four</t>
  </si>
  <si>
    <t xml:space="preserve"> - Bracket Five</t>
  </si>
  <si>
    <t xml:space="preserve"> - Bracket Six</t>
  </si>
  <si>
    <t>2. SET BRACKET BREAKPOINTS AS MULTIPLES OF HIGH END OF BRACKET 1</t>
  </si>
  <si>
    <t>Note: these breakpoint multipliers are currently 2 times the top of bracket 1 for the high end of bracket 2 and 4 times the high end of bracket 1 for top of tier 3;  changes in these breakpoint multipliers will be considered, as will additional brackets. The numbers SHADED IN BLUE below are all placeholders and can be adjusted to reflect your proposed breakpoints. IF YOU DON'T WISH TO ADD A BRACKET (OR BRACKETS) ENTER A ZERO IN THE CORRESPONDING BLUE SHADED CELL(S)</t>
  </si>
  <si>
    <t>Set a "bracket breakpoint" (multiplier) to establish the top of BRACKET 2 as a multiple of the high end of Bracket 1</t>
  </si>
  <si>
    <t>Set a "bracket breakpoint" (multiplier) to establish the top of BRACKET 3 as a multiple of the high end of Bracket 1</t>
  </si>
  <si>
    <t>If you want to add a fourth bracket, set a breakpoint (multiplier) to establish the top of BRACKET 4 as a multiple of the high end of Bracket 1, otherwise enter "0"</t>
  </si>
  <si>
    <t>6. If you want to add a fifth bracket, set a breakpoint (multiplier) to establish the top of BRACKET  5 as a multiple of the high end of Bracket 1, otherwise enter "0"</t>
  </si>
  <si>
    <t>7. If you want to add a sixth bracket, set a breakpoint (multiplier) to establish the top of BRACKET 6 as a multiple of the high end of Bracket 1, otherwise enter "0"</t>
  </si>
  <si>
    <t>3.SET THE RATE FOR EACH BRACKET (replace "placeholder rates" shown here with your proposed rates ONLY FOR THE BRACKET YOU ARE PROPOSING - LEAVE RATE FOR UNUSED BRACKETS AT 00.0%)</t>
  </si>
  <si>
    <t xml:space="preserve"> - Bracket One Rate</t>
  </si>
  <si>
    <t xml:space="preserve"> - Bracket Two Rate</t>
  </si>
  <si>
    <t xml:space="preserve"> - Bracket Three Rate</t>
  </si>
  <si>
    <t xml:space="preserve"> - Bracket Four Rate</t>
  </si>
  <si>
    <t xml:space="preserve"> - Bracket Five Rate</t>
  </si>
  <si>
    <t xml:space="preserve"> - Bracket Six Rate</t>
  </si>
  <si>
    <t>2023 (BASE YEAR)</t>
  </si>
  <si>
    <t>CURRENT STRUCTURE (FOR COMPARISON ONLY)</t>
  </si>
  <si>
    <t>The cells below are "locked"</t>
  </si>
  <si>
    <t>1. Current Dues Revenue Ranges</t>
  </si>
  <si>
    <t>2. Current Rates</t>
  </si>
  <si>
    <r>
      <t xml:space="preserve"> - </t>
    </r>
    <r>
      <rPr>
        <b/>
        <sz val="12"/>
        <color rgb="FF000000"/>
        <rFont val="Times New Roman"/>
        <family val="1"/>
      </rPr>
      <t xml:space="preserve">Bracket One </t>
    </r>
    <r>
      <rPr>
        <sz val="12"/>
        <color rgb="FF000000"/>
        <rFont val="Times New Roman"/>
        <family val="1"/>
      </rPr>
      <t>Rate</t>
    </r>
  </si>
  <si>
    <r>
      <rPr>
        <b/>
        <sz val="12"/>
        <color rgb="FF000000"/>
        <rFont val="Times New Roman"/>
        <family val="1"/>
      </rPr>
      <t xml:space="preserve"> - Bracket Two</t>
    </r>
    <r>
      <rPr>
        <sz val="12"/>
        <color rgb="FF000000"/>
        <rFont val="Times New Roman"/>
        <family val="1"/>
      </rPr>
      <t xml:space="preserve"> Rate</t>
    </r>
  </si>
  <si>
    <r>
      <rPr>
        <b/>
        <sz val="12"/>
        <color rgb="FF000000"/>
        <rFont val="Times New Roman"/>
        <family val="1"/>
      </rPr>
      <t xml:space="preserve"> - Bracket Three</t>
    </r>
    <r>
      <rPr>
        <sz val="12"/>
        <color rgb="FF000000"/>
        <rFont val="Times New Roman"/>
        <family val="1"/>
      </rPr>
      <t xml:space="preserve"> Rate</t>
    </r>
  </si>
  <si>
    <t>Assumptions: Revenue Growth = CPI (pre-set to support comparisons)</t>
  </si>
  <si>
    <t xml:space="preserve"> - Revenue Growth</t>
  </si>
  <si>
    <t xml:space="preserve"> - CPI/Inflation</t>
  </si>
  <si>
    <t>2023 (Base Year) FOR COMPARISON ONLY</t>
  </si>
  <si>
    <t>5 YEAR TOTALS</t>
  </si>
  <si>
    <t>Member</t>
  </si>
  <si>
    <t>Projected Dues Assessment Revenue - Current Structure</t>
  </si>
  <si>
    <t>Projected Dues Assessment Revenue - Proposed Structure</t>
  </si>
  <si>
    <t>Projected Dues Under Current Structure</t>
  </si>
  <si>
    <t>Dues Under Proposed Structure (for comparison)</t>
  </si>
  <si>
    <t>% Dues/ Revenue Existing Structure</t>
  </si>
  <si>
    <t>% Dues/ Revenue Proposed Structure</t>
  </si>
  <si>
    <t>Change in Dues Proposed</t>
  </si>
  <si>
    <t>Projected Dues Under Proposed Structure</t>
  </si>
  <si>
    <t>Change in Proposed Dues</t>
  </si>
  <si>
    <t>$Dues Under Current Structure</t>
  </si>
  <si>
    <t>$Dues Under Proposed Stucture</t>
  </si>
  <si>
    <t>Total Difference in Dues Paid Over 5 years</t>
  </si>
  <si>
    <t>Lincoln, NE</t>
  </si>
  <si>
    <t>REVENUE &amp; DUES TOTALS</t>
  </si>
  <si>
    <t>Averages - ALL</t>
  </si>
  <si>
    <t>Averages - 15 Smallest</t>
  </si>
  <si>
    <t>Dues % Smallest</t>
  </si>
  <si>
    <t>Averages - 15 Largest</t>
  </si>
  <si>
    <t>Dues % Largest</t>
  </si>
  <si>
    <t xml:space="preserve">NOTE TO PROPOSERS: As noted in the Call for Proposals, proposal authors may propose a change in the definition of Earned ("Duesable") Revenue.  Use Column J (to DELETE) or Column K (to ADD) to reflect any proposed change in the definition of Earned Revenue.  To DELETE a category, COPY and PASTE the entire column for that category into Column J. </t>
  </si>
  <si>
    <t>Donated Goods</t>
  </si>
  <si>
    <t>Program Services</t>
  </si>
  <si>
    <t>Schools</t>
  </si>
  <si>
    <t>Foundations</t>
  </si>
  <si>
    <t>Business Services</t>
  </si>
  <si>
    <t>Other Operating</t>
  </si>
  <si>
    <t>General and Admin</t>
  </si>
  <si>
    <t>Total Duesable 2022Annualized</t>
  </si>
  <si>
    <t>Any Revenue Categories Proposed to DELETE</t>
  </si>
  <si>
    <t>Any Revenue Categories Proposed to ADD</t>
  </si>
  <si>
    <t>Adjusted Duesable Revenue</t>
  </si>
  <si>
    <r>
      <t xml:space="preserve">Cut and paste the values of any categories (from those on the left) you propose to </t>
    </r>
    <r>
      <rPr>
        <sz val="11"/>
        <color rgb="FFC00000"/>
        <rFont val="Arial"/>
        <family val="2"/>
      </rPr>
      <t>DELETE</t>
    </r>
    <r>
      <rPr>
        <sz val="11"/>
        <color theme="1"/>
        <rFont val="Arial"/>
        <family val="2"/>
      </rPr>
      <t xml:space="preserve"> from Earned Revenue below.</t>
    </r>
  </si>
  <si>
    <r>
      <t xml:space="preserve">Cut and past the revenue from other categories (not included in this worksheet) you propose to </t>
    </r>
    <r>
      <rPr>
        <sz val="11"/>
        <color rgb="FFC00000"/>
        <rFont val="Arial"/>
        <family val="2"/>
      </rPr>
      <t>ADD</t>
    </r>
    <r>
      <rPr>
        <sz val="11"/>
        <color theme="1"/>
        <rFont val="Arial"/>
        <family val="2"/>
      </rPr>
      <t xml:space="preserve"> below.</t>
    </r>
  </si>
  <si>
    <t>Portsmouth, OH</t>
  </si>
  <si>
    <t>Note: the data collected in Gateway are not exactly as required to calculate dues.</t>
  </si>
  <si>
    <t>Port Huron, MI</t>
  </si>
  <si>
    <t xml:space="preserve">Data reported in this document are an estimate of duesable revenue, dropping categories </t>
  </si>
  <si>
    <t>Lufkin, TX</t>
  </si>
  <si>
    <t>that do not fit in the current earned revenue classification.</t>
  </si>
  <si>
    <t>Hamilton, ON</t>
  </si>
  <si>
    <t>Mandan, ND</t>
  </si>
  <si>
    <t>Ashtabula, OH</t>
  </si>
  <si>
    <t>Pittsfield, MA</t>
  </si>
  <si>
    <t>Wooster, OH</t>
  </si>
  <si>
    <t>Huntington, WV</t>
  </si>
  <si>
    <t>Lorain, OH</t>
  </si>
  <si>
    <t>Lawton, OK</t>
  </si>
  <si>
    <t>Cheyenne, WY</t>
  </si>
  <si>
    <t>Scranton, PA</t>
  </si>
  <si>
    <t>Adrian, MI</t>
  </si>
  <si>
    <t>Terre Haute, IN</t>
  </si>
  <si>
    <t>Marinette, WI</t>
  </si>
  <si>
    <t>Duluth, MN</t>
  </si>
  <si>
    <t>Chillicothe, OH</t>
  </si>
  <si>
    <t>Ridgeland, MS</t>
  </si>
  <si>
    <t>Shreveport, LA</t>
  </si>
  <si>
    <t>Saint Catharines, ON</t>
  </si>
  <si>
    <t>Montgomery, AL</t>
  </si>
  <si>
    <t>Zanesville, OH</t>
  </si>
  <si>
    <t>Sandusky, OH</t>
  </si>
  <si>
    <t>El Paso, TX</t>
  </si>
  <si>
    <t>Johnstown, PA</t>
  </si>
  <si>
    <t>Lafayette, LA</t>
  </si>
  <si>
    <t>Youngstown, OH</t>
  </si>
  <si>
    <t>Lubbock, TX</t>
  </si>
  <si>
    <t>Buffalo, NY</t>
  </si>
  <si>
    <t>Waterloo, IA</t>
  </si>
  <si>
    <t>Grand Island, NE</t>
  </si>
  <si>
    <t>Beaumont, TX</t>
  </si>
  <si>
    <t>Kalamazoo, MI</t>
  </si>
  <si>
    <t>Knoxville, TN</t>
  </si>
  <si>
    <t>Fort Wayne, IN</t>
  </si>
  <si>
    <t>Tyler, TX</t>
  </si>
  <si>
    <t>Gulfport, MS</t>
  </si>
  <si>
    <t>Kingsport, TN</t>
  </si>
  <si>
    <t>Traverse City, MI</t>
  </si>
  <si>
    <t>Sherman, TX</t>
  </si>
  <si>
    <t>Santa Rosa, CA</t>
  </si>
  <si>
    <t>Marion, OH</t>
  </si>
  <si>
    <t>Toledo, OH</t>
  </si>
  <si>
    <t>Newark, OH</t>
  </si>
  <si>
    <t>Abilene, TX</t>
  </si>
  <si>
    <t>Peoria, IL</t>
  </si>
  <si>
    <t>Evansville, IN</t>
  </si>
  <si>
    <t>Birmingham, AL</t>
  </si>
  <si>
    <t>Akron, OH</t>
  </si>
  <si>
    <t>Springfield, IL</t>
  </si>
  <si>
    <t>Fredericksburg, VA</t>
  </si>
  <si>
    <t>Bakersfield, CA</t>
  </si>
  <si>
    <t>Honolulu, HI</t>
  </si>
  <si>
    <t>Chattanooga, TN</t>
  </si>
  <si>
    <t>Detroit, MI</t>
  </si>
  <si>
    <t>Battle Creek, MI</t>
  </si>
  <si>
    <t>Waco, TX</t>
  </si>
  <si>
    <t>Medford, OR</t>
  </si>
  <si>
    <t>Hagerstown, MD</t>
  </si>
  <si>
    <t>Muskegon, MI</t>
  </si>
  <si>
    <t>Tulsa, OK</t>
  </si>
  <si>
    <t>Des Moines, IA</t>
  </si>
  <si>
    <t>Mobile, AL</t>
  </si>
  <si>
    <t>Stockton, CA</t>
  </si>
  <si>
    <t>Flint, MI</t>
  </si>
  <si>
    <t>Wichita, KS</t>
  </si>
  <si>
    <t>Falls Creek, PA</t>
  </si>
  <si>
    <t>Charleston, WV</t>
  </si>
  <si>
    <t>Kennewick, WA</t>
  </si>
  <si>
    <t>Boston, MA</t>
  </si>
  <si>
    <t>Columbus, OH</t>
  </si>
  <si>
    <t>Rockford, IL</t>
  </si>
  <si>
    <t>Madison, WI</t>
  </si>
  <si>
    <t>Dallas, TX</t>
  </si>
  <si>
    <t>Sioux City, IA</t>
  </si>
  <si>
    <t>Albuquerque, NM</t>
  </si>
  <si>
    <t>Corpus Christi, TX</t>
  </si>
  <si>
    <t>Long Beach, CA</t>
  </si>
  <si>
    <t>Greensboro, NC</t>
  </si>
  <si>
    <t>Kansas City, MO</t>
  </si>
  <si>
    <t>Cincinnati, OH</t>
  </si>
  <si>
    <t>Savannah, GA</t>
  </si>
  <si>
    <t>Memphis, TN</t>
  </si>
  <si>
    <t>North Haven, CT</t>
  </si>
  <si>
    <t>Omaha, NE</t>
  </si>
  <si>
    <t>Grand Rapids, MI</t>
  </si>
  <si>
    <t>Iowa City, IA</t>
  </si>
  <si>
    <t>Rochester, NY</t>
  </si>
  <si>
    <t>Eugene, OR</t>
  </si>
  <si>
    <t>New Orleans, LA</t>
  </si>
  <si>
    <t>Spokane, WA</t>
  </si>
  <si>
    <t>Oxnard, CA</t>
  </si>
  <si>
    <t>Salinas, CA</t>
  </si>
  <si>
    <t>South Bend, IN</t>
  </si>
  <si>
    <t>Tallahassee, FL</t>
  </si>
  <si>
    <t>Wilmington, DE</t>
  </si>
  <si>
    <t>Macon, GA</t>
  </si>
  <si>
    <t>Canton, OH</t>
  </si>
  <si>
    <t>Tucson, AZ</t>
  </si>
  <si>
    <t>Jacksonville, FL</t>
  </si>
  <si>
    <t>West Palm Beach, FL</t>
  </si>
  <si>
    <t>Columbus, GA</t>
  </si>
  <si>
    <t>Bridgeport, CT</t>
  </si>
  <si>
    <t>Oklahoma City, OK</t>
  </si>
  <si>
    <t>Edmonton, AB</t>
  </si>
  <si>
    <t>Durham, NC</t>
  </si>
  <si>
    <t>Baltimore, MD</t>
  </si>
  <si>
    <t>Dayton, OH</t>
  </si>
  <si>
    <t>London, ON</t>
  </si>
  <si>
    <t>Fort Worth, TX</t>
  </si>
  <si>
    <t>Sarasota, FL</t>
  </si>
  <si>
    <t>Fort Myers, FL</t>
  </si>
  <si>
    <t>Great Falls, MT</t>
  </si>
  <si>
    <t>Las Vegas, NV</t>
  </si>
  <si>
    <t>Pittsburgh, PA</t>
  </si>
  <si>
    <t>San Jose, CA</t>
  </si>
  <si>
    <t>Greenville, SC</t>
  </si>
  <si>
    <t>Gorham, ME</t>
  </si>
  <si>
    <t>Roanoke, VA</t>
  </si>
  <si>
    <t>Washington, DC</t>
  </si>
  <si>
    <t>Little Rock, AR</t>
  </si>
  <si>
    <t>Charleston, SC</t>
  </si>
  <si>
    <t>New York, NY</t>
  </si>
  <si>
    <t>Maple Shade, NJ</t>
  </si>
  <si>
    <t>Saint Petersburg, FL</t>
  </si>
  <si>
    <t>Menasha, WI</t>
  </si>
  <si>
    <t>Harrisburg, PA</t>
  </si>
  <si>
    <t>San Francisco, CA</t>
  </si>
  <si>
    <t>Richmond, VA</t>
  </si>
  <si>
    <t>Montreal, QC</t>
  </si>
  <si>
    <t>San Diego, CA</t>
  </si>
  <si>
    <t>Charlotte, NC</t>
  </si>
  <si>
    <t>Winston-Salem, NC</t>
  </si>
  <si>
    <t>Santa Ana, CA</t>
  </si>
  <si>
    <t>Tacoma, WA</t>
  </si>
  <si>
    <t>Nashville, TN</t>
  </si>
  <si>
    <t>San Antonio, TX</t>
  </si>
  <si>
    <t>Louisville, KY</t>
  </si>
  <si>
    <t>Sacramento, CA</t>
  </si>
  <si>
    <t>Orlando, FL</t>
  </si>
  <si>
    <t>Saint Louis, MO</t>
  </si>
  <si>
    <t>Austin, TX</t>
  </si>
  <si>
    <t>Houston, TX</t>
  </si>
  <si>
    <t>Miami, FL</t>
  </si>
  <si>
    <t>Saint Paul, MN</t>
  </si>
  <si>
    <t>Seattle, WA</t>
  </si>
  <si>
    <t>Indianapolis, IN</t>
  </si>
  <si>
    <t>Los Angeles, CA</t>
  </si>
  <si>
    <t>Colorado Springs, CO</t>
  </si>
  <si>
    <t>Atlanta, GA</t>
  </si>
  <si>
    <t>Portland, OR</t>
  </si>
  <si>
    <t>Milwaukee, WI</t>
  </si>
  <si>
    <t>Phoenix, AZ</t>
  </si>
  <si>
    <t>Total</t>
  </si>
  <si>
    <r>
      <rPr>
        <b/>
        <sz val="11"/>
        <color rgb="FF000000"/>
        <rFont val="Arial"/>
        <family val="2"/>
      </rPr>
      <t>Impact Dashboard:</t>
    </r>
    <r>
      <rPr>
        <sz val="11"/>
        <color rgb="FF000000"/>
        <rFont val="Arial"/>
        <family val="2"/>
      </rPr>
      <t xml:space="preserve"> Use this sheet to analyze the impact of your proposed changes on average dues paid by member Goodwills, larger v. smaller Goodwill organizations, the equity of the proposed structure relative to the current structure; and the difference in the total amount of dues revenue generated; t</t>
    </r>
    <r>
      <rPr>
        <b/>
        <sz val="11"/>
        <color rgb="FF000000"/>
        <rFont val="Arial"/>
        <family val="2"/>
      </rPr>
      <t>his page autofills based on changes you make on the Control Panel and in the definition of Earned Revenue.</t>
    </r>
  </si>
  <si>
    <t>Trends - Average Dues Paid (all Members)</t>
  </si>
  <si>
    <t>Current Structure</t>
  </si>
  <si>
    <t>Proposed Structure</t>
  </si>
  <si>
    <t>Proposed Change in Average Dues Paid</t>
  </si>
  <si>
    <t>Your Proposal: Comparing Impact on Large and Small Orgs</t>
  </si>
  <si>
    <t>Average Dues - 15 Lowest Revenue Goodwills</t>
  </si>
  <si>
    <t>Average Earned Reveniue - 15 Lowest</t>
  </si>
  <si>
    <t>Dues Percentage (to total "duesable" revenue)</t>
  </si>
  <si>
    <t>Average Dues - 15 Highest Revenue Goodwill</t>
  </si>
  <si>
    <t>Average Earned Revenue - 15 Highest</t>
  </si>
  <si>
    <t>Equity Ratio (Dues Percentage Largest to Smallest Goodwills)</t>
  </si>
  <si>
    <t>Total GII Dues Revenue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</si>
</sst>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0.0"/>
    <numFmt numFmtId="167" formatCode="0.0000%"/>
  </numFmts>
  <fonts count="31">
    <font>
      <sz val="10"/>
      <color rgb="FF000000"/>
      <name val="Times New Roman"/>
      <charset val="204"/>
    </font>
    <font>
      <sz val="11"/>
      <color theme="1"/>
      <name val="Calibri"/>
      <family val="2"/>
      <scheme val="minor"/>
    </font>
    <font>
      <sz val="11"/>
      <color rgb="FF000000"/>
      <name val="Arial"/>
      <family val="2"/>
    </font>
    <font>
      <sz val="10"/>
      <color rgb="FF000000"/>
      <name val="Arial"/>
      <family val="2"/>
    </font>
    <font>
      <b/>
      <sz val="11"/>
      <color theme="0"/>
      <name val="Arial"/>
      <family val="2"/>
    </font>
    <font>
      <sz val="10"/>
      <color rgb="FF000000"/>
      <name val="Times New Roman"/>
      <family val="1"/>
    </font>
    <font>
      <sz val="10"/>
      <name val="Arial"/>
      <family val="2"/>
    </font>
    <font>
      <b/>
      <sz val="18"/>
      <color rgb="FF000000"/>
      <name val="Calibri"/>
      <family val="2"/>
      <scheme val="minor"/>
    </font>
    <font>
      <sz val="12"/>
      <color rgb="FF000000"/>
      <name val="Times New Roman"/>
      <family val="1"/>
    </font>
    <font>
      <b/>
      <sz val="12"/>
      <color rgb="FF000000"/>
      <name val="Times New Roman"/>
      <family val="1"/>
    </font>
    <font>
      <b/>
      <sz val="12"/>
      <color rgb="FF000000"/>
      <name val="Calibri"/>
      <family val="2"/>
      <scheme val="minor"/>
    </font>
    <font>
      <sz val="12"/>
      <color rgb="FF000000"/>
      <name val="Calibri"/>
      <family val="2"/>
      <scheme val="minor"/>
    </font>
    <font>
      <sz val="14"/>
      <color theme="0"/>
      <name val="Arial"/>
      <family val="2"/>
    </font>
    <font>
      <sz val="14"/>
      <color theme="0"/>
      <name val="Times New Roman"/>
      <family val="1"/>
    </font>
    <font>
      <b/>
      <sz val="12"/>
      <color theme="0"/>
      <name val="Arial"/>
      <family val="2"/>
    </font>
    <font>
      <sz val="8"/>
      <name val="Times New Roman"/>
      <family val="1"/>
    </font>
    <font>
      <sz val="12"/>
      <color rgb="FF000000"/>
      <name val="Arial"/>
      <family val="2"/>
    </font>
    <font>
      <sz val="11"/>
      <name val="Arial"/>
      <family val="2"/>
    </font>
    <font>
      <b/>
      <sz val="10"/>
      <color rgb="FF000000"/>
      <name val="Times New Roman"/>
      <family val="1"/>
    </font>
    <font>
      <b/>
      <sz val="11"/>
      <name val="Arial"/>
      <family val="2"/>
    </font>
    <font>
      <sz val="11"/>
      <color rgb="FF000000"/>
      <name val="Times New Roman"/>
      <family val="1"/>
    </font>
    <font>
      <sz val="11"/>
      <color rgb="FF000000"/>
      <name val="Calibri"/>
      <family val="2"/>
      <scheme val="minor"/>
    </font>
    <font>
      <sz val="10"/>
      <color rgb="FF000000"/>
      <name val="Calibri"/>
      <family val="2"/>
      <scheme val="minor"/>
    </font>
    <font>
      <sz val="10"/>
      <name val="Calibri"/>
      <family val="2"/>
      <scheme val="minor"/>
    </font>
    <font>
      <b/>
      <sz val="14"/>
      <color rgb="FF000000"/>
      <name val="Calibri"/>
      <family val="2"/>
      <scheme val="minor"/>
    </font>
    <font>
      <b/>
      <sz val="11"/>
      <color rgb="FF000000"/>
      <name val="Calibri"/>
      <family val="2"/>
      <scheme val="minor"/>
    </font>
    <font>
      <b/>
      <sz val="10"/>
      <color rgb="FF000000"/>
      <name val="Calibri"/>
      <family val="2"/>
      <scheme val="minor"/>
    </font>
    <font>
      <sz val="11"/>
      <color theme="1"/>
      <name val="Arial"/>
      <family val="2"/>
    </font>
    <font>
      <sz val="11"/>
      <color rgb="FFC00000"/>
      <name val="Arial"/>
      <family val="2"/>
    </font>
    <font>
      <b/>
      <sz val="11"/>
      <color rgb="FF000000"/>
      <name val="Arial"/>
      <family val="2"/>
    </font>
    <font>
      <i/>
      <sz val="9"/>
      <color rgb="FFFF0000"/>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s>
  <borders count="27">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 fillId="0" borderId="0"/>
  </cellStyleXfs>
  <cellXfs count="202">
    <xf numFmtId="0" fontId="0" fillId="0" borderId="0" xfId="0"/>
    <xf numFmtId="0" fontId="3" fillId="0" borderId="0" xfId="0" applyFont="1" applyAlignment="1">
      <alignment horizontal="left" vertical="top"/>
    </xf>
    <xf numFmtId="0" fontId="6" fillId="2" borderId="0" xfId="0" applyFont="1" applyFill="1" applyAlignment="1">
      <alignment horizontal="left" vertical="top"/>
    </xf>
    <xf numFmtId="10" fontId="3" fillId="0" borderId="0" xfId="2" applyNumberFormat="1" applyFont="1" applyFill="1" applyBorder="1" applyAlignment="1">
      <alignment horizontal="center" vertical="top"/>
    </xf>
    <xf numFmtId="0" fontId="3" fillId="3" borderId="0" xfId="0" applyFont="1" applyFill="1" applyAlignment="1">
      <alignment horizontal="left" vertical="top"/>
    </xf>
    <xf numFmtId="0" fontId="6" fillId="3" borderId="0" xfId="0" applyFont="1" applyFill="1" applyAlignment="1">
      <alignment horizontal="left" vertical="top"/>
    </xf>
    <xf numFmtId="6" fontId="6" fillId="3" borderId="0" xfId="0" applyNumberFormat="1" applyFont="1" applyFill="1" applyAlignment="1">
      <alignment horizontal="center" vertical="top"/>
    </xf>
    <xf numFmtId="10" fontId="3" fillId="3" borderId="0" xfId="2" applyNumberFormat="1" applyFont="1" applyFill="1" applyBorder="1" applyAlignment="1">
      <alignment horizontal="center" vertical="top"/>
    </xf>
    <xf numFmtId="164" fontId="6" fillId="3" borderId="0" xfId="0" applyNumberFormat="1" applyFont="1" applyFill="1" applyAlignment="1">
      <alignment horizontal="center" vertical="top"/>
    </xf>
    <xf numFmtId="6" fontId="3" fillId="3" borderId="0" xfId="0" applyNumberFormat="1" applyFont="1" applyFill="1" applyAlignment="1">
      <alignment horizontal="left" vertical="top"/>
    </xf>
    <xf numFmtId="0" fontId="5" fillId="0" borderId="0" xfId="0" applyFont="1"/>
    <xf numFmtId="0" fontId="7" fillId="0" borderId="0" xfId="0" applyFont="1"/>
    <xf numFmtId="0" fontId="11" fillId="0" borderId="0" xfId="0" applyFont="1"/>
    <xf numFmtId="0" fontId="11" fillId="0" borderId="0" xfId="0" applyFont="1" applyAlignment="1">
      <alignment wrapText="1"/>
    </xf>
    <xf numFmtId="164" fontId="6" fillId="3" borderId="0" xfId="0" applyNumberFormat="1" applyFont="1" applyFill="1" applyAlignment="1">
      <alignment horizontal="right" vertical="top"/>
    </xf>
    <xf numFmtId="3" fontId="3" fillId="3" borderId="0" xfId="0" applyNumberFormat="1" applyFont="1" applyFill="1" applyAlignment="1">
      <alignment horizontal="left" vertical="top"/>
    </xf>
    <xf numFmtId="0" fontId="1" fillId="0" borderId="0" xfId="3"/>
    <xf numFmtId="0" fontId="1" fillId="0" borderId="0" xfId="3" applyAlignment="1">
      <alignment horizontal="center" vertical="center" wrapText="1"/>
    </xf>
    <xf numFmtId="164" fontId="6" fillId="3" borderId="0" xfId="1" applyNumberFormat="1" applyFont="1" applyFill="1" applyBorder="1" applyAlignment="1">
      <alignment horizontal="center" vertical="top"/>
    </xf>
    <xf numFmtId="6" fontId="3" fillId="3" borderId="4" xfId="0" applyNumberFormat="1" applyFont="1" applyFill="1" applyBorder="1" applyAlignment="1">
      <alignment horizontal="center" vertical="top"/>
    </xf>
    <xf numFmtId="0" fontId="3" fillId="3" borderId="16" xfId="0" applyFont="1" applyFill="1" applyBorder="1" applyAlignment="1">
      <alignment horizontal="left" vertical="top"/>
    </xf>
    <xf numFmtId="0" fontId="3" fillId="0" borderId="16" xfId="0" applyFont="1" applyBorder="1" applyAlignment="1">
      <alignment horizontal="left" vertical="top"/>
    </xf>
    <xf numFmtId="6" fontId="3" fillId="3" borderId="16" xfId="0" applyNumberFormat="1" applyFont="1" applyFill="1" applyBorder="1" applyAlignment="1">
      <alignment horizontal="left" vertical="top"/>
    </xf>
    <xf numFmtId="0" fontId="9" fillId="8" borderId="0" xfId="0" applyFont="1" applyFill="1"/>
    <xf numFmtId="0" fontId="0" fillId="8" borderId="0" xfId="0" applyFill="1"/>
    <xf numFmtId="0" fontId="8" fillId="8" borderId="0" xfId="0" applyFont="1" applyFill="1"/>
    <xf numFmtId="10" fontId="8" fillId="8" borderId="4" xfId="0" applyNumberFormat="1" applyFont="1" applyFill="1" applyBorder="1"/>
    <xf numFmtId="7" fontId="0" fillId="8" borderId="0" xfId="0" applyNumberFormat="1" applyFill="1"/>
    <xf numFmtId="0" fontId="3" fillId="0" borderId="0" xfId="0" applyFont="1" applyAlignment="1">
      <alignment horizontal="left" vertical="center"/>
    </xf>
    <xf numFmtId="0" fontId="3" fillId="3" borderId="0" xfId="0" applyFont="1" applyFill="1" applyAlignment="1">
      <alignment horizontal="right" vertical="top"/>
    </xf>
    <xf numFmtId="3" fontId="3" fillId="3" borderId="0" xfId="0" applyNumberFormat="1" applyFont="1" applyFill="1" applyAlignment="1">
      <alignment horizontal="right" vertical="top"/>
    </xf>
    <xf numFmtId="0" fontId="8" fillId="8" borderId="4" xfId="0" applyFont="1" applyFill="1" applyBorder="1"/>
    <xf numFmtId="0" fontId="9" fillId="8" borderId="4" xfId="0" applyFont="1" applyFill="1" applyBorder="1"/>
    <xf numFmtId="3" fontId="3" fillId="0" borderId="0" xfId="0" applyNumberFormat="1" applyFont="1" applyAlignment="1">
      <alignment horizontal="right" vertical="top"/>
    </xf>
    <xf numFmtId="6" fontId="6" fillId="3" borderId="0" xfId="0" applyNumberFormat="1" applyFont="1" applyFill="1" applyAlignment="1">
      <alignment horizontal="right" vertical="top"/>
    </xf>
    <xf numFmtId="164" fontId="6" fillId="3" borderId="0" xfId="1" applyNumberFormat="1" applyFont="1" applyFill="1" applyBorder="1" applyAlignment="1">
      <alignment horizontal="right" vertical="top"/>
    </xf>
    <xf numFmtId="6" fontId="3" fillId="3" borderId="4" xfId="0" applyNumberFormat="1" applyFont="1" applyFill="1" applyBorder="1" applyAlignment="1">
      <alignment horizontal="right" vertical="top"/>
    </xf>
    <xf numFmtId="0" fontId="3" fillId="0" borderId="0" xfId="0" applyFont="1" applyAlignment="1">
      <alignment horizontal="right" vertical="top"/>
    </xf>
    <xf numFmtId="0" fontId="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165" fontId="1" fillId="0" borderId="0" xfId="3" applyNumberFormat="1"/>
    <xf numFmtId="164" fontId="0" fillId="0" borderId="0" xfId="0" applyNumberFormat="1"/>
    <xf numFmtId="0" fontId="20" fillId="0" borderId="0" xfId="0" applyFont="1"/>
    <xf numFmtId="0" fontId="10" fillId="0" borderId="0" xfId="0" applyFont="1"/>
    <xf numFmtId="0" fontId="21" fillId="0" borderId="0" xfId="0" applyFont="1" applyAlignment="1">
      <alignment horizontal="center"/>
    </xf>
    <xf numFmtId="0" fontId="22" fillId="0" borderId="0" xfId="0" applyFont="1"/>
    <xf numFmtId="0" fontId="21" fillId="0" borderId="0" xfId="0" applyFont="1" applyAlignment="1">
      <alignment horizontal="center" vertical="center"/>
    </xf>
    <xf numFmtId="0" fontId="11" fillId="0" borderId="0" xfId="0" applyFont="1" applyAlignment="1">
      <alignment horizontal="center"/>
    </xf>
    <xf numFmtId="0" fontId="22" fillId="0" borderId="0" xfId="0" applyFont="1" applyAlignment="1">
      <alignment horizontal="center"/>
    </xf>
    <xf numFmtId="0" fontId="10" fillId="0" borderId="0" xfId="0" applyFont="1" applyAlignment="1">
      <alignment wrapText="1"/>
    </xf>
    <xf numFmtId="0" fontId="10" fillId="0" borderId="4" xfId="0" applyFont="1" applyBorder="1"/>
    <xf numFmtId="0" fontId="11" fillId="0" borderId="4" xfId="0" applyFont="1" applyBorder="1"/>
    <xf numFmtId="164" fontId="11" fillId="7" borderId="4" xfId="0" applyNumberFormat="1" applyFont="1" applyFill="1" applyBorder="1"/>
    <xf numFmtId="164" fontId="11" fillId="6" borderId="4" xfId="0" applyNumberFormat="1" applyFont="1" applyFill="1" applyBorder="1"/>
    <xf numFmtId="165" fontId="22" fillId="0" borderId="0" xfId="0" applyNumberFormat="1" applyFont="1"/>
    <xf numFmtId="164" fontId="11" fillId="0" borderId="0" xfId="0" applyNumberFormat="1" applyFont="1"/>
    <xf numFmtId="164" fontId="11" fillId="3" borderId="0" xfId="0" applyNumberFormat="1" applyFont="1" applyFill="1"/>
    <xf numFmtId="3" fontId="11" fillId="0" borderId="0" xfId="0" applyNumberFormat="1" applyFont="1"/>
    <xf numFmtId="10" fontId="22" fillId="0" borderId="0" xfId="0" applyNumberFormat="1" applyFont="1"/>
    <xf numFmtId="0" fontId="10" fillId="0" borderId="4" xfId="0" applyFont="1" applyBorder="1" applyAlignment="1">
      <alignment wrapText="1"/>
    </xf>
    <xf numFmtId="0" fontId="10" fillId="7" borderId="4" xfId="0" applyFont="1" applyFill="1" applyBorder="1" applyAlignment="1">
      <alignment horizontal="center"/>
    </xf>
    <xf numFmtId="10" fontId="22" fillId="0" borderId="0" xfId="0" applyNumberFormat="1" applyFont="1" applyAlignment="1">
      <alignment vertical="top" wrapText="1"/>
    </xf>
    <xf numFmtId="164" fontId="23" fillId="3" borderId="0" xfId="0" applyNumberFormat="1" applyFont="1" applyFill="1" applyAlignment="1">
      <alignment horizontal="right" vertical="top"/>
    </xf>
    <xf numFmtId="0" fontId="10" fillId="7" borderId="4" xfId="0" applyFont="1" applyFill="1" applyBorder="1" applyAlignment="1" applyProtection="1">
      <alignment horizontal="center" vertical="center"/>
      <protection locked="0"/>
    </xf>
    <xf numFmtId="0" fontId="10" fillId="7" borderId="4" xfId="0" applyFont="1" applyFill="1" applyBorder="1" applyAlignment="1">
      <alignment horizontal="center" vertical="center"/>
    </xf>
    <xf numFmtId="164" fontId="22" fillId="0" borderId="0" xfId="0" applyNumberFormat="1" applyFont="1" applyAlignment="1">
      <alignment vertical="top"/>
    </xf>
    <xf numFmtId="0" fontId="10" fillId="0" borderId="4" xfId="0" applyFont="1" applyBorder="1" applyAlignment="1">
      <alignment vertical="top" wrapText="1"/>
    </xf>
    <xf numFmtId="0" fontId="11" fillId="0" borderId="0" xfId="0" applyFont="1" applyAlignment="1">
      <alignment vertical="top" wrapText="1"/>
    </xf>
    <xf numFmtId="10" fontId="11" fillId="7" borderId="4" xfId="0" applyNumberFormat="1" applyFont="1" applyFill="1" applyBorder="1"/>
    <xf numFmtId="10" fontId="22" fillId="3" borderId="0" xfId="0" applyNumberFormat="1" applyFont="1" applyFill="1"/>
    <xf numFmtId="0" fontId="24" fillId="8" borderId="0" xfId="0" applyFont="1" applyFill="1"/>
    <xf numFmtId="0" fontId="10" fillId="8" borderId="0" xfId="0" applyFont="1" applyFill="1"/>
    <xf numFmtId="0" fontId="22" fillId="8" borderId="0" xfId="0" applyFont="1" applyFill="1"/>
    <xf numFmtId="0" fontId="11" fillId="8" borderId="0" xfId="0" applyFont="1" applyFill="1" applyAlignment="1">
      <alignment horizontal="center"/>
    </xf>
    <xf numFmtId="0" fontId="22" fillId="8" borderId="0" xfId="0" applyFont="1" applyFill="1" applyAlignment="1">
      <alignment horizontal="center"/>
    </xf>
    <xf numFmtId="0" fontId="11" fillId="8" borderId="0" xfId="0" applyFont="1" applyFill="1" applyAlignment="1">
      <alignment horizontal="center" vertical="center"/>
    </xf>
    <xf numFmtId="0" fontId="10" fillId="8" borderId="4" xfId="0" applyFont="1" applyFill="1" applyBorder="1"/>
    <xf numFmtId="164" fontId="11" fillId="8" borderId="4" xfId="0" applyNumberFormat="1" applyFont="1" applyFill="1" applyBorder="1"/>
    <xf numFmtId="5" fontId="11" fillId="8" borderId="4" xfId="1" applyNumberFormat="1" applyFont="1" applyFill="1" applyBorder="1"/>
    <xf numFmtId="164" fontId="11" fillId="8" borderId="0" xfId="0" applyNumberFormat="1" applyFont="1" applyFill="1"/>
    <xf numFmtId="0" fontId="11" fillId="8" borderId="0" xfId="0" applyFont="1" applyFill="1"/>
    <xf numFmtId="0" fontId="26" fillId="8" borderId="0" xfId="0" applyFont="1" applyFill="1"/>
    <xf numFmtId="0" fontId="10" fillId="8" borderId="0" xfId="0" applyFont="1" applyFill="1" applyAlignment="1">
      <alignment horizontal="center"/>
    </xf>
    <xf numFmtId="0" fontId="18" fillId="8" borderId="0" xfId="0" applyFont="1" applyFill="1"/>
    <xf numFmtId="0" fontId="17" fillId="8" borderId="4" xfId="0" applyFont="1" applyFill="1" applyBorder="1" applyAlignment="1">
      <alignment horizontal="left" vertical="top"/>
    </xf>
    <xf numFmtId="6" fontId="17" fillId="8" borderId="4" xfId="0" applyNumberFormat="1" applyFont="1" applyFill="1" applyBorder="1" applyAlignment="1">
      <alignment vertical="top"/>
    </xf>
    <xf numFmtId="6" fontId="17" fillId="8" borderId="4" xfId="0" applyNumberFormat="1" applyFont="1" applyFill="1" applyBorder="1" applyAlignment="1">
      <alignment horizontal="right" vertical="top"/>
    </xf>
    <xf numFmtId="10" fontId="2" fillId="8" borderId="4" xfId="2" applyNumberFormat="1" applyFont="1" applyFill="1" applyBorder="1" applyAlignment="1">
      <alignment horizontal="right" vertical="top"/>
    </xf>
    <xf numFmtId="10" fontId="2" fillId="8" borderId="4" xfId="2" applyNumberFormat="1" applyFont="1" applyFill="1" applyBorder="1" applyAlignment="1">
      <alignment vertical="top"/>
    </xf>
    <xf numFmtId="164" fontId="2" fillId="8" borderId="4" xfId="0" applyNumberFormat="1" applyFont="1" applyFill="1" applyBorder="1" applyAlignment="1">
      <alignment vertical="top"/>
    </xf>
    <xf numFmtId="164" fontId="2" fillId="8" borderId="4" xfId="0" applyNumberFormat="1" applyFont="1" applyFill="1" applyBorder="1" applyAlignment="1">
      <alignment horizontal="right" vertical="top"/>
    </xf>
    <xf numFmtId="3" fontId="2" fillId="8" borderId="4" xfId="0" applyNumberFormat="1" applyFont="1" applyFill="1" applyBorder="1" applyAlignment="1">
      <alignment horizontal="right" vertical="top"/>
    </xf>
    <xf numFmtId="0" fontId="3" fillId="8" borderId="0" xfId="0" applyFont="1" applyFill="1" applyAlignment="1">
      <alignment horizontal="left" vertical="top"/>
    </xf>
    <xf numFmtId="164" fontId="17" fillId="8" borderId="4" xfId="0" applyNumberFormat="1" applyFont="1" applyFill="1" applyBorder="1" applyAlignment="1">
      <alignment vertical="top"/>
    </xf>
    <xf numFmtId="164" fontId="17" fillId="8" borderId="4" xfId="0" applyNumberFormat="1" applyFont="1" applyFill="1" applyBorder="1" applyAlignment="1">
      <alignment horizontal="right" vertical="top"/>
    </xf>
    <xf numFmtId="164" fontId="2" fillId="8" borderId="4" xfId="0" applyNumberFormat="1" applyFont="1" applyFill="1" applyBorder="1" applyAlignment="1">
      <alignment horizontal="right" vertical="center"/>
    </xf>
    <xf numFmtId="164" fontId="2" fillId="8" borderId="4" xfId="0" applyNumberFormat="1" applyFont="1" applyFill="1" applyBorder="1" applyAlignment="1">
      <alignment vertical="center"/>
    </xf>
    <xf numFmtId="164" fontId="17" fillId="8" borderId="4" xfId="1" applyNumberFormat="1" applyFont="1" applyFill="1" applyBorder="1" applyAlignment="1">
      <alignment vertical="top"/>
    </xf>
    <xf numFmtId="164" fontId="17" fillId="8" borderId="4" xfId="1" applyNumberFormat="1" applyFont="1" applyFill="1" applyBorder="1" applyAlignment="1">
      <alignment horizontal="right" vertical="top"/>
    </xf>
    <xf numFmtId="0" fontId="3" fillId="8" borderId="1" xfId="0" applyFont="1" applyFill="1" applyBorder="1" applyAlignment="1">
      <alignment horizontal="left" vertical="top"/>
    </xf>
    <xf numFmtId="0" fontId="17" fillId="8" borderId="0" xfId="0" applyFont="1" applyFill="1" applyAlignment="1">
      <alignment horizontal="left" vertical="top"/>
    </xf>
    <xf numFmtId="6" fontId="17" fillId="8" borderId="0" xfId="0" applyNumberFormat="1" applyFont="1" applyFill="1" applyAlignment="1">
      <alignment horizontal="center" vertical="top"/>
    </xf>
    <xf numFmtId="6" fontId="17" fillId="8" borderId="0" xfId="0" applyNumberFormat="1" applyFont="1" applyFill="1" applyAlignment="1">
      <alignment horizontal="right" vertical="top"/>
    </xf>
    <xf numFmtId="10" fontId="2" fillId="8" borderId="0" xfId="2" applyNumberFormat="1" applyFont="1" applyFill="1" applyBorder="1" applyAlignment="1">
      <alignment horizontal="center" vertical="top"/>
    </xf>
    <xf numFmtId="6" fontId="2" fillId="8" borderId="16" xfId="0" applyNumberFormat="1" applyFont="1" applyFill="1" applyBorder="1" applyAlignment="1">
      <alignment horizontal="left" vertical="top"/>
    </xf>
    <xf numFmtId="0" fontId="2" fillId="8" borderId="0" xfId="0" applyFont="1" applyFill="1" applyAlignment="1">
      <alignment horizontal="left" vertical="top"/>
    </xf>
    <xf numFmtId="3" fontId="2" fillId="8" borderId="0" xfId="0" applyNumberFormat="1" applyFont="1" applyFill="1" applyAlignment="1">
      <alignment horizontal="right" vertical="top"/>
    </xf>
    <xf numFmtId="0" fontId="19" fillId="8" borderId="4" xfId="0" applyFont="1" applyFill="1" applyBorder="1" applyAlignment="1">
      <alignment horizontal="left" vertical="top"/>
    </xf>
    <xf numFmtId="164" fontId="2" fillId="8" borderId="4" xfId="2" applyNumberFormat="1" applyFont="1" applyFill="1" applyBorder="1" applyAlignment="1">
      <alignment vertical="top"/>
    </xf>
    <xf numFmtId="0" fontId="16" fillId="8" borderId="0" xfId="0" applyFont="1" applyFill="1" applyAlignment="1">
      <alignment horizontal="left" vertical="top"/>
    </xf>
    <xf numFmtId="164" fontId="17" fillId="8" borderId="4" xfId="0" applyNumberFormat="1" applyFont="1" applyFill="1" applyBorder="1" applyAlignment="1">
      <alignment horizontal="center" vertical="top"/>
    </xf>
    <xf numFmtId="10" fontId="2" fillId="8" borderId="4" xfId="2" applyNumberFormat="1" applyFont="1" applyFill="1" applyBorder="1" applyAlignment="1">
      <alignment horizontal="center" vertical="top"/>
    </xf>
    <xf numFmtId="6" fontId="2" fillId="8" borderId="4" xfId="0" applyNumberFormat="1" applyFont="1" applyFill="1" applyBorder="1" applyAlignment="1">
      <alignment horizontal="left" vertical="top"/>
    </xf>
    <xf numFmtId="0" fontId="2" fillId="8" borderId="4" xfId="0" applyFont="1" applyFill="1" applyBorder="1" applyAlignment="1">
      <alignment horizontal="left" vertical="top"/>
    </xf>
    <xf numFmtId="165" fontId="2" fillId="8" borderId="4" xfId="0" applyNumberFormat="1" applyFont="1" applyFill="1" applyBorder="1" applyAlignment="1">
      <alignment horizontal="left" vertical="top"/>
    </xf>
    <xf numFmtId="6" fontId="17" fillId="8" borderId="4" xfId="0" applyNumberFormat="1" applyFont="1" applyFill="1" applyBorder="1" applyAlignment="1">
      <alignment horizontal="center" vertical="top"/>
    </xf>
    <xf numFmtId="10" fontId="2" fillId="8" borderId="4" xfId="0" applyNumberFormat="1" applyFont="1" applyFill="1" applyBorder="1" applyAlignment="1">
      <alignment horizontal="right" vertical="top"/>
    </xf>
    <xf numFmtId="0" fontId="27" fillId="0" borderId="0" xfId="3" applyFont="1"/>
    <xf numFmtId="0" fontId="27" fillId="0" borderId="4" xfId="3" applyFont="1" applyBorder="1" applyAlignment="1">
      <alignment horizontal="center" vertical="center" wrapText="1"/>
    </xf>
    <xf numFmtId="0" fontId="27" fillId="8" borderId="4" xfId="3"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0" borderId="0" xfId="3" applyFont="1" applyAlignment="1">
      <alignment horizontal="center" vertical="center" wrapText="1"/>
    </xf>
    <xf numFmtId="0" fontId="27" fillId="0" borderId="4" xfId="3" applyFont="1" applyBorder="1"/>
    <xf numFmtId="0" fontId="27" fillId="8" borderId="4" xfId="3" applyFont="1" applyFill="1" applyBorder="1"/>
    <xf numFmtId="164" fontId="27" fillId="0" borderId="22" xfId="3" applyNumberFormat="1" applyFont="1" applyBorder="1"/>
    <xf numFmtId="164" fontId="27" fillId="0" borderId="23" xfId="3" applyNumberFormat="1" applyFont="1" applyBorder="1"/>
    <xf numFmtId="164" fontId="27" fillId="0" borderId="24" xfId="3" applyNumberFormat="1" applyFont="1" applyBorder="1"/>
    <xf numFmtId="164" fontId="27" fillId="8" borderId="25" xfId="3" applyNumberFormat="1" applyFont="1" applyFill="1" applyBorder="1"/>
    <xf numFmtId="164" fontId="27" fillId="5" borderId="26" xfId="3" applyNumberFormat="1" applyFont="1" applyFill="1" applyBorder="1"/>
    <xf numFmtId="164" fontId="27" fillId="8" borderId="26" xfId="3" applyNumberFormat="1" applyFont="1" applyFill="1" applyBorder="1"/>
    <xf numFmtId="164" fontId="27" fillId="0" borderId="0" xfId="3" applyNumberFormat="1" applyFont="1"/>
    <xf numFmtId="164" fontId="27" fillId="0" borderId="13" xfId="3" applyNumberFormat="1" applyFont="1" applyBorder="1"/>
    <xf numFmtId="164" fontId="27" fillId="0" borderId="12" xfId="3" applyNumberFormat="1" applyFont="1" applyBorder="1"/>
    <xf numFmtId="164" fontId="27" fillId="0" borderId="11" xfId="3" applyNumberFormat="1" applyFont="1" applyBorder="1"/>
    <xf numFmtId="164" fontId="27" fillId="8" borderId="21" xfId="3" applyNumberFormat="1" applyFont="1" applyFill="1" applyBorder="1"/>
    <xf numFmtId="164" fontId="27" fillId="5" borderId="4" xfId="3" applyNumberFormat="1" applyFont="1" applyFill="1" applyBorder="1"/>
    <xf numFmtId="164" fontId="27" fillId="0" borderId="15" xfId="3" applyNumberFormat="1" applyFont="1" applyBorder="1"/>
    <xf numFmtId="164" fontId="27" fillId="0" borderId="14" xfId="3" applyNumberFormat="1" applyFont="1" applyBorder="1"/>
    <xf numFmtId="0" fontId="27" fillId="8" borderId="10" xfId="3" applyFont="1" applyFill="1" applyBorder="1"/>
    <xf numFmtId="164" fontId="27" fillId="8" borderId="9" xfId="3" applyNumberFormat="1" applyFont="1" applyFill="1" applyBorder="1"/>
    <xf numFmtId="164" fontId="27" fillId="8" borderId="8" xfId="3" applyNumberFormat="1" applyFont="1" applyFill="1" applyBorder="1"/>
    <xf numFmtId="164" fontId="27" fillId="8" borderId="7" xfId="3" applyNumberFormat="1" applyFont="1" applyFill="1" applyBorder="1"/>
    <xf numFmtId="164" fontId="27" fillId="8" borderId="10" xfId="3" applyNumberFormat="1" applyFont="1" applyFill="1" applyBorder="1"/>
    <xf numFmtId="164" fontId="27" fillId="8" borderId="4" xfId="3" applyNumberFormat="1" applyFont="1" applyFill="1" applyBorder="1"/>
    <xf numFmtId="0" fontId="27" fillId="5" borderId="4" xfId="3" applyFont="1" applyFill="1" applyBorder="1" applyAlignment="1">
      <alignment wrapText="1"/>
    </xf>
    <xf numFmtId="0" fontId="2" fillId="0" borderId="0" xfId="0" applyFont="1"/>
    <xf numFmtId="164" fontId="2" fillId="0" borderId="0" xfId="0" applyNumberFormat="1" applyFont="1"/>
    <xf numFmtId="164" fontId="2" fillId="0" borderId="0" xfId="0" applyNumberFormat="1" applyFont="1" applyProtection="1">
      <protection locked="0"/>
    </xf>
    <xf numFmtId="0" fontId="29" fillId="0" borderId="0" xfId="0" applyFont="1"/>
    <xf numFmtId="1" fontId="29" fillId="0" borderId="0" xfId="0" applyNumberFormat="1" applyFont="1" applyProtection="1">
      <protection locked="0"/>
    </xf>
    <xf numFmtId="1" fontId="29" fillId="0" borderId="0" xfId="0" applyNumberFormat="1" applyFont="1"/>
    <xf numFmtId="0" fontId="19" fillId="0" borderId="0" xfId="0" applyFont="1"/>
    <xf numFmtId="10" fontId="2" fillId="0" borderId="0" xfId="0" applyNumberFormat="1" applyFont="1"/>
    <xf numFmtId="166" fontId="2" fillId="0" borderId="0" xfId="0" applyNumberFormat="1" applyFont="1"/>
    <xf numFmtId="0" fontId="2" fillId="8" borderId="4" xfId="0" applyFont="1" applyFill="1" applyBorder="1" applyAlignment="1">
      <alignment horizontal="right" vertical="top"/>
    </xf>
    <xf numFmtId="164" fontId="20" fillId="0" borderId="0" xfId="0" applyNumberFormat="1" applyFont="1"/>
    <xf numFmtId="0" fontId="30" fillId="0" borderId="0" xfId="3" applyFont="1" applyAlignment="1">
      <alignment wrapText="1"/>
    </xf>
    <xf numFmtId="167" fontId="11" fillId="7" borderId="4" xfId="0" applyNumberFormat="1" applyFont="1" applyFill="1" applyBorder="1"/>
    <xf numFmtId="164" fontId="17" fillId="8" borderId="26" xfId="0" applyNumberFormat="1" applyFont="1" applyFill="1" applyBorder="1" applyAlignment="1">
      <alignment horizontal="right" vertical="top"/>
    </xf>
    <xf numFmtId="164" fontId="2" fillId="8" borderId="26" xfId="0" applyNumberFormat="1" applyFont="1" applyFill="1" applyBorder="1" applyAlignment="1">
      <alignment horizontal="right" vertical="center"/>
    </xf>
    <xf numFmtId="164" fontId="2" fillId="8" borderId="26" xfId="0" applyNumberFormat="1" applyFont="1" applyFill="1" applyBorder="1" applyAlignment="1">
      <alignment vertical="center"/>
    </xf>
    <xf numFmtId="10" fontId="2" fillId="8" borderId="26" xfId="2" applyNumberFormat="1" applyFont="1" applyFill="1" applyBorder="1" applyAlignment="1">
      <alignment horizontal="right" vertical="top"/>
    </xf>
    <xf numFmtId="164" fontId="2" fillId="8" borderId="26" xfId="0" applyNumberFormat="1" applyFont="1" applyFill="1" applyBorder="1" applyAlignment="1">
      <alignment horizontal="right" vertical="top"/>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right" vertical="center" wrapText="1"/>
    </xf>
    <xf numFmtId="0" fontId="4" fillId="5" borderId="6" xfId="0" applyFont="1" applyFill="1" applyBorder="1" applyAlignment="1">
      <alignment horizontal="center" vertical="center" wrapText="1"/>
    </xf>
    <xf numFmtId="164" fontId="2" fillId="8" borderId="26" xfId="0" applyNumberFormat="1" applyFont="1" applyFill="1" applyBorder="1" applyAlignment="1">
      <alignment vertical="top"/>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3" fontId="2" fillId="8" borderId="26" xfId="0" applyNumberFormat="1" applyFont="1" applyFill="1" applyBorder="1" applyAlignment="1">
      <alignment horizontal="right" vertical="top"/>
    </xf>
    <xf numFmtId="3" fontId="4" fillId="5" borderId="6" xfId="0" applyNumberFormat="1" applyFont="1" applyFill="1" applyBorder="1" applyAlignment="1">
      <alignment horizontal="center" vertical="center" wrapText="1"/>
    </xf>
    <xf numFmtId="3" fontId="4" fillId="4" borderId="19" xfId="0" applyNumberFormat="1" applyFont="1" applyFill="1" applyBorder="1" applyAlignment="1">
      <alignment horizontal="center" vertical="center" wrapText="1"/>
    </xf>
    <xf numFmtId="165" fontId="27" fillId="5" borderId="26" xfId="3" applyNumberFormat="1" applyFont="1" applyFill="1" applyBorder="1"/>
    <xf numFmtId="0" fontId="11"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5" fillId="8" borderId="0" xfId="0" applyFont="1" applyFill="1" applyAlignment="1">
      <alignment horizontal="center"/>
    </xf>
    <xf numFmtId="0" fontId="25" fillId="8" borderId="0" xfId="0" applyFont="1" applyFill="1" applyAlignment="1">
      <alignment horizontal="center" vertical="center"/>
    </xf>
    <xf numFmtId="0" fontId="10" fillId="8" borderId="0" xfId="0" applyFont="1" applyFill="1" applyAlignment="1">
      <alignment horizontal="center"/>
    </xf>
    <xf numFmtId="0" fontId="26" fillId="8" borderId="0" xfId="0" applyFont="1" applyFill="1" applyAlignment="1">
      <alignment horizontal="center"/>
    </xf>
    <xf numFmtId="0" fontId="25" fillId="0" borderId="0" xfId="0" applyFont="1" applyAlignment="1">
      <alignment horizontal="center"/>
    </xf>
    <xf numFmtId="0" fontId="21" fillId="0" borderId="0" xfId="0" applyFont="1" applyAlignment="1">
      <alignment horizontal="center" vertical="center"/>
    </xf>
    <xf numFmtId="0" fontId="12" fillId="5" borderId="5" xfId="0" applyFont="1" applyFill="1" applyBorder="1" applyAlignment="1">
      <alignment horizontal="center" vertical="top"/>
    </xf>
    <xf numFmtId="0" fontId="13" fillId="5" borderId="2" xfId="0" applyFont="1" applyFill="1" applyBorder="1" applyAlignment="1">
      <alignment horizontal="center" vertical="top"/>
    </xf>
    <xf numFmtId="0" fontId="13" fillId="5" borderId="6" xfId="0" applyFont="1" applyFill="1" applyBorder="1" applyAlignment="1">
      <alignment horizontal="center" vertical="top"/>
    </xf>
    <xf numFmtId="0" fontId="4" fillId="2" borderId="0" xfId="0" applyFont="1" applyFill="1" applyAlignment="1">
      <alignment horizontal="center" vertical="center"/>
    </xf>
    <xf numFmtId="0" fontId="12" fillId="5" borderId="0" xfId="0" applyFont="1" applyFill="1" applyAlignment="1">
      <alignment horizontal="center" vertical="top"/>
    </xf>
    <xf numFmtId="0" fontId="0" fillId="0" borderId="0" xfId="0" applyAlignment="1">
      <alignment vertical="top"/>
    </xf>
    <xf numFmtId="0" fontId="12" fillId="4" borderId="3" xfId="0" applyFont="1" applyFill="1"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12" fillId="4" borderId="0" xfId="0" applyFont="1" applyFill="1" applyAlignment="1">
      <alignment horizontal="center" vertical="top"/>
    </xf>
    <xf numFmtId="0" fontId="12" fillId="0" borderId="3" xfId="0" applyFont="1" applyBorder="1" applyAlignment="1">
      <alignment horizontal="center" vertical="top"/>
    </xf>
    <xf numFmtId="0" fontId="12" fillId="0" borderId="17" xfId="0" applyFont="1" applyBorder="1" applyAlignment="1">
      <alignment horizontal="center" vertical="top"/>
    </xf>
    <xf numFmtId="0" fontId="27" fillId="0" borderId="0" xfId="3" applyFont="1" applyAlignment="1">
      <alignment wrapText="1"/>
    </xf>
    <xf numFmtId="0" fontId="2" fillId="0" borderId="0" xfId="0" applyFont="1" applyAlignment="1">
      <alignment wrapText="1"/>
    </xf>
    <xf numFmtId="0" fontId="22" fillId="0" borderId="0" xfId="0" applyFont="1" applyAlignment="1"/>
    <xf numFmtId="0" fontId="26" fillId="8" borderId="0" xfId="0" applyFont="1" applyFill="1" applyAlignment="1"/>
    <xf numFmtId="0" fontId="2" fillId="0" borderId="0" xfId="0" applyFont="1" applyAlignment="1"/>
  </cellXfs>
  <cellStyles count="4">
    <cellStyle name="Currency" xfId="1" builtinId="4"/>
    <cellStyle name="Normal" xfId="0" builtinId="0"/>
    <cellStyle name="Normal 2" xfId="3" xr:uid="{CE5D2E6F-4DD5-4E89-9D5C-3E715D07B4E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0C7A-E64E-4737-8124-AD07456125A4}">
  <dimension ref="A1:S46"/>
  <sheetViews>
    <sheetView showGridLines="0" tabSelected="1" topLeftCell="A16" zoomScale="80" zoomScaleNormal="80" workbookViewId="0">
      <selection activeCell="A27" sqref="A27:XFD29"/>
    </sheetView>
  </sheetViews>
  <sheetFormatPr defaultRowHeight="12.95"/>
  <cols>
    <col min="1" max="1" width="76.83203125" customWidth="1"/>
    <col min="2" max="2" width="8.1640625" customWidth="1"/>
    <col min="3" max="3" width="20.83203125" customWidth="1"/>
    <col min="4" max="4" width="20.6640625" customWidth="1"/>
    <col min="5" max="5" width="11.1640625" customWidth="1"/>
    <col min="6" max="7" width="20.6640625" customWidth="1"/>
    <col min="8" max="8" width="13.33203125" bestFit="1" customWidth="1"/>
    <col min="9" max="10" width="20.6640625" customWidth="1"/>
    <col min="12" max="13" width="20.6640625" customWidth="1"/>
    <col min="15" max="16" width="20.6640625" customWidth="1"/>
    <col min="18" max="19" width="20.6640625" customWidth="1"/>
  </cols>
  <sheetData>
    <row r="1" spans="1:19" ht="23.45">
      <c r="A1" s="11" t="s">
        <v>0</v>
      </c>
      <c r="B1" s="11"/>
      <c r="I1" s="10" t="s">
        <v>1</v>
      </c>
    </row>
    <row r="2" spans="1:19" ht="15.6">
      <c r="A2" s="13"/>
      <c r="B2" s="13"/>
    </row>
    <row r="3" spans="1:19" ht="15.6">
      <c r="A3" s="12"/>
      <c r="B3" s="12"/>
    </row>
    <row r="4" spans="1:19" ht="15.6">
      <c r="A4" s="45" t="s">
        <v>2</v>
      </c>
      <c r="B4" s="45"/>
      <c r="C4" s="183" t="s">
        <v>3</v>
      </c>
      <c r="D4" s="183"/>
      <c r="E4" s="47"/>
      <c r="F4" s="177">
        <v>2024</v>
      </c>
      <c r="G4" s="177"/>
      <c r="H4" s="47"/>
      <c r="I4" s="184">
        <v>2025</v>
      </c>
      <c r="J4" s="184"/>
      <c r="K4" s="47"/>
      <c r="L4" s="176">
        <v>2026</v>
      </c>
      <c r="M4" s="178"/>
      <c r="N4" s="49"/>
      <c r="O4" s="176">
        <v>2027</v>
      </c>
      <c r="P4" s="199"/>
      <c r="Q4" s="47"/>
      <c r="R4" s="176">
        <v>2028</v>
      </c>
      <c r="S4" s="176"/>
    </row>
    <row r="5" spans="1:19" ht="12" customHeight="1">
      <c r="A5" s="45"/>
      <c r="B5" s="45"/>
      <c r="C5" s="177" t="s">
        <v>4</v>
      </c>
      <c r="D5" s="178"/>
      <c r="E5" s="199"/>
      <c r="F5" s="46"/>
      <c r="G5" s="46"/>
      <c r="H5" s="47"/>
      <c r="I5" s="48"/>
      <c r="J5" s="48"/>
      <c r="K5" s="47"/>
      <c r="L5" s="47"/>
      <c r="M5" s="47"/>
      <c r="N5" s="47"/>
      <c r="O5" s="47"/>
      <c r="P5" s="47"/>
      <c r="Q5" s="47"/>
      <c r="R5" s="47"/>
      <c r="S5" s="47"/>
    </row>
    <row r="6" spans="1:19" ht="59.45" customHeight="1">
      <c r="A6" s="51" t="s">
        <v>5</v>
      </c>
      <c r="B6" s="45"/>
      <c r="C6" s="49" t="s">
        <v>6</v>
      </c>
      <c r="D6" s="49" t="s">
        <v>7</v>
      </c>
      <c r="E6" s="50"/>
      <c r="F6" s="49" t="s">
        <v>6</v>
      </c>
      <c r="G6" s="49" t="s">
        <v>7</v>
      </c>
      <c r="H6" s="49"/>
      <c r="I6" s="49" t="s">
        <v>6</v>
      </c>
      <c r="J6" s="49" t="s">
        <v>7</v>
      </c>
      <c r="K6" s="49"/>
      <c r="L6" s="49" t="s">
        <v>6</v>
      </c>
      <c r="M6" s="49" t="s">
        <v>7</v>
      </c>
      <c r="N6" s="49"/>
      <c r="O6" s="49" t="s">
        <v>6</v>
      </c>
      <c r="P6" s="49" t="s">
        <v>7</v>
      </c>
      <c r="Q6" s="47"/>
      <c r="R6" s="49" t="s">
        <v>6</v>
      </c>
      <c r="S6" s="49" t="s">
        <v>7</v>
      </c>
    </row>
    <row r="7" spans="1:19" ht="16.5" customHeight="1">
      <c r="A7" s="13" t="s">
        <v>8</v>
      </c>
      <c r="B7" s="45"/>
      <c r="C7" s="12"/>
      <c r="D7" s="12"/>
      <c r="E7" s="47"/>
      <c r="F7" s="47"/>
      <c r="G7" s="47"/>
      <c r="H7" s="47"/>
      <c r="I7" s="47"/>
      <c r="J7" s="47"/>
      <c r="K7" s="47"/>
      <c r="L7" s="47"/>
      <c r="M7" s="47"/>
      <c r="N7" s="47"/>
      <c r="O7" s="47"/>
      <c r="P7" s="47"/>
      <c r="Q7" s="47"/>
      <c r="R7" s="47"/>
      <c r="S7" s="47"/>
    </row>
    <row r="8" spans="1:19" ht="15.6">
      <c r="A8" s="52" t="s">
        <v>9</v>
      </c>
      <c r="B8" s="53"/>
      <c r="C8" s="54">
        <v>0</v>
      </c>
      <c r="D8" s="54">
        <v>15000000</v>
      </c>
      <c r="E8" s="47"/>
      <c r="F8" s="55">
        <f>C8*(1+$C$45)</f>
        <v>0</v>
      </c>
      <c r="G8" s="55">
        <f>D8*(1+$C$45)</f>
        <v>15450000</v>
      </c>
      <c r="H8" s="56"/>
      <c r="I8" s="55">
        <f>F8*(1+$C$45)</f>
        <v>0</v>
      </c>
      <c r="J8" s="55">
        <f>G8*(1+$C$45)</f>
        <v>15913500</v>
      </c>
      <c r="K8" s="12"/>
      <c r="L8" s="55">
        <f>I8*(1+$C$45)</f>
        <v>0</v>
      </c>
      <c r="M8" s="55">
        <f>J8*(1+$C$45)</f>
        <v>16390905</v>
      </c>
      <c r="N8" s="57"/>
      <c r="O8" s="55">
        <f>L8*(1+$C$45)</f>
        <v>0</v>
      </c>
      <c r="P8" s="55">
        <f>M8*(1+$C$45)</f>
        <v>16882632.150000002</v>
      </c>
      <c r="Q8" s="47"/>
      <c r="R8" s="55">
        <f>O8*(1+$C$45)</f>
        <v>0</v>
      </c>
      <c r="S8" s="55">
        <f>P8*(1+$C$45)</f>
        <v>17389111.114500001</v>
      </c>
    </row>
    <row r="9" spans="1:19" ht="15.6">
      <c r="A9" s="52" t="s">
        <v>10</v>
      </c>
      <c r="B9" s="52"/>
      <c r="C9" s="55">
        <f>D8+1</f>
        <v>15000001</v>
      </c>
      <c r="D9" s="55">
        <f>D8*B17</f>
        <v>60000000</v>
      </c>
      <c r="E9" s="47"/>
      <c r="F9" s="55">
        <f>G8+1</f>
        <v>15450001</v>
      </c>
      <c r="G9" s="55">
        <f>G8*$B$17</f>
        <v>61800000</v>
      </c>
      <c r="H9" s="56"/>
      <c r="I9" s="55">
        <f>F9*(1+$C$45)</f>
        <v>15913501.030000001</v>
      </c>
      <c r="J9" s="55">
        <f>J$8*$B17</f>
        <v>63654000</v>
      </c>
      <c r="K9" s="12"/>
      <c r="L9" s="55">
        <f>M8+1</f>
        <v>16390906</v>
      </c>
      <c r="M9" s="55">
        <f>M$8*$B17</f>
        <v>65563620</v>
      </c>
      <c r="N9" s="57"/>
      <c r="O9" s="55">
        <f t="shared" ref="O9:O10" si="0">P8+1</f>
        <v>16882633.150000002</v>
      </c>
      <c r="P9" s="55">
        <f>P$8*$B17</f>
        <v>67530528.600000009</v>
      </c>
      <c r="Q9" s="47"/>
      <c r="R9" s="55">
        <f>S8+1</f>
        <v>17389112.114500001</v>
      </c>
      <c r="S9" s="55">
        <f>P9*(1+$C$45)</f>
        <v>69556444.458000004</v>
      </c>
    </row>
    <row r="10" spans="1:19" ht="15.6">
      <c r="A10" s="52" t="s">
        <v>11</v>
      </c>
      <c r="B10" s="52"/>
      <c r="C10" s="55">
        <f>D9+1</f>
        <v>60000001</v>
      </c>
      <c r="D10" s="55">
        <f>D8*B18</f>
        <v>499999999.5</v>
      </c>
      <c r="E10" s="47"/>
      <c r="F10" s="55">
        <f>C10*(1+$C$45)</f>
        <v>61800001.030000001</v>
      </c>
      <c r="G10" s="55">
        <f>G8*$B$18</f>
        <v>514999999.48500001</v>
      </c>
      <c r="H10" s="56"/>
      <c r="I10" s="55">
        <f>F10*(1+$C$45)</f>
        <v>63654001.060900003</v>
      </c>
      <c r="J10" s="55">
        <f>J$8*$B18</f>
        <v>530449999.46955001</v>
      </c>
      <c r="K10" s="12"/>
      <c r="L10" s="55">
        <f>M9+1</f>
        <v>65563621</v>
      </c>
      <c r="M10" s="55">
        <f>M$8*$B18</f>
        <v>546363499.45363653</v>
      </c>
      <c r="N10" s="57"/>
      <c r="O10" s="55">
        <f t="shared" si="0"/>
        <v>67530529.600000009</v>
      </c>
      <c r="P10" s="55">
        <f>P$8*$B18</f>
        <v>562754404.43724561</v>
      </c>
      <c r="Q10" s="47"/>
      <c r="R10" s="55">
        <f t="shared" ref="R10" si="1">S9+1</f>
        <v>69556445.458000004</v>
      </c>
      <c r="S10" s="55">
        <f>P10*(1+$C$45)</f>
        <v>579637036.57036304</v>
      </c>
    </row>
    <row r="11" spans="1:19" ht="15.6" hidden="1">
      <c r="A11" s="52" t="s">
        <v>12</v>
      </c>
      <c r="B11" s="52"/>
      <c r="C11" s="55">
        <f>D10+1</f>
        <v>500000000.5</v>
      </c>
      <c r="D11" s="55">
        <f>IF($B19&gt;B18,$D$8*$B19,500000000)</f>
        <v>500000000</v>
      </c>
      <c r="E11" s="47"/>
      <c r="F11" s="55">
        <f>G10+1</f>
        <v>515000000.48500001</v>
      </c>
      <c r="G11" s="55">
        <f>IF($B19&gt;E18,$D$8*$B19,500000000)</f>
        <v>500000000</v>
      </c>
      <c r="H11" s="56"/>
      <c r="I11" s="55">
        <f>J10+1</f>
        <v>530450000.46955001</v>
      </c>
      <c r="J11" s="55">
        <f>IF($B19&gt;H18,$D$8*$B19,500000000)</f>
        <v>500000000</v>
      </c>
      <c r="K11" s="12"/>
      <c r="L11" s="55">
        <f>M10+1</f>
        <v>546363500.45363653</v>
      </c>
      <c r="M11" s="55">
        <f>IF($B19&gt;K18,$D$8*$B19,500000000)</f>
        <v>500000000</v>
      </c>
      <c r="N11" s="57"/>
      <c r="O11" s="55">
        <f>P10+1</f>
        <v>562754405.43724561</v>
      </c>
      <c r="P11" s="55">
        <f>IF($B19&gt;N18,$D$8*$B19,500000000)</f>
        <v>500000000</v>
      </c>
      <c r="Q11" s="47"/>
      <c r="R11" s="55">
        <f>S10+1</f>
        <v>579637037.57036304</v>
      </c>
      <c r="S11" s="55">
        <f>IF($B19&gt;Q18,$D$8*$B19,500000000)</f>
        <v>500000000</v>
      </c>
    </row>
    <row r="12" spans="1:19" ht="15.6" hidden="1">
      <c r="A12" s="52" t="s">
        <v>13</v>
      </c>
      <c r="B12" s="52"/>
      <c r="C12" s="55">
        <f>IF($B$20&gt;$B19,D11+1,500000000)</f>
        <v>500000000</v>
      </c>
      <c r="D12" s="55">
        <f t="shared" ref="D12:D13" si="2">IF($B20&gt;B19,$D$8*$B20,500000000)</f>
        <v>500000000</v>
      </c>
      <c r="E12" s="47"/>
      <c r="F12" s="55">
        <f>IF($B$20&gt;$B19,G11+1,500000000)</f>
        <v>500000000</v>
      </c>
      <c r="G12" s="55">
        <f t="shared" ref="G12:G13" si="3">IF($B20&gt;E19,$D$8*$B20,500000000)</f>
        <v>500000000</v>
      </c>
      <c r="H12" s="56"/>
      <c r="I12" s="55">
        <f>IF($B$20&gt;$B19,J11+1,500000000)</f>
        <v>500000000</v>
      </c>
      <c r="J12" s="55">
        <f t="shared" ref="J12:J13" si="4">IF($B20&gt;H19,$D$8*$B20,500000000)</f>
        <v>500000000</v>
      </c>
      <c r="K12" s="12"/>
      <c r="L12" s="55">
        <f>IF($B$20&gt;$B19,M11+1,500000000)</f>
        <v>500000000</v>
      </c>
      <c r="M12" s="55">
        <f t="shared" ref="M12:M13" si="5">IF($B20&gt;K19,$D$8*$B20,500000000)</f>
        <v>500000000</v>
      </c>
      <c r="N12" s="57"/>
      <c r="O12" s="55">
        <f>IF($B$20&gt;$B19,P11+1,500000000)</f>
        <v>500000000</v>
      </c>
      <c r="P12" s="55">
        <f t="shared" ref="P12:P13" si="6">IF($B20&gt;N19,$D$8*$B20,500000000)</f>
        <v>500000000</v>
      </c>
      <c r="Q12" s="47"/>
      <c r="R12" s="55">
        <f>IF($B$20&gt;$B19,S11+1,500000000)</f>
        <v>500000000</v>
      </c>
      <c r="S12" s="55">
        <f t="shared" ref="S12:S13" si="7">IF($B20&gt;Q19,$D$8*$B20,500000000)</f>
        <v>500000000</v>
      </c>
    </row>
    <row r="13" spans="1:19" ht="15.6" hidden="1">
      <c r="A13" s="52" t="s">
        <v>14</v>
      </c>
      <c r="B13" s="52"/>
      <c r="C13" s="55">
        <f>IF($B$20&gt;$B20,D12+1,500000000)</f>
        <v>500000000</v>
      </c>
      <c r="D13" s="55">
        <f t="shared" si="2"/>
        <v>500000000</v>
      </c>
      <c r="E13" s="47"/>
      <c r="F13" s="55">
        <f>IF($B$20&gt;$B20,G12+1,500000000)</f>
        <v>500000000</v>
      </c>
      <c r="G13" s="55">
        <f t="shared" si="3"/>
        <v>500000000</v>
      </c>
      <c r="H13" s="56"/>
      <c r="I13" s="55">
        <f>IF($B$20&gt;$B20,J12+1,500000000)</f>
        <v>500000000</v>
      </c>
      <c r="J13" s="55">
        <f t="shared" si="4"/>
        <v>500000000</v>
      </c>
      <c r="K13" s="12"/>
      <c r="L13" s="55">
        <f>IF($B$20&gt;$B20,M12+1,500000000)</f>
        <v>500000000</v>
      </c>
      <c r="M13" s="55">
        <f t="shared" si="5"/>
        <v>500000000</v>
      </c>
      <c r="N13" s="57"/>
      <c r="O13" s="55">
        <f>IF($B$20&gt;$B20,P12+1,500000000)</f>
        <v>500000000</v>
      </c>
      <c r="P13" s="55">
        <f t="shared" si="6"/>
        <v>500000000</v>
      </c>
      <c r="Q13" s="47"/>
      <c r="R13" s="55">
        <f>IF($B$20&gt;$B20,S12+1,500000000)</f>
        <v>500000000</v>
      </c>
      <c r="S13" s="55">
        <f t="shared" si="7"/>
        <v>500000000</v>
      </c>
    </row>
    <row r="14" spans="1:19" ht="15.6">
      <c r="A14" s="45"/>
      <c r="B14" s="45"/>
      <c r="C14" s="58"/>
      <c r="D14" s="58"/>
      <c r="E14" s="47"/>
      <c r="F14" s="57"/>
      <c r="G14" s="57"/>
      <c r="H14" s="56"/>
      <c r="I14" s="59"/>
      <c r="J14" s="59"/>
      <c r="K14" s="12"/>
      <c r="L14" s="57"/>
      <c r="M14" s="57"/>
      <c r="N14" s="57"/>
      <c r="O14" s="57"/>
      <c r="P14" s="57"/>
      <c r="Q14" s="47"/>
      <c r="R14" s="57"/>
      <c r="S14" s="57"/>
    </row>
    <row r="15" spans="1:19" ht="15.6">
      <c r="A15" s="51" t="s">
        <v>15</v>
      </c>
      <c r="B15" s="45"/>
      <c r="C15" s="58"/>
      <c r="D15" s="58"/>
      <c r="E15" s="47"/>
      <c r="F15" s="57"/>
      <c r="G15" s="57"/>
      <c r="H15" s="56"/>
      <c r="I15" s="59"/>
      <c r="J15" s="59"/>
      <c r="K15" s="12"/>
      <c r="L15" s="57"/>
      <c r="M15" s="57"/>
      <c r="N15" s="57"/>
      <c r="O15" s="57"/>
      <c r="P15" s="57"/>
      <c r="Q15" s="47"/>
      <c r="R15" s="47"/>
      <c r="S15" s="47"/>
    </row>
    <row r="16" spans="1:19" ht="113.1" customHeight="1">
      <c r="A16" s="13" t="s">
        <v>16</v>
      </c>
      <c r="B16" s="45"/>
      <c r="C16" s="60"/>
      <c r="D16" s="47"/>
      <c r="E16" s="47"/>
      <c r="F16" s="47"/>
      <c r="G16" s="47"/>
      <c r="H16" s="47"/>
      <c r="I16" s="47"/>
      <c r="J16" s="47"/>
      <c r="K16" s="47"/>
      <c r="L16" s="47"/>
      <c r="M16" s="47"/>
      <c r="N16" s="47"/>
      <c r="O16" s="47"/>
      <c r="P16" s="47"/>
      <c r="Q16" s="47"/>
      <c r="R16" s="47"/>
      <c r="S16" s="47"/>
    </row>
    <row r="17" spans="1:19" ht="30.95">
      <c r="A17" s="61" t="s">
        <v>17</v>
      </c>
      <c r="B17" s="62">
        <v>4</v>
      </c>
      <c r="C17" s="60"/>
      <c r="D17" s="56"/>
      <c r="E17" s="47"/>
      <c r="F17" s="47">
        <f>500/15</f>
        <v>33.333333333333336</v>
      </c>
      <c r="G17" s="47"/>
      <c r="H17" s="47"/>
      <c r="I17" s="47"/>
      <c r="J17" s="47"/>
      <c r="K17" s="47"/>
      <c r="L17" s="47"/>
      <c r="M17" s="47"/>
      <c r="N17" s="47"/>
      <c r="O17" s="47"/>
      <c r="P17" s="47"/>
      <c r="Q17" s="47"/>
      <c r="R17" s="47"/>
      <c r="S17" s="47"/>
    </row>
    <row r="18" spans="1:19" ht="30.95">
      <c r="A18" s="61" t="s">
        <v>18</v>
      </c>
      <c r="B18" s="62">
        <v>33.3333333</v>
      </c>
      <c r="C18" s="63"/>
      <c r="D18" s="64"/>
      <c r="E18" s="47"/>
      <c r="F18" s="47"/>
      <c r="G18" s="47"/>
      <c r="H18" s="47"/>
      <c r="I18" s="47"/>
      <c r="J18" s="47"/>
      <c r="K18" s="47"/>
      <c r="L18" s="47"/>
      <c r="M18" s="47"/>
      <c r="N18" s="47"/>
      <c r="O18" s="47"/>
      <c r="P18" s="47"/>
      <c r="Q18" s="47"/>
      <c r="R18" s="47"/>
      <c r="S18" s="47"/>
    </row>
    <row r="19" spans="1:19" ht="48.95" hidden="1" customHeight="1">
      <c r="A19" s="61" t="s">
        <v>19</v>
      </c>
      <c r="B19" s="65">
        <v>0</v>
      </c>
      <c r="C19" s="47"/>
      <c r="D19" s="56"/>
      <c r="E19" s="47"/>
      <c r="F19" s="47"/>
      <c r="G19" s="56"/>
      <c r="H19" s="47"/>
      <c r="I19" s="47"/>
      <c r="J19" s="47"/>
      <c r="K19" s="47"/>
      <c r="L19" s="47"/>
      <c r="M19" s="47"/>
      <c r="N19" s="47"/>
      <c r="O19" s="47"/>
      <c r="P19" s="47"/>
      <c r="Q19" s="47"/>
      <c r="R19" s="47"/>
      <c r="S19" s="47"/>
    </row>
    <row r="20" spans="1:19" ht="48.95" hidden="1" customHeight="1">
      <c r="A20" s="61" t="s">
        <v>20</v>
      </c>
      <c r="B20" s="66">
        <v>0</v>
      </c>
      <c r="C20" s="63"/>
      <c r="D20" s="67"/>
      <c r="E20" s="47"/>
      <c r="F20" s="47"/>
      <c r="G20" s="47"/>
      <c r="H20" s="47"/>
      <c r="I20" s="47"/>
      <c r="J20" s="47"/>
      <c r="K20" s="47"/>
      <c r="L20" s="47"/>
      <c r="M20" s="47"/>
      <c r="N20" s="47"/>
      <c r="O20" s="47"/>
      <c r="P20" s="47"/>
      <c r="Q20" s="47"/>
      <c r="R20" s="47"/>
      <c r="S20" s="47"/>
    </row>
    <row r="21" spans="1:19" ht="48.95" hidden="1" customHeight="1">
      <c r="A21" s="68" t="s">
        <v>21</v>
      </c>
      <c r="B21" s="66">
        <v>0</v>
      </c>
      <c r="C21" s="60"/>
      <c r="D21" s="47"/>
      <c r="E21" s="47"/>
      <c r="F21" s="47"/>
      <c r="G21" s="47"/>
      <c r="H21" s="47"/>
      <c r="I21" s="47"/>
      <c r="J21" s="47"/>
      <c r="K21" s="47"/>
      <c r="L21" s="47"/>
      <c r="M21" s="47"/>
      <c r="N21" s="47"/>
      <c r="O21" s="47"/>
      <c r="P21" s="47"/>
      <c r="Q21" s="47"/>
      <c r="R21" s="47"/>
      <c r="S21" s="47"/>
    </row>
    <row r="22" spans="1:19" ht="15.6">
      <c r="A22" s="45"/>
      <c r="B22" s="45"/>
      <c r="C22" s="58"/>
      <c r="D22" s="58"/>
      <c r="E22" s="47"/>
      <c r="F22" s="57"/>
      <c r="G22" s="57"/>
      <c r="H22" s="56"/>
      <c r="I22" s="60"/>
      <c r="J22" s="47"/>
      <c r="K22" s="47"/>
      <c r="L22" s="47"/>
      <c r="M22" s="47"/>
      <c r="N22" s="47"/>
      <c r="O22" s="47"/>
      <c r="P22" s="47"/>
      <c r="Q22" s="47"/>
      <c r="R22" s="47"/>
      <c r="S22" s="47"/>
    </row>
    <row r="23" spans="1:19" ht="65.099999999999994" customHeight="1">
      <c r="A23" s="51" t="s">
        <v>22</v>
      </c>
      <c r="B23" s="45"/>
      <c r="C23" s="69"/>
      <c r="D23" s="12"/>
      <c r="E23" s="47"/>
      <c r="F23" s="47"/>
      <c r="G23" s="47"/>
      <c r="H23" s="47"/>
      <c r="I23" s="47"/>
      <c r="J23" s="47"/>
      <c r="K23" s="47"/>
      <c r="L23" s="47"/>
      <c r="M23" s="47"/>
      <c r="N23" s="47"/>
      <c r="O23" s="47"/>
      <c r="P23" s="47"/>
      <c r="Q23" s="47"/>
      <c r="R23" s="47"/>
      <c r="S23" s="47"/>
    </row>
    <row r="24" spans="1:19" ht="15.6">
      <c r="A24" s="52" t="s">
        <v>23</v>
      </c>
      <c r="B24" s="53"/>
      <c r="C24" s="159">
        <v>6.4999999999999997E-3</v>
      </c>
      <c r="D24" s="71"/>
      <c r="E24" s="47"/>
      <c r="F24" s="47"/>
      <c r="G24" s="47"/>
      <c r="H24" s="47"/>
      <c r="I24" s="47"/>
      <c r="J24" s="47"/>
      <c r="K24" s="47"/>
      <c r="L24" s="47"/>
      <c r="M24" s="47"/>
      <c r="N24" s="47"/>
      <c r="O24" s="47"/>
      <c r="P24" s="47"/>
      <c r="Q24" s="47"/>
      <c r="R24" s="47"/>
      <c r="S24" s="47"/>
    </row>
    <row r="25" spans="1:19" ht="15.6">
      <c r="A25" s="52" t="s">
        <v>24</v>
      </c>
      <c r="B25" s="53"/>
      <c r="C25" s="159">
        <v>3.5000000000000001E-3</v>
      </c>
      <c r="D25" s="71"/>
      <c r="E25" s="47"/>
      <c r="F25" s="47"/>
      <c r="G25" s="47"/>
      <c r="H25" s="47"/>
      <c r="I25" s="47"/>
      <c r="J25" s="47"/>
      <c r="K25" s="47"/>
      <c r="L25" s="47"/>
      <c r="M25" s="47"/>
      <c r="N25" s="47"/>
      <c r="O25" s="47"/>
      <c r="P25" s="47"/>
      <c r="Q25" s="47"/>
      <c r="R25" s="47"/>
      <c r="S25" s="47"/>
    </row>
    <row r="26" spans="1:19" ht="15.6">
      <c r="A26" s="52" t="s">
        <v>25</v>
      </c>
      <c r="B26" s="53"/>
      <c r="C26" s="159">
        <v>1E-3</v>
      </c>
      <c r="D26" s="71"/>
      <c r="E26" s="47"/>
      <c r="F26" s="47"/>
      <c r="G26" s="47"/>
      <c r="H26" s="47"/>
      <c r="I26" s="47"/>
      <c r="J26" s="47"/>
      <c r="K26" s="47"/>
      <c r="L26" s="47"/>
      <c r="M26" s="47"/>
      <c r="N26" s="47"/>
      <c r="O26" s="47"/>
      <c r="P26" s="47"/>
      <c r="Q26" s="47"/>
      <c r="R26" s="47"/>
      <c r="S26" s="47"/>
    </row>
    <row r="27" spans="1:19" ht="15.6" hidden="1">
      <c r="A27" s="52" t="s">
        <v>26</v>
      </c>
      <c r="B27" s="53"/>
      <c r="C27" s="70">
        <v>0</v>
      </c>
      <c r="D27" s="71"/>
      <c r="E27" s="47"/>
      <c r="F27" s="47"/>
      <c r="G27" s="47"/>
      <c r="H27" s="47"/>
      <c r="I27" s="47"/>
      <c r="J27" s="47"/>
      <c r="K27" s="47"/>
      <c r="L27" s="47"/>
      <c r="M27" s="47"/>
      <c r="N27" s="47"/>
      <c r="O27" s="47"/>
      <c r="P27" s="47"/>
      <c r="Q27" s="47"/>
      <c r="R27" s="47"/>
      <c r="S27" s="47"/>
    </row>
    <row r="28" spans="1:19" ht="15.6" hidden="1">
      <c r="A28" s="52" t="s">
        <v>27</v>
      </c>
      <c r="B28" s="53"/>
      <c r="C28" s="70">
        <v>0</v>
      </c>
      <c r="D28" s="71"/>
      <c r="E28" s="47"/>
      <c r="F28" s="47"/>
      <c r="G28" s="47"/>
      <c r="H28" s="47"/>
      <c r="I28" s="47"/>
      <c r="J28" s="47"/>
      <c r="K28" s="47"/>
      <c r="L28" s="47"/>
      <c r="M28" s="47"/>
      <c r="N28" s="47"/>
      <c r="O28" s="47"/>
      <c r="P28" s="47"/>
      <c r="Q28" s="47"/>
      <c r="R28" s="47"/>
      <c r="S28" s="47"/>
    </row>
    <row r="29" spans="1:19" ht="15.6" hidden="1">
      <c r="A29" s="52" t="s">
        <v>28</v>
      </c>
      <c r="B29" s="53"/>
      <c r="C29" s="70">
        <v>0</v>
      </c>
      <c r="D29" s="71"/>
      <c r="E29" s="47"/>
      <c r="F29" s="47"/>
      <c r="G29" s="47"/>
      <c r="H29" s="47"/>
      <c r="I29" s="47"/>
      <c r="J29" s="47"/>
      <c r="K29" s="47"/>
      <c r="L29" s="47"/>
      <c r="M29" s="47"/>
      <c r="N29" s="47"/>
      <c r="O29" s="47"/>
      <c r="P29" s="47"/>
      <c r="Q29" s="47"/>
      <c r="R29" s="47"/>
      <c r="S29" s="47"/>
    </row>
    <row r="30" spans="1:19" ht="15.6">
      <c r="A30" s="45"/>
      <c r="B30" s="45"/>
      <c r="C30" s="60"/>
      <c r="D30" s="47"/>
      <c r="E30" s="47"/>
      <c r="F30" s="47"/>
      <c r="G30" s="47"/>
      <c r="H30" s="47"/>
      <c r="I30" s="47"/>
      <c r="J30" s="47"/>
      <c r="K30" s="47"/>
      <c r="L30" s="47"/>
      <c r="M30" s="47"/>
      <c r="N30" s="47"/>
      <c r="O30" s="47"/>
      <c r="P30" s="47"/>
      <c r="Q30" s="47"/>
      <c r="R30" s="47"/>
      <c r="S30" s="47"/>
    </row>
    <row r="31" spans="1:19" s="85" customFormat="1" ht="15.6">
      <c r="A31" s="73"/>
      <c r="B31" s="73"/>
      <c r="C31" s="179" t="s">
        <v>29</v>
      </c>
      <c r="D31" s="179"/>
      <c r="E31" s="83"/>
      <c r="F31" s="179">
        <v>2024</v>
      </c>
      <c r="G31" s="179"/>
      <c r="H31" s="83"/>
      <c r="I31" s="180">
        <v>2025</v>
      </c>
      <c r="J31" s="180"/>
      <c r="K31" s="83"/>
      <c r="L31" s="181">
        <v>2026</v>
      </c>
      <c r="M31" s="182"/>
      <c r="N31" s="84"/>
      <c r="O31" s="181">
        <v>2027</v>
      </c>
      <c r="P31" s="200"/>
      <c r="Q31" s="83"/>
      <c r="R31" s="181">
        <v>2028</v>
      </c>
      <c r="S31" s="181"/>
    </row>
    <row r="32" spans="1:19" s="24" customFormat="1" ht="18.600000000000001">
      <c r="A32" s="72" t="s">
        <v>30</v>
      </c>
      <c r="B32" s="73"/>
      <c r="C32" s="74" t="s">
        <v>31</v>
      </c>
      <c r="D32" s="74"/>
      <c r="E32" s="74"/>
      <c r="F32" s="74"/>
      <c r="G32" s="74"/>
      <c r="H32" s="74"/>
      <c r="I32" s="74"/>
      <c r="J32" s="74"/>
      <c r="K32" s="74"/>
      <c r="L32" s="74"/>
      <c r="M32" s="74"/>
      <c r="N32" s="74"/>
      <c r="O32" s="74"/>
      <c r="P32" s="74"/>
      <c r="Q32" s="74"/>
      <c r="R32" s="74"/>
      <c r="S32" s="74"/>
    </row>
    <row r="33" spans="1:19" s="24" customFormat="1" ht="15.6">
      <c r="A33" s="73" t="s">
        <v>32</v>
      </c>
      <c r="B33" s="73"/>
      <c r="C33" s="75" t="s">
        <v>6</v>
      </c>
      <c r="D33" s="75" t="s">
        <v>7</v>
      </c>
      <c r="E33" s="76"/>
      <c r="F33" s="75" t="s">
        <v>6</v>
      </c>
      <c r="G33" s="75" t="s">
        <v>7</v>
      </c>
      <c r="H33" s="76"/>
      <c r="I33" s="75" t="s">
        <v>6</v>
      </c>
      <c r="J33" s="75" t="s">
        <v>7</v>
      </c>
      <c r="K33" s="76"/>
      <c r="L33" s="75" t="s">
        <v>6</v>
      </c>
      <c r="M33" s="75" t="s">
        <v>7</v>
      </c>
      <c r="N33" s="76"/>
      <c r="O33" s="75" t="s">
        <v>6</v>
      </c>
      <c r="P33" s="75" t="s">
        <v>7</v>
      </c>
      <c r="Q33" s="74"/>
      <c r="R33" s="77" t="s">
        <v>6</v>
      </c>
      <c r="S33" s="77" t="s">
        <v>7</v>
      </c>
    </row>
    <row r="34" spans="1:19" s="24" customFormat="1" ht="15.6">
      <c r="A34" s="78" t="s">
        <v>9</v>
      </c>
      <c r="B34" s="78"/>
      <c r="C34" s="79">
        <v>0</v>
      </c>
      <c r="D34" s="79">
        <v>10642294</v>
      </c>
      <c r="E34" s="74"/>
      <c r="F34" s="80">
        <f>C34*(1+$C$45)</f>
        <v>0</v>
      </c>
      <c r="G34" s="80">
        <f t="shared" ref="G34:G35" si="8">D34*(1+$C$45)</f>
        <v>10961562.82</v>
      </c>
      <c r="H34" s="74"/>
      <c r="I34" s="79">
        <f>F34*(1+$C$45)</f>
        <v>0</v>
      </c>
      <c r="J34" s="79">
        <f t="shared" ref="J34:J36" si="9">G34*(1+$C$45)</f>
        <v>11290409.704600001</v>
      </c>
      <c r="K34" s="81"/>
      <c r="L34" s="79">
        <f>I34*(1+$C$45)</f>
        <v>0</v>
      </c>
      <c r="M34" s="79">
        <f t="shared" ref="M34:M36" si="10">J34*(1+$C$45)</f>
        <v>11629121.995738002</v>
      </c>
      <c r="N34" s="81"/>
      <c r="O34" s="79">
        <f>L34*(1+$C$45)</f>
        <v>0</v>
      </c>
      <c r="P34" s="79">
        <f t="shared" ref="P34:P36" si="11">M34*(1+$C$45)</f>
        <v>11977995.655610142</v>
      </c>
      <c r="Q34" s="74"/>
      <c r="R34" s="79">
        <f t="shared" ref="R34:S36" si="12">O34*(1+$C$45)</f>
        <v>0</v>
      </c>
      <c r="S34" s="79">
        <f t="shared" si="12"/>
        <v>12337335.525278447</v>
      </c>
    </row>
    <row r="35" spans="1:19" s="24" customFormat="1" ht="15.6">
      <c r="A35" s="78" t="s">
        <v>10</v>
      </c>
      <c r="B35" s="78"/>
      <c r="C35" s="79">
        <f>D34+1</f>
        <v>10642295</v>
      </c>
      <c r="D35" s="79">
        <v>21284589</v>
      </c>
      <c r="E35" s="74"/>
      <c r="F35" s="80">
        <f t="shared" ref="F35:F36" si="13">C35*(1+$C$45)</f>
        <v>10961563.85</v>
      </c>
      <c r="G35" s="80">
        <f t="shared" si="8"/>
        <v>21923126.670000002</v>
      </c>
      <c r="H35" s="74"/>
      <c r="I35" s="79">
        <f t="shared" ref="I35:I36" si="14">F35*(1+$C$45)</f>
        <v>11290410.7655</v>
      </c>
      <c r="J35" s="79">
        <f t="shared" si="9"/>
        <v>22580820.470100004</v>
      </c>
      <c r="K35" s="81"/>
      <c r="L35" s="79">
        <f t="shared" ref="L35:L36" si="15">I35*(1+$C$45)</f>
        <v>11629123.088465</v>
      </c>
      <c r="M35" s="79">
        <f t="shared" si="10"/>
        <v>23258245.084203005</v>
      </c>
      <c r="N35" s="81"/>
      <c r="O35" s="79">
        <f t="shared" ref="O35:O36" si="16">L35*(1+$C$45)</f>
        <v>11977996.78111895</v>
      </c>
      <c r="P35" s="79">
        <f t="shared" si="11"/>
        <v>23955992.436729096</v>
      </c>
      <c r="Q35" s="74"/>
      <c r="R35" s="79">
        <f t="shared" si="12"/>
        <v>12337336.684552519</v>
      </c>
      <c r="S35" s="79">
        <f t="shared" si="12"/>
        <v>24674672.20983097</v>
      </c>
    </row>
    <row r="36" spans="1:19" s="24" customFormat="1" ht="15.6">
      <c r="A36" s="78" t="s">
        <v>11</v>
      </c>
      <c r="B36" s="78"/>
      <c r="C36" s="79">
        <f>D35+1</f>
        <v>21284590</v>
      </c>
      <c r="D36" s="79">
        <v>42569177</v>
      </c>
      <c r="E36" s="74"/>
      <c r="F36" s="80">
        <f t="shared" si="13"/>
        <v>21923127.699999999</v>
      </c>
      <c r="G36" s="80">
        <f>G34*4</f>
        <v>43846251.280000001</v>
      </c>
      <c r="H36" s="74"/>
      <c r="I36" s="79">
        <f t="shared" si="14"/>
        <v>22580821.530999999</v>
      </c>
      <c r="J36" s="79">
        <f t="shared" si="9"/>
        <v>45161638.818400003</v>
      </c>
      <c r="K36" s="81"/>
      <c r="L36" s="79">
        <f t="shared" si="15"/>
        <v>23258246.176929999</v>
      </c>
      <c r="M36" s="79">
        <f t="shared" si="10"/>
        <v>46516487.982952006</v>
      </c>
      <c r="N36" s="81"/>
      <c r="O36" s="79">
        <f t="shared" si="16"/>
        <v>23955993.5622379</v>
      </c>
      <c r="P36" s="79">
        <f t="shared" si="11"/>
        <v>47911982.622440569</v>
      </c>
      <c r="Q36" s="74"/>
      <c r="R36" s="79">
        <f t="shared" si="12"/>
        <v>24674673.369105037</v>
      </c>
      <c r="S36" s="79">
        <f t="shared" si="12"/>
        <v>49349342.101113789</v>
      </c>
    </row>
    <row r="37" spans="1:19" s="24" customFormat="1" ht="15.6">
      <c r="A37" s="82"/>
      <c r="B37" s="82"/>
      <c r="C37" s="82"/>
      <c r="D37" s="82"/>
      <c r="E37" s="74"/>
      <c r="F37" s="74"/>
      <c r="G37" s="74"/>
      <c r="H37" s="74"/>
      <c r="I37" s="74"/>
      <c r="J37" s="74"/>
      <c r="K37" s="74"/>
      <c r="L37" s="74"/>
      <c r="M37" s="74"/>
      <c r="N37" s="74"/>
      <c r="O37" s="74"/>
      <c r="P37" s="74"/>
      <c r="Q37" s="74"/>
      <c r="R37" s="74"/>
      <c r="S37" s="74"/>
    </row>
    <row r="38" spans="1:19" s="24" customFormat="1" ht="15.6">
      <c r="A38" s="73" t="s">
        <v>33</v>
      </c>
      <c r="B38" s="73"/>
      <c r="C38" s="82"/>
      <c r="D38" s="82"/>
      <c r="E38" s="74"/>
      <c r="F38" s="74"/>
      <c r="G38" s="74"/>
      <c r="H38" s="74"/>
      <c r="I38" s="74"/>
      <c r="J38" s="74"/>
      <c r="K38" s="74"/>
      <c r="L38" s="74"/>
      <c r="M38" s="74"/>
      <c r="N38" s="74"/>
      <c r="O38" s="74"/>
      <c r="P38" s="74"/>
      <c r="Q38" s="74"/>
      <c r="R38" s="74"/>
      <c r="S38" s="74"/>
    </row>
    <row r="39" spans="1:19" s="24" customFormat="1" ht="15.6">
      <c r="A39" s="31" t="s">
        <v>34</v>
      </c>
      <c r="B39" s="31"/>
      <c r="C39" s="26">
        <v>0.01</v>
      </c>
      <c r="G39" s="27"/>
    </row>
    <row r="40" spans="1:19" s="24" customFormat="1" ht="15.6">
      <c r="A40" s="31" t="s">
        <v>35</v>
      </c>
      <c r="B40" s="31"/>
      <c r="C40" s="26">
        <v>5.0000000000000001E-3</v>
      </c>
      <c r="G40" s="27"/>
    </row>
    <row r="41" spans="1:19" s="24" customFormat="1" ht="15.6">
      <c r="A41" s="31" t="s">
        <v>36</v>
      </c>
      <c r="B41" s="31"/>
      <c r="C41" s="26">
        <v>2E-3</v>
      </c>
      <c r="G41" s="27"/>
    </row>
    <row r="42" spans="1:19" s="24" customFormat="1" ht="15.6">
      <c r="C42" s="25"/>
      <c r="G42" s="27"/>
    </row>
    <row r="43" spans="1:19" s="24" customFormat="1" ht="15.6">
      <c r="A43" s="23" t="s">
        <v>37</v>
      </c>
      <c r="B43" s="23"/>
      <c r="C43" s="25"/>
    </row>
    <row r="44" spans="1:19" s="24" customFormat="1" ht="15.6">
      <c r="A44" s="32" t="s">
        <v>38</v>
      </c>
      <c r="B44" s="32"/>
      <c r="C44" s="26">
        <v>0.03</v>
      </c>
    </row>
    <row r="45" spans="1:19" s="24" customFormat="1" ht="15.6">
      <c r="A45" s="32" t="s">
        <v>39</v>
      </c>
      <c r="B45" s="32"/>
      <c r="C45" s="26">
        <v>0.03</v>
      </c>
    </row>
    <row r="46" spans="1:19" s="24" customFormat="1"/>
  </sheetData>
  <mergeCells count="13">
    <mergeCell ref="R4:S4"/>
    <mergeCell ref="C5:E5"/>
    <mergeCell ref="C31:D31"/>
    <mergeCell ref="F31:G31"/>
    <mergeCell ref="I31:J31"/>
    <mergeCell ref="L31:M31"/>
    <mergeCell ref="O31:P31"/>
    <mergeCell ref="R31:S31"/>
    <mergeCell ref="C4:D4"/>
    <mergeCell ref="F4:G4"/>
    <mergeCell ref="I4:J4"/>
    <mergeCell ref="L4:M4"/>
    <mergeCell ref="O4:P4"/>
  </mergeCells>
  <phoneticPr fontId="15"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253"/>
  <sheetViews>
    <sheetView showGridLines="0" workbookViewId="0">
      <pane ySplit="2" topLeftCell="A141" activePane="bottomLeft" state="frozen"/>
      <selection pane="bottomLeft" activeCell="A3" sqref="A3:AK157"/>
    </sheetView>
  </sheetViews>
  <sheetFormatPr defaultColWidth="8.83203125" defaultRowHeight="12.6"/>
  <cols>
    <col min="1" max="1" width="24.6640625" style="1" customWidth="1"/>
    <col min="2" max="2" width="7.1640625" style="1" customWidth="1"/>
    <col min="3" max="4" width="18.6640625" style="1" customWidth="1"/>
    <col min="5" max="5" width="18.6640625" style="37" customWidth="1"/>
    <col min="6" max="6" width="18.6640625" style="1" customWidth="1"/>
    <col min="7" max="7" width="13.6640625" style="3" customWidth="1"/>
    <col min="8" max="8" width="14.33203125" style="3" customWidth="1"/>
    <col min="9" max="9" width="20.6640625" style="21" customWidth="1"/>
    <col min="10" max="28" width="20.6640625" style="1" customWidth="1"/>
    <col min="29" max="30" width="20.6640625" style="33" customWidth="1"/>
    <col min="31" max="37" width="20.6640625" style="1" customWidth="1"/>
    <col min="38" max="16384" width="8.83203125" style="1"/>
  </cols>
  <sheetData>
    <row r="1" spans="1:37" ht="18">
      <c r="A1" s="2"/>
      <c r="B1" s="2"/>
      <c r="C1" s="189" t="s">
        <v>40</v>
      </c>
      <c r="D1" s="190"/>
      <c r="E1" s="190"/>
      <c r="F1" s="190"/>
      <c r="G1" s="190"/>
      <c r="H1" s="190"/>
      <c r="I1" s="190"/>
      <c r="J1" s="191">
        <v>2024</v>
      </c>
      <c r="K1" s="192"/>
      <c r="L1" s="192"/>
      <c r="M1" s="192"/>
      <c r="N1" s="192"/>
      <c r="O1" s="189">
        <v>2025</v>
      </c>
      <c r="P1" s="193"/>
      <c r="Q1" s="193"/>
      <c r="R1" s="193"/>
      <c r="S1" s="193"/>
      <c r="T1" s="194">
        <v>2026</v>
      </c>
      <c r="U1" s="193"/>
      <c r="V1" s="193"/>
      <c r="W1" s="193"/>
      <c r="X1" s="193"/>
      <c r="Y1" s="189">
        <v>2027</v>
      </c>
      <c r="Z1" s="193"/>
      <c r="AA1" s="193"/>
      <c r="AB1" s="193"/>
      <c r="AC1" s="193"/>
      <c r="AD1" s="191">
        <v>2028</v>
      </c>
      <c r="AE1" s="195"/>
      <c r="AF1" s="195"/>
      <c r="AG1" s="195"/>
      <c r="AH1" s="196"/>
      <c r="AI1" s="185" t="s">
        <v>41</v>
      </c>
      <c r="AJ1" s="186"/>
      <c r="AK1" s="187"/>
    </row>
    <row r="2" spans="1:37" s="28" customFormat="1" ht="93.95" customHeight="1">
      <c r="A2" s="188" t="s">
        <v>42</v>
      </c>
      <c r="B2" s="188"/>
      <c r="C2" s="165" t="s">
        <v>43</v>
      </c>
      <c r="D2" s="166" t="s">
        <v>44</v>
      </c>
      <c r="E2" s="167" t="s">
        <v>45</v>
      </c>
      <c r="F2" s="166" t="s">
        <v>46</v>
      </c>
      <c r="G2" s="166" t="s">
        <v>47</v>
      </c>
      <c r="H2" s="166" t="s">
        <v>48</v>
      </c>
      <c r="I2" s="168" t="s">
        <v>49</v>
      </c>
      <c r="J2" s="38" t="s">
        <v>43</v>
      </c>
      <c r="K2" s="38" t="s">
        <v>44</v>
      </c>
      <c r="L2" s="38" t="s">
        <v>45</v>
      </c>
      <c r="M2" s="38" t="s">
        <v>50</v>
      </c>
      <c r="N2" s="38" t="s">
        <v>49</v>
      </c>
      <c r="O2" s="165" t="s">
        <v>43</v>
      </c>
      <c r="P2" s="166" t="s">
        <v>44</v>
      </c>
      <c r="Q2" s="166" t="s">
        <v>45</v>
      </c>
      <c r="R2" s="166" t="s">
        <v>50</v>
      </c>
      <c r="S2" s="166" t="s">
        <v>49</v>
      </c>
      <c r="T2" s="170" t="s">
        <v>43</v>
      </c>
      <c r="U2" s="171" t="s">
        <v>44</v>
      </c>
      <c r="V2" s="171" t="s">
        <v>45</v>
      </c>
      <c r="W2" s="171" t="s">
        <v>50</v>
      </c>
      <c r="X2" s="171" t="s">
        <v>49</v>
      </c>
      <c r="Y2" s="165" t="s">
        <v>43</v>
      </c>
      <c r="Z2" s="166" t="s">
        <v>44</v>
      </c>
      <c r="AA2" s="166" t="s">
        <v>45</v>
      </c>
      <c r="AB2" s="166" t="s">
        <v>50</v>
      </c>
      <c r="AC2" s="173" t="s">
        <v>49</v>
      </c>
      <c r="AD2" s="174" t="s">
        <v>43</v>
      </c>
      <c r="AE2" s="38" t="s">
        <v>44</v>
      </c>
      <c r="AF2" s="38" t="s">
        <v>45</v>
      </c>
      <c r="AG2" s="38" t="s">
        <v>50</v>
      </c>
      <c r="AH2" s="38" t="s">
        <v>51</v>
      </c>
      <c r="AI2" s="39" t="s">
        <v>52</v>
      </c>
      <c r="AJ2" s="40" t="s">
        <v>53</v>
      </c>
      <c r="AK2" s="41" t="s">
        <v>54</v>
      </c>
    </row>
    <row r="3" spans="1:37" s="94" customFormat="1" ht="14.1">
      <c r="A3" s="86" t="str">
        <f>'ESTIMATED Earned Revenue'!A4</f>
        <v>Portsmouth, OH</v>
      </c>
      <c r="B3" s="86"/>
      <c r="C3" s="160">
        <f>'ESTIMATED Earned Revenue'!$I4*1.07925</f>
        <v>1733091.6173849998</v>
      </c>
      <c r="D3" s="160">
        <f>'ESTIMATED Earned Revenue'!$L4*1.07925</f>
        <v>1585347.5915024995</v>
      </c>
      <c r="E3" s="161">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62">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10304.759344766246</v>
      </c>
      <c r="G3" s="163">
        <f t="shared" ref="G3:G34" si="0">E3/$C3</f>
        <v>0.01</v>
      </c>
      <c r="H3" s="163">
        <f t="shared" ref="H3:H34" si="1">F3/$D3</f>
        <v>6.4999999999999988E-3</v>
      </c>
      <c r="I3" s="164">
        <f t="shared" ref="I3:I34" si="2">F3-E3</f>
        <v>-7026.1568290837513</v>
      </c>
      <c r="J3" s="169">
        <f>C3*(1+'Control Panel'!$C$44)</f>
        <v>1785084.3659065499</v>
      </c>
      <c r="K3" s="91">
        <f>D3*(1+'Control Panel'!$C$44)</f>
        <v>1632908.0192475745</v>
      </c>
      <c r="L3" s="98">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17850.8436590655</v>
      </c>
      <c r="M3" s="96">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10613.902125109234</v>
      </c>
      <c r="N3" s="92">
        <f t="shared" ref="N3:N34" si="3">M3-L3</f>
        <v>-7236.9415339562656</v>
      </c>
      <c r="O3" s="164">
        <f>J3*(1+'Control Panel'!$C$44)</f>
        <v>1838636.8968837464</v>
      </c>
      <c r="P3" s="164">
        <f>K3*(1+'Control Panel'!$C$44)</f>
        <v>1681895.2598250017</v>
      </c>
      <c r="Q3" s="164">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18386.368968837465</v>
      </c>
      <c r="R3" s="164">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10932.31918886251</v>
      </c>
      <c r="S3" s="164">
        <f t="shared" ref="S3:S34" si="4">R3-Q3</f>
        <v>-7454.0497799749555</v>
      </c>
      <c r="T3" s="164">
        <f>O3*(1+'Control Panel'!$C$44)</f>
        <v>1893796.0037902589</v>
      </c>
      <c r="U3" s="164">
        <f>P3*(1+'Control Panel'!$C$44)</f>
        <v>1732352.1176197517</v>
      </c>
      <c r="V3" s="164">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18937.960037902591</v>
      </c>
      <c r="W3" s="169">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11260.288764528386</v>
      </c>
      <c r="X3" s="164">
        <f t="shared" ref="X3:X34" si="5">W3-V3</f>
        <v>-7677.6712733742042</v>
      </c>
      <c r="Y3" s="169">
        <f>T3*(1+'Control Panel'!$C$44)</f>
        <v>1950609.8839039668</v>
      </c>
      <c r="Z3" s="169">
        <f>U3*(1+'Control Panel'!$C$44)</f>
        <v>1784322.6811483444</v>
      </c>
      <c r="AA3" s="169">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19506.098839039667</v>
      </c>
      <c r="AB3" s="169">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11598.097427464238</v>
      </c>
      <c r="AC3" s="172">
        <f t="shared" ref="AC3:AC34" si="6">AB3-AA3</f>
        <v>-7908.0014115754293</v>
      </c>
      <c r="AD3" s="172">
        <f>Y3*(1+'Control Panel'!$C$44)</f>
        <v>2009128.1804210858</v>
      </c>
      <c r="AE3" s="91">
        <f>Z3*(1+'Control Panel'!$C$44)</f>
        <v>1837852.3615827947</v>
      </c>
      <c r="AF3" s="91">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20091.281804210859</v>
      </c>
      <c r="AG3" s="91">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11946.040350288165</v>
      </c>
      <c r="AH3" s="91">
        <f t="shared" ref="AH3:AH34" si="7">AG3-AF3</f>
        <v>-8145.2414539226938</v>
      </c>
      <c r="AI3" s="92">
        <f t="shared" ref="AI3:AI34" si="8">L3+Q3+V3+AA3+AF3</f>
        <v>94772.553309056078</v>
      </c>
      <c r="AJ3" s="92">
        <f t="shared" ref="AJ3:AJ34" si="9">M3+R3+W3+AB3+AG3</f>
        <v>56350.64785625253</v>
      </c>
      <c r="AK3" s="92">
        <f t="shared" ref="AK3:AK34" si="10">AJ3-AI3</f>
        <v>-38421.905452803549</v>
      </c>
    </row>
    <row r="4" spans="1:37" s="94" customFormat="1" ht="14.1">
      <c r="A4" s="86" t="str">
        <f>'ESTIMATED Earned Revenue'!A5</f>
        <v>Port Huron, MI</v>
      </c>
      <c r="B4" s="86"/>
      <c r="C4" s="95">
        <f>'ESTIMATED Earned Revenue'!$I5*1.07925</f>
        <v>3121917.9072524998</v>
      </c>
      <c r="D4" s="95">
        <f>'ESTIMATED Earned Revenue'!$L5*1.07925</f>
        <v>2568842.2954462497</v>
      </c>
      <c r="E4" s="96">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7">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16697.474920400622</v>
      </c>
      <c r="G4" s="89">
        <f t="shared" si="0"/>
        <v>0.01</v>
      </c>
      <c r="H4" s="90">
        <f t="shared" si="1"/>
        <v>6.4999999999999997E-3</v>
      </c>
      <c r="I4" s="91">
        <f t="shared" si="2"/>
        <v>-14521.704152124377</v>
      </c>
      <c r="J4" s="91">
        <f>C4*(1+'Control Panel'!$C$44)</f>
        <v>3215575.444470075</v>
      </c>
      <c r="K4" s="91">
        <f>D4*(1+'Control Panel'!$C$44)</f>
        <v>2645907.5643096371</v>
      </c>
      <c r="L4" s="92">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32155.754444700749</v>
      </c>
      <c r="M4" s="92">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17198.399168012642</v>
      </c>
      <c r="N4" s="92">
        <f t="shared" si="3"/>
        <v>-14957.355276688108</v>
      </c>
      <c r="O4" s="92">
        <f>J4*(1+'Control Panel'!$C$44)</f>
        <v>3312042.7078041774</v>
      </c>
      <c r="P4" s="92">
        <f>K4*(1+'Control Panel'!$C$44)</f>
        <v>2725284.7912389264</v>
      </c>
      <c r="Q4" s="92">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33120.427078041772</v>
      </c>
      <c r="R4" s="92">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17714.35114305302</v>
      </c>
      <c r="S4" s="92">
        <f t="shared" si="4"/>
        <v>-15406.075934988752</v>
      </c>
      <c r="T4" s="92">
        <f>O4*(1+'Control Panel'!$C$44)</f>
        <v>3411403.989038303</v>
      </c>
      <c r="U4" s="92">
        <f>P4*(1+'Control Panel'!$C$44)</f>
        <v>2807043.3349760943</v>
      </c>
      <c r="V4" s="92">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34114.039890383028</v>
      </c>
      <c r="W4" s="91">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18245.781677344614</v>
      </c>
      <c r="X4" s="92">
        <f t="shared" si="5"/>
        <v>-15868.258213038414</v>
      </c>
      <c r="Y4" s="91">
        <f>T4*(1+'Control Panel'!$C$44)</f>
        <v>3513746.1087094522</v>
      </c>
      <c r="Z4" s="91">
        <f>U4*(1+'Control Panel'!$C$44)</f>
        <v>2891254.6350253774</v>
      </c>
      <c r="AA4" s="91">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35137.461087094525</v>
      </c>
      <c r="AB4" s="91">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18793.155127664952</v>
      </c>
      <c r="AC4" s="93">
        <f t="shared" si="6"/>
        <v>-16344.305959429574</v>
      </c>
      <c r="AD4" s="93">
        <f>Y4*(1+'Control Panel'!$C$44)</f>
        <v>3619158.4919707361</v>
      </c>
      <c r="AE4" s="91">
        <f>Z4*(1+'Control Panel'!$C$44)</f>
        <v>2977992.2740761386</v>
      </c>
      <c r="AF4" s="91">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36191.584919707362</v>
      </c>
      <c r="AG4" s="91">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19356.949781494899</v>
      </c>
      <c r="AH4" s="91">
        <f t="shared" si="7"/>
        <v>-16834.635138212463</v>
      </c>
      <c r="AI4" s="92">
        <f t="shared" si="8"/>
        <v>170719.26741992743</v>
      </c>
      <c r="AJ4" s="92">
        <f t="shared" si="9"/>
        <v>91308.636897570133</v>
      </c>
      <c r="AK4" s="92">
        <f t="shared" si="10"/>
        <v>-79410.6305223573</v>
      </c>
    </row>
    <row r="5" spans="1:37" s="94" customFormat="1" ht="14.1">
      <c r="A5" s="86" t="str">
        <f>'ESTIMATED Earned Revenue'!A6</f>
        <v>Lufkin, TX</v>
      </c>
      <c r="B5" s="86"/>
      <c r="C5" s="95">
        <f>'ESTIMATED Earned Revenue'!$I6*1.07925</f>
        <v>3960922.8208574997</v>
      </c>
      <c r="D5" s="95">
        <f>'ESTIMATED Earned Revenue'!$L6*1.07925</f>
        <v>2740394.4845925001</v>
      </c>
      <c r="E5" s="96">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7">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17812.564149851249</v>
      </c>
      <c r="G5" s="89">
        <f t="shared" si="0"/>
        <v>0.01</v>
      </c>
      <c r="H5" s="90">
        <f t="shared" si="1"/>
        <v>6.4999999999999988E-3</v>
      </c>
      <c r="I5" s="91">
        <f t="shared" si="2"/>
        <v>-21796.664058723749</v>
      </c>
      <c r="J5" s="91">
        <f>C5*(1+'Control Panel'!$C$44)</f>
        <v>4079750.505483225</v>
      </c>
      <c r="K5" s="91">
        <f>D5*(1+'Control Panel'!$C$44)</f>
        <v>2822606.3191302754</v>
      </c>
      <c r="L5" s="92">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40797.505054832254</v>
      </c>
      <c r="M5" s="92">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18346.941074346789</v>
      </c>
      <c r="N5" s="92">
        <f t="shared" si="3"/>
        <v>-22450.563980485465</v>
      </c>
      <c r="O5" s="92">
        <f>J5*(1+'Control Panel'!$C$44)</f>
        <v>4202143.0206477223</v>
      </c>
      <c r="P5" s="92">
        <f>K5*(1+'Control Panel'!$C$44)</f>
        <v>2907284.5087041836</v>
      </c>
      <c r="Q5" s="92">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42021.430206477227</v>
      </c>
      <c r="R5" s="92">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18897.349306577191</v>
      </c>
      <c r="S5" s="92">
        <f t="shared" si="4"/>
        <v>-23124.080899900036</v>
      </c>
      <c r="T5" s="92">
        <f>O5*(1+'Control Panel'!$C$44)</f>
        <v>4328207.3112671543</v>
      </c>
      <c r="U5" s="92">
        <f>P5*(1+'Control Panel'!$C$44)</f>
        <v>2994503.0439653094</v>
      </c>
      <c r="V5" s="92">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43282.073112671547</v>
      </c>
      <c r="W5" s="91">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19464.269785774512</v>
      </c>
      <c r="X5" s="92">
        <f t="shared" si="5"/>
        <v>-23817.803326897036</v>
      </c>
      <c r="Y5" s="91">
        <f>T5*(1+'Control Panel'!$C$44)</f>
        <v>4458053.530605169</v>
      </c>
      <c r="Z5" s="91">
        <f>U5*(1+'Control Panel'!$C$44)</f>
        <v>3084338.1352842688</v>
      </c>
      <c r="AA5" s="91">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44580.535306051694</v>
      </c>
      <c r="AB5" s="91">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20048.197879347746</v>
      </c>
      <c r="AC5" s="93">
        <f t="shared" si="6"/>
        <v>-24532.337426703947</v>
      </c>
      <c r="AD5" s="93">
        <f>Y5*(1+'Control Panel'!$C$44)</f>
        <v>4591795.1365233241</v>
      </c>
      <c r="AE5" s="91">
        <f>Z5*(1+'Control Panel'!$C$44)</f>
        <v>3176868.2793427971</v>
      </c>
      <c r="AF5" s="91">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45917.951365233239</v>
      </c>
      <c r="AG5" s="91">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20649.643815728181</v>
      </c>
      <c r="AH5" s="91">
        <f t="shared" si="7"/>
        <v>-25268.307549505058</v>
      </c>
      <c r="AI5" s="92">
        <f t="shared" si="8"/>
        <v>216599.49504526594</v>
      </c>
      <c r="AJ5" s="92">
        <f t="shared" si="9"/>
        <v>97406.401861774415</v>
      </c>
      <c r="AK5" s="92">
        <f t="shared" si="10"/>
        <v>-119193.09318349152</v>
      </c>
    </row>
    <row r="6" spans="1:37" s="94" customFormat="1" ht="14.1">
      <c r="A6" s="86" t="str">
        <f>'ESTIMATED Earned Revenue'!A7</f>
        <v>Hamilton, ON</v>
      </c>
      <c r="B6" s="86"/>
      <c r="C6" s="95">
        <f>'ESTIMATED Earned Revenue'!$I7*1.07925</f>
        <v>10425662.741411673</v>
      </c>
      <c r="D6" s="95">
        <f>'ESTIMATED Earned Revenue'!$L7*1.07925</f>
        <v>3513165.5233916738</v>
      </c>
      <c r="E6" s="96">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104256.62741411674</v>
      </c>
      <c r="F6" s="97">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22835.575902045879</v>
      </c>
      <c r="G6" s="89">
        <f t="shared" si="0"/>
        <v>0.01</v>
      </c>
      <c r="H6" s="90">
        <f t="shared" si="1"/>
        <v>6.4999999999999997E-3</v>
      </c>
      <c r="I6" s="91">
        <f t="shared" si="2"/>
        <v>-81421.051512070859</v>
      </c>
      <c r="J6" s="91">
        <f>C6*(1+'Control Panel'!$C$44)</f>
        <v>10738432.623654023</v>
      </c>
      <c r="K6" s="91">
        <f>D6*(1+'Control Panel'!$C$44)</f>
        <v>3618560.4890934243</v>
      </c>
      <c r="L6" s="92">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107384.32623654023</v>
      </c>
      <c r="M6" s="92">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23520.643179107257</v>
      </c>
      <c r="N6" s="92">
        <f t="shared" si="3"/>
        <v>-83863.68305743298</v>
      </c>
      <c r="O6" s="92">
        <f>J6*(1+'Control Panel'!$C$44)</f>
        <v>11060585.602363644</v>
      </c>
      <c r="P6" s="92">
        <f>K6*(1+'Control Panel'!$C$44)</f>
        <v>3727117.3037662273</v>
      </c>
      <c r="Q6" s="92">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110605.85602363644</v>
      </c>
      <c r="R6" s="92">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24226.262474480478</v>
      </c>
      <c r="S6" s="92">
        <f t="shared" si="4"/>
        <v>-86379.593549155965</v>
      </c>
      <c r="T6" s="92">
        <f>O6*(1+'Control Panel'!$C$44)</f>
        <v>11392403.170434553</v>
      </c>
      <c r="U6" s="92">
        <f>P6*(1+'Control Panel'!$C$44)</f>
        <v>3838930.8228792143</v>
      </c>
      <c r="V6" s="92">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113924.03170434553</v>
      </c>
      <c r="W6" s="91">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24953.050348714893</v>
      </c>
      <c r="X6" s="92">
        <f t="shared" si="5"/>
        <v>-88970.981355630633</v>
      </c>
      <c r="Y6" s="91">
        <f>T6*(1+'Control Panel'!$C$44)</f>
        <v>11734175.26554759</v>
      </c>
      <c r="Z6" s="91">
        <f>U6*(1+'Control Panel'!$C$44)</f>
        <v>3954098.7475655908</v>
      </c>
      <c r="AA6" s="91">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117341.75265547591</v>
      </c>
      <c r="AB6" s="91">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25701.641859176339</v>
      </c>
      <c r="AC6" s="93">
        <f t="shared" si="6"/>
        <v>-91640.110796299574</v>
      </c>
      <c r="AD6" s="93">
        <f>Y6*(1+'Control Panel'!$C$44)</f>
        <v>12086200.523514017</v>
      </c>
      <c r="AE6" s="91">
        <f>Z6*(1+'Control Panel'!$C$44)</f>
        <v>4072721.7099925587</v>
      </c>
      <c r="AF6" s="91">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120862.00523514018</v>
      </c>
      <c r="AG6" s="91">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26472.691114951631</v>
      </c>
      <c r="AH6" s="91">
        <f t="shared" si="7"/>
        <v>-94389.314120188559</v>
      </c>
      <c r="AI6" s="92">
        <f t="shared" si="8"/>
        <v>570117.97185513831</v>
      </c>
      <c r="AJ6" s="92">
        <f t="shared" si="9"/>
        <v>124874.2889764306</v>
      </c>
      <c r="AK6" s="92">
        <f t="shared" si="10"/>
        <v>-445243.68287870771</v>
      </c>
    </row>
    <row r="7" spans="1:37" s="94" customFormat="1" ht="14.1">
      <c r="A7" s="86" t="str">
        <f>'ESTIMATED Earned Revenue'!A8</f>
        <v>Mandan, ND</v>
      </c>
      <c r="B7" s="86"/>
      <c r="C7" s="95">
        <f>'ESTIMATED Earned Revenue'!$I8*1.07925</f>
        <v>17650484.9372775</v>
      </c>
      <c r="D7" s="95">
        <f>'ESTIMATED Earned Revenue'!$L8*1.07925</f>
        <v>4835440.8658274999</v>
      </c>
      <c r="E7" s="96">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141463.8946863875</v>
      </c>
      <c r="F7" s="96">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31430.365627878749</v>
      </c>
      <c r="G7" s="89">
        <f t="shared" si="0"/>
        <v>8.0147313339600304E-3</v>
      </c>
      <c r="H7" s="90">
        <f t="shared" si="1"/>
        <v>6.4999999999999997E-3</v>
      </c>
      <c r="I7" s="91">
        <f t="shared" si="2"/>
        <v>-110033.52905850875</v>
      </c>
      <c r="J7" s="91">
        <f>C7*(1+'Control Panel'!$C$44)</f>
        <v>18179999.485395826</v>
      </c>
      <c r="K7" s="91">
        <f>D7*(1+'Control Panel'!$C$44)</f>
        <v>4980504.0918023251</v>
      </c>
      <c r="L7" s="92">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145707.81152697915</v>
      </c>
      <c r="M7" s="92">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32373.27659671511</v>
      </c>
      <c r="N7" s="92">
        <f t="shared" si="3"/>
        <v>-113334.53493026404</v>
      </c>
      <c r="O7" s="92">
        <f>J7*(1+'Control Panel'!$C$44)</f>
        <v>18725399.469957702</v>
      </c>
      <c r="P7" s="92">
        <f>K7*(1+'Control Panel'!$C$44)</f>
        <v>5129919.2145563951</v>
      </c>
      <c r="Q7" s="92">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150079.04587278853</v>
      </c>
      <c r="R7" s="92">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33344.474894616564</v>
      </c>
      <c r="S7" s="92">
        <f t="shared" si="4"/>
        <v>-116734.57097817196</v>
      </c>
      <c r="T7" s="92">
        <f>O7*(1+'Control Panel'!$C$44)</f>
        <v>19287161.454056434</v>
      </c>
      <c r="U7" s="92">
        <f>P7*(1+'Control Panel'!$C$44)</f>
        <v>5283816.790993087</v>
      </c>
      <c r="V7" s="92">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154581.41724897217</v>
      </c>
      <c r="W7" s="91">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34344.809141455065</v>
      </c>
      <c r="X7" s="92">
        <f t="shared" si="5"/>
        <v>-120236.6081075171</v>
      </c>
      <c r="Y7" s="91">
        <f>T7*(1+'Control Panel'!$C$44)</f>
        <v>19865776.297678128</v>
      </c>
      <c r="Z7" s="91">
        <f>U7*(1+'Control Panel'!$C$44)</f>
        <v>5442331.2947228793</v>
      </c>
      <c r="AA7" s="91">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159218.85976644137</v>
      </c>
      <c r="AB7" s="91">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35375.153415698711</v>
      </c>
      <c r="AC7" s="93">
        <f t="shared" si="6"/>
        <v>-123843.70635074266</v>
      </c>
      <c r="AD7" s="93">
        <f>Y7*(1+'Control Panel'!$C$44)</f>
        <v>20461749.586608473</v>
      </c>
      <c r="AE7" s="91">
        <f>Z7*(1+'Control Panel'!$C$44)</f>
        <v>5605601.2335645659</v>
      </c>
      <c r="AF7" s="91">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163995.4255594346</v>
      </c>
      <c r="AG7" s="91">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36436.408018169677</v>
      </c>
      <c r="AH7" s="91">
        <f t="shared" si="7"/>
        <v>-127559.01754126493</v>
      </c>
      <c r="AI7" s="92">
        <f t="shared" si="8"/>
        <v>773582.55997461581</v>
      </c>
      <c r="AJ7" s="92">
        <f t="shared" si="9"/>
        <v>171874.12206665514</v>
      </c>
      <c r="AK7" s="92">
        <f t="shared" si="10"/>
        <v>-601708.43790796073</v>
      </c>
    </row>
    <row r="8" spans="1:37" s="94" customFormat="1" ht="14.1">
      <c r="A8" s="86" t="str">
        <f>'ESTIMATED Earned Revenue'!A9</f>
        <v>Ashtabula, OH</v>
      </c>
      <c r="B8" s="86"/>
      <c r="C8" s="95">
        <f>'ESTIMATED Earned Revenue'!$I9*1.07925</f>
        <v>5992418.8501500003</v>
      </c>
      <c r="D8" s="95">
        <f>'ESTIMATED Earned Revenue'!$L9*1.07925</f>
        <v>5601000.5235262495</v>
      </c>
      <c r="E8" s="96">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59924.188501500001</v>
      </c>
      <c r="F8" s="96">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36406.503402920622</v>
      </c>
      <c r="G8" s="89">
        <f t="shared" si="0"/>
        <v>0.01</v>
      </c>
      <c r="H8" s="90">
        <f t="shared" si="1"/>
        <v>6.4999999999999997E-3</v>
      </c>
      <c r="I8" s="91">
        <f t="shared" si="2"/>
        <v>-23517.685098579379</v>
      </c>
      <c r="J8" s="91">
        <f>C8*(1+'Control Panel'!$C$44)</f>
        <v>6172191.4156545</v>
      </c>
      <c r="K8" s="91">
        <f>D8*(1+'Control Panel'!$C$44)</f>
        <v>5769030.539232037</v>
      </c>
      <c r="L8" s="92">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61721.914156545005</v>
      </c>
      <c r="M8" s="92">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37498.698505008237</v>
      </c>
      <c r="N8" s="92">
        <f t="shared" si="3"/>
        <v>-24223.215651536768</v>
      </c>
      <c r="O8" s="92">
        <f>J8*(1+'Control Panel'!$C$44)</f>
        <v>6357357.1581241349</v>
      </c>
      <c r="P8" s="92">
        <f>K8*(1+'Control Panel'!$C$44)</f>
        <v>5942101.4554089978</v>
      </c>
      <c r="Q8" s="92">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63573.571581241347</v>
      </c>
      <c r="R8" s="92">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38623.659460158487</v>
      </c>
      <c r="S8" s="92">
        <f t="shared" si="4"/>
        <v>-24949.91212108286</v>
      </c>
      <c r="T8" s="92">
        <f>O8*(1+'Control Panel'!$C$44)</f>
        <v>6548077.872867859</v>
      </c>
      <c r="U8" s="92">
        <f>P8*(1+'Control Panel'!$C$44)</f>
        <v>6120364.4990712684</v>
      </c>
      <c r="V8" s="92">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65480.77872867859</v>
      </c>
      <c r="W8" s="91">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39782.369243963243</v>
      </c>
      <c r="X8" s="92">
        <f t="shared" si="5"/>
        <v>-25698.409484715346</v>
      </c>
      <c r="Y8" s="91">
        <f>T8*(1+'Control Panel'!$C$44)</f>
        <v>6744520.2090538945</v>
      </c>
      <c r="Z8" s="91">
        <f>U8*(1+'Control Panel'!$C$44)</f>
        <v>6303975.4340434065</v>
      </c>
      <c r="AA8" s="91">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67445.202090538951</v>
      </c>
      <c r="AB8" s="91">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40975.840321282143</v>
      </c>
      <c r="AC8" s="93">
        <f t="shared" si="6"/>
        <v>-26469.361769256808</v>
      </c>
      <c r="AD8" s="93">
        <f>Y8*(1+'Control Panel'!$C$44)</f>
        <v>6946855.8153255116</v>
      </c>
      <c r="AE8" s="91">
        <f>Z8*(1+'Control Panel'!$C$44)</f>
        <v>6493094.6970647089</v>
      </c>
      <c r="AF8" s="91">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69468.558153255115</v>
      </c>
      <c r="AG8" s="91">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42205.115530920608</v>
      </c>
      <c r="AH8" s="91">
        <f t="shared" si="7"/>
        <v>-27263.442622334507</v>
      </c>
      <c r="AI8" s="92">
        <f t="shared" si="8"/>
        <v>327690.02471025899</v>
      </c>
      <c r="AJ8" s="92">
        <f t="shared" si="9"/>
        <v>199085.68306133273</v>
      </c>
      <c r="AK8" s="92">
        <f t="shared" si="10"/>
        <v>-128604.34164892626</v>
      </c>
    </row>
    <row r="9" spans="1:37" s="94" customFormat="1" ht="14.1">
      <c r="A9" s="86" t="str">
        <f>'ESTIMATED Earned Revenue'!A10</f>
        <v>Pittsfield, MA</v>
      </c>
      <c r="B9" s="86"/>
      <c r="C9" s="95">
        <f>'ESTIMATED Earned Revenue'!$I10*1.07925</f>
        <v>6411819.9330000002</v>
      </c>
      <c r="D9" s="95">
        <f>'ESTIMATED Earned Revenue'!$L10*1.07925</f>
        <v>5612206.8457500003</v>
      </c>
      <c r="E9" s="96">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64118.199330000003</v>
      </c>
      <c r="F9" s="96">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36479.344497375001</v>
      </c>
      <c r="G9" s="89">
        <f t="shared" si="0"/>
        <v>0.01</v>
      </c>
      <c r="H9" s="90">
        <f t="shared" si="1"/>
        <v>6.4999999999999997E-3</v>
      </c>
      <c r="I9" s="91">
        <f t="shared" si="2"/>
        <v>-27638.854832625002</v>
      </c>
      <c r="J9" s="91">
        <f>C9*(1+'Control Panel'!$C$44)</f>
        <v>6604174.5309900008</v>
      </c>
      <c r="K9" s="91">
        <f>D9*(1+'Control Panel'!$C$44)</f>
        <v>5780573.0511225006</v>
      </c>
      <c r="L9" s="92">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66041.745309900012</v>
      </c>
      <c r="M9" s="92">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37573.724832296255</v>
      </c>
      <c r="N9" s="92">
        <f t="shared" si="3"/>
        <v>-28468.020477603757</v>
      </c>
      <c r="O9" s="92">
        <f>J9*(1+'Control Panel'!$C$44)</f>
        <v>6802299.7669197014</v>
      </c>
      <c r="P9" s="92">
        <f>K9*(1+'Control Panel'!$C$44)</f>
        <v>5953990.242656176</v>
      </c>
      <c r="Q9" s="92">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68022.997669197008</v>
      </c>
      <c r="R9" s="92">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38700.936577265144</v>
      </c>
      <c r="S9" s="92">
        <f t="shared" si="4"/>
        <v>-29322.061091931864</v>
      </c>
      <c r="T9" s="92">
        <f>O9*(1+'Control Panel'!$C$44)</f>
        <v>7006368.7599272924</v>
      </c>
      <c r="U9" s="92">
        <f>P9*(1+'Control Panel'!$C$44)</f>
        <v>6132609.9499358619</v>
      </c>
      <c r="V9" s="92">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70063.687599272918</v>
      </c>
      <c r="W9" s="91">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39861.964674583098</v>
      </c>
      <c r="X9" s="92">
        <f t="shared" si="5"/>
        <v>-30201.722924689821</v>
      </c>
      <c r="Y9" s="91">
        <f>T9*(1+'Control Panel'!$C$44)</f>
        <v>7216559.8227251116</v>
      </c>
      <c r="Z9" s="91">
        <f>U9*(1+'Control Panel'!$C$44)</f>
        <v>6316588.2484339382</v>
      </c>
      <c r="AA9" s="91">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72165.598227251117</v>
      </c>
      <c r="AB9" s="91">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41057.823614820598</v>
      </c>
      <c r="AC9" s="93">
        <f t="shared" si="6"/>
        <v>-31107.774612430519</v>
      </c>
      <c r="AD9" s="93">
        <f>Y9*(1+'Control Panel'!$C$44)</f>
        <v>7433056.6174068656</v>
      </c>
      <c r="AE9" s="91">
        <f>Z9*(1+'Control Panel'!$C$44)</f>
        <v>6506085.8958869567</v>
      </c>
      <c r="AF9" s="91">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74330.566174068663</v>
      </c>
      <c r="AG9" s="91">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42289.558323265213</v>
      </c>
      <c r="AH9" s="91">
        <f t="shared" si="7"/>
        <v>-32041.007850803449</v>
      </c>
      <c r="AI9" s="92">
        <f t="shared" si="8"/>
        <v>350624.59497968975</v>
      </c>
      <c r="AJ9" s="92">
        <f t="shared" si="9"/>
        <v>199484.00802223029</v>
      </c>
      <c r="AK9" s="92">
        <f t="shared" si="10"/>
        <v>-151140.58695745945</v>
      </c>
    </row>
    <row r="10" spans="1:37" s="94" customFormat="1" ht="14.1">
      <c r="A10" s="86" t="str">
        <f>'ESTIMATED Earned Revenue'!A11</f>
        <v>Wooster, OH</v>
      </c>
      <c r="B10" s="86"/>
      <c r="C10" s="95">
        <f>'ESTIMATED Earned Revenue'!$I11*1.07925</f>
        <v>8429966.0930774994</v>
      </c>
      <c r="D10" s="95">
        <f>'ESTIMATED Earned Revenue'!$L11*1.07925</f>
        <v>5640910.3575037504</v>
      </c>
      <c r="E10" s="96">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84299.66093077499</v>
      </c>
      <c r="F10" s="96">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36665.917323774374</v>
      </c>
      <c r="G10" s="89">
        <f t="shared" si="0"/>
        <v>0.01</v>
      </c>
      <c r="H10" s="90">
        <f t="shared" si="1"/>
        <v>6.4999999999999997E-3</v>
      </c>
      <c r="I10" s="91">
        <f t="shared" si="2"/>
        <v>-47633.743607000615</v>
      </c>
      <c r="J10" s="91">
        <f>C10*(1+'Control Panel'!$C$44)</f>
        <v>8682865.0758698247</v>
      </c>
      <c r="K10" s="91">
        <f>D10*(1+'Control Panel'!$C$44)</f>
        <v>5810137.6682288628</v>
      </c>
      <c r="L10" s="92">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86828.650758698248</v>
      </c>
      <c r="M10" s="92">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37765.894843487607</v>
      </c>
      <c r="N10" s="92">
        <f t="shared" si="3"/>
        <v>-49062.755915210641</v>
      </c>
      <c r="O10" s="92">
        <f>J10*(1+'Control Panel'!$C$44)</f>
        <v>8943351.0281459205</v>
      </c>
      <c r="P10" s="92">
        <f>K10*(1+'Control Panel'!$C$44)</f>
        <v>5984441.7982757287</v>
      </c>
      <c r="Q10" s="92">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89433.51028145921</v>
      </c>
      <c r="R10" s="92">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38898.871688792235</v>
      </c>
      <c r="S10" s="92">
        <f t="shared" si="4"/>
        <v>-50534.638592666975</v>
      </c>
      <c r="T10" s="92">
        <f>O10*(1+'Control Panel'!$C$44)</f>
        <v>9211651.5589902978</v>
      </c>
      <c r="U10" s="92">
        <f>P10*(1+'Control Panel'!$C$44)</f>
        <v>6163975.0522240009</v>
      </c>
      <c r="V10" s="92">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92116.515589902978</v>
      </c>
      <c r="W10" s="91">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40065.837839456006</v>
      </c>
      <c r="X10" s="92">
        <f t="shared" si="5"/>
        <v>-52050.677750446972</v>
      </c>
      <c r="Y10" s="91">
        <f>T10*(1+'Control Panel'!$C$44)</f>
        <v>9488001.1057600062</v>
      </c>
      <c r="Z10" s="91">
        <f>U10*(1+'Control Panel'!$C$44)</f>
        <v>6348894.3037907211</v>
      </c>
      <c r="AA10" s="91">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94880.011057600059</v>
      </c>
      <c r="AB10" s="91">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41267.812974639688</v>
      </c>
      <c r="AC10" s="93">
        <f t="shared" si="6"/>
        <v>-53612.198082960371</v>
      </c>
      <c r="AD10" s="93">
        <f>Y10*(1+'Control Panel'!$C$44)</f>
        <v>9772641.1389328074</v>
      </c>
      <c r="AE10" s="91">
        <f>Z10*(1+'Control Panel'!$C$44)</f>
        <v>6539361.132904443</v>
      </c>
      <c r="AF10" s="91">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97726.411389328074</v>
      </c>
      <c r="AG10" s="91">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42505.847363878878</v>
      </c>
      <c r="AH10" s="91">
        <f t="shared" si="7"/>
        <v>-55220.564025449195</v>
      </c>
      <c r="AI10" s="92">
        <f t="shared" si="8"/>
        <v>460985.09907698852</v>
      </c>
      <c r="AJ10" s="92">
        <f t="shared" si="9"/>
        <v>200504.26471025441</v>
      </c>
      <c r="AK10" s="92">
        <f t="shared" si="10"/>
        <v>-260480.83436673411</v>
      </c>
    </row>
    <row r="11" spans="1:37" s="94" customFormat="1" ht="14.1">
      <c r="A11" s="86" t="str">
        <f>'ESTIMATED Earned Revenue'!A12</f>
        <v>Huntington, WV</v>
      </c>
      <c r="B11" s="86"/>
      <c r="C11" s="95">
        <f>'ESTIMATED Earned Revenue'!$I12*1.07925</f>
        <v>7149764.3083050009</v>
      </c>
      <c r="D11" s="95">
        <f>'ESTIMATED Earned Revenue'!$L12*1.07925</f>
        <v>5877855.9284212496</v>
      </c>
      <c r="E11" s="96">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71497.643083050018</v>
      </c>
      <c r="F11" s="96">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38206.063534738118</v>
      </c>
      <c r="G11" s="89">
        <f t="shared" si="0"/>
        <v>1.0000000000000002E-2</v>
      </c>
      <c r="H11" s="90">
        <f t="shared" si="1"/>
        <v>6.4999999999999988E-3</v>
      </c>
      <c r="I11" s="91">
        <f t="shared" si="2"/>
        <v>-33291.5795483119</v>
      </c>
      <c r="J11" s="91">
        <f>C11*(1+'Control Panel'!$C$44)</f>
        <v>7364257.2375541516</v>
      </c>
      <c r="K11" s="91">
        <f>D11*(1+'Control Panel'!$C$44)</f>
        <v>6054191.6062738877</v>
      </c>
      <c r="L11" s="92">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73642.572375541524</v>
      </c>
      <c r="M11" s="92">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39352.245440780265</v>
      </c>
      <c r="N11" s="92">
        <f t="shared" si="3"/>
        <v>-34290.326934761259</v>
      </c>
      <c r="O11" s="92">
        <f>J11*(1+'Control Panel'!$C$44)</f>
        <v>7585184.9546807762</v>
      </c>
      <c r="P11" s="92">
        <f>K11*(1+'Control Panel'!$C$44)</f>
        <v>6235817.3544621048</v>
      </c>
      <c r="Q11" s="92">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75851.84954680776</v>
      </c>
      <c r="R11" s="92">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40532.812804003683</v>
      </c>
      <c r="S11" s="92">
        <f t="shared" si="4"/>
        <v>-35319.036742804077</v>
      </c>
      <c r="T11" s="92">
        <f>O11*(1+'Control Panel'!$C$44)</f>
        <v>7812740.5033211997</v>
      </c>
      <c r="U11" s="92">
        <f>P11*(1+'Control Panel'!$C$44)</f>
        <v>6422891.8750959681</v>
      </c>
      <c r="V11" s="92">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78127.405033211995</v>
      </c>
      <c r="W11" s="91">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41748.79718812379</v>
      </c>
      <c r="X11" s="92">
        <f t="shared" si="5"/>
        <v>-36378.607845088205</v>
      </c>
      <c r="Y11" s="91">
        <f>T11*(1+'Control Panel'!$C$44)</f>
        <v>8047122.7184208361</v>
      </c>
      <c r="Z11" s="91">
        <f>U11*(1+'Control Panel'!$C$44)</f>
        <v>6615578.6313488474</v>
      </c>
      <c r="AA11" s="91">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80471.227184208357</v>
      </c>
      <c r="AB11" s="91">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43001.261103767509</v>
      </c>
      <c r="AC11" s="93">
        <f t="shared" si="6"/>
        <v>-37469.966080440849</v>
      </c>
      <c r="AD11" s="93">
        <f>Y11*(1+'Control Panel'!$C$44)</f>
        <v>8288536.3999734614</v>
      </c>
      <c r="AE11" s="91">
        <f>Z11*(1+'Control Panel'!$C$44)</f>
        <v>6814045.9902893128</v>
      </c>
      <c r="AF11" s="91">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82885.363999734618</v>
      </c>
      <c r="AG11" s="91">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44291.298936880528</v>
      </c>
      <c r="AH11" s="91">
        <f t="shared" si="7"/>
        <v>-38594.06506285409</v>
      </c>
      <c r="AI11" s="92">
        <f t="shared" si="8"/>
        <v>390978.41813950427</v>
      </c>
      <c r="AJ11" s="92">
        <f t="shared" si="9"/>
        <v>208926.4154735558</v>
      </c>
      <c r="AK11" s="92">
        <f t="shared" si="10"/>
        <v>-182052.00266594847</v>
      </c>
    </row>
    <row r="12" spans="1:37" s="94" customFormat="1" ht="14.1">
      <c r="A12" s="86" t="str">
        <f>'ESTIMATED Earned Revenue'!A13</f>
        <v>Lorain, OH</v>
      </c>
      <c r="B12" s="86"/>
      <c r="C12" s="95">
        <f>'ESTIMATED Earned Revenue'!$I13*1.07925</f>
        <v>6465158.0652899994</v>
      </c>
      <c r="D12" s="95">
        <f>'ESTIMATED Earned Revenue'!$L13*1.07925</f>
        <v>6043145.3107612496</v>
      </c>
      <c r="E12" s="96">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64651.580652899996</v>
      </c>
      <c r="F12" s="96">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39280.44451994812</v>
      </c>
      <c r="G12" s="89">
        <f t="shared" si="0"/>
        <v>0.01</v>
      </c>
      <c r="H12" s="90">
        <f t="shared" si="1"/>
        <v>6.4999999999999997E-3</v>
      </c>
      <c r="I12" s="91">
        <f t="shared" si="2"/>
        <v>-25371.136132951877</v>
      </c>
      <c r="J12" s="91">
        <f>C12*(1+'Control Panel'!$C$44)</f>
        <v>6659112.8072486995</v>
      </c>
      <c r="K12" s="91">
        <f>D12*(1+'Control Panel'!$C$44)</f>
        <v>6224439.6700840872</v>
      </c>
      <c r="L12" s="92">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66591.128072487001</v>
      </c>
      <c r="M12" s="92">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40458.857855546565</v>
      </c>
      <c r="N12" s="92">
        <f t="shared" si="3"/>
        <v>-26132.270216940437</v>
      </c>
      <c r="O12" s="92">
        <f>J12*(1+'Control Panel'!$C$44)</f>
        <v>6858886.191466161</v>
      </c>
      <c r="P12" s="92">
        <f>K12*(1+'Control Panel'!$C$44)</f>
        <v>6411172.8601866104</v>
      </c>
      <c r="Q12" s="92">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68588.861914661611</v>
      </c>
      <c r="R12" s="92">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41672.623591212963</v>
      </c>
      <c r="S12" s="92">
        <f t="shared" si="4"/>
        <v>-26916.238323448648</v>
      </c>
      <c r="T12" s="92">
        <f>O12*(1+'Control Panel'!$C$44)</f>
        <v>7064652.7772101462</v>
      </c>
      <c r="U12" s="92">
        <f>P12*(1+'Control Panel'!$C$44)</f>
        <v>6603508.0459922086</v>
      </c>
      <c r="V12" s="92">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70646.527772101457</v>
      </c>
      <c r="W12" s="91">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42922.802298949355</v>
      </c>
      <c r="X12" s="92">
        <f t="shared" si="5"/>
        <v>-27723.725473152102</v>
      </c>
      <c r="Y12" s="91">
        <f>T12*(1+'Control Panel'!$C$44)</f>
        <v>7276592.3605264509</v>
      </c>
      <c r="Z12" s="91">
        <f>U12*(1+'Control Panel'!$C$44)</f>
        <v>6801613.2873719754</v>
      </c>
      <c r="AA12" s="91">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72765.923605264514</v>
      </c>
      <c r="AB12" s="91">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44210.486367917838</v>
      </c>
      <c r="AC12" s="93">
        <f t="shared" si="6"/>
        <v>-28555.437237346676</v>
      </c>
      <c r="AD12" s="93">
        <f>Y12*(1+'Control Panel'!$C$44)</f>
        <v>7494890.1313422443</v>
      </c>
      <c r="AE12" s="91">
        <f>Z12*(1+'Control Panel'!$C$44)</f>
        <v>7005661.685993135</v>
      </c>
      <c r="AF12" s="91">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74948.901313422451</v>
      </c>
      <c r="AG12" s="91">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45536.800958955377</v>
      </c>
      <c r="AH12" s="91">
        <f t="shared" si="7"/>
        <v>-29412.100354467075</v>
      </c>
      <c r="AI12" s="92">
        <f t="shared" si="8"/>
        <v>353541.34267793701</v>
      </c>
      <c r="AJ12" s="92">
        <f t="shared" si="9"/>
        <v>214801.5710725821</v>
      </c>
      <c r="AK12" s="92">
        <f t="shared" si="10"/>
        <v>-138739.77160535491</v>
      </c>
    </row>
    <row r="13" spans="1:37" s="94" customFormat="1" ht="14.1">
      <c r="A13" s="86" t="str">
        <f>'ESTIMATED Earned Revenue'!A14</f>
        <v>Lawton, OK</v>
      </c>
      <c r="B13" s="86"/>
      <c r="C13" s="95">
        <f>'ESTIMATED Earned Revenue'!$I14*1.07925</f>
        <v>7837323.7678500013</v>
      </c>
      <c r="D13" s="95">
        <f>'ESTIMATED Earned Revenue'!$L14*1.07925</f>
        <v>6480778.5685800016</v>
      </c>
      <c r="E13" s="96">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78373.237678500009</v>
      </c>
      <c r="F13" s="96">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42125.060695770007</v>
      </c>
      <c r="G13" s="89">
        <f t="shared" si="0"/>
        <v>0.01</v>
      </c>
      <c r="H13" s="90">
        <f t="shared" si="1"/>
        <v>6.4999999999999997E-3</v>
      </c>
      <c r="I13" s="91">
        <f t="shared" si="2"/>
        <v>-36248.176982730001</v>
      </c>
      <c r="J13" s="91">
        <f>C13*(1+'Control Panel'!$C$44)</f>
        <v>8072443.480885502</v>
      </c>
      <c r="K13" s="91">
        <f>D13*(1+'Control Panel'!$C$44)</f>
        <v>6675201.9256374016</v>
      </c>
      <c r="L13" s="92">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80724.434808855018</v>
      </c>
      <c r="M13" s="92">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43388.812516643105</v>
      </c>
      <c r="N13" s="92">
        <f t="shared" si="3"/>
        <v>-37335.622292211912</v>
      </c>
      <c r="O13" s="92">
        <f>J13*(1+'Control Panel'!$C$44)</f>
        <v>8314616.7853120668</v>
      </c>
      <c r="P13" s="92">
        <f>K13*(1+'Control Panel'!$C$44)</f>
        <v>6875457.9834065242</v>
      </c>
      <c r="Q13" s="92">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83146.167853120671</v>
      </c>
      <c r="R13" s="92">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44690.476892142404</v>
      </c>
      <c r="S13" s="92">
        <f t="shared" si="4"/>
        <v>-38455.690960978267</v>
      </c>
      <c r="T13" s="92">
        <f>O13*(1+'Control Panel'!$C$44)</f>
        <v>8564055.2888714299</v>
      </c>
      <c r="U13" s="92">
        <f>P13*(1+'Control Panel'!$C$44)</f>
        <v>7081721.7229087204</v>
      </c>
      <c r="V13" s="92">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85640.552888714301</v>
      </c>
      <c r="W13" s="91">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46031.191198906679</v>
      </c>
      <c r="X13" s="92">
        <f t="shared" si="5"/>
        <v>-39609.361689807622</v>
      </c>
      <c r="Y13" s="91">
        <f>T13*(1+'Control Panel'!$C$44)</f>
        <v>8820976.9475375731</v>
      </c>
      <c r="Z13" s="91">
        <f>U13*(1+'Control Panel'!$C$44)</f>
        <v>7294173.374595982</v>
      </c>
      <c r="AA13" s="91">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88209.769475375739</v>
      </c>
      <c r="AB13" s="91">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47412.126934873879</v>
      </c>
      <c r="AC13" s="93">
        <f t="shared" si="6"/>
        <v>-40797.64254050186</v>
      </c>
      <c r="AD13" s="93">
        <f>Y13*(1+'Control Panel'!$C$44)</f>
        <v>9085606.2559636999</v>
      </c>
      <c r="AE13" s="91">
        <f>Z13*(1+'Control Panel'!$C$44)</f>
        <v>7512998.5758338617</v>
      </c>
      <c r="AF13" s="91">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90856.062559636994</v>
      </c>
      <c r="AG13" s="91">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48834.490742920098</v>
      </c>
      <c r="AH13" s="91">
        <f t="shared" si="7"/>
        <v>-42021.571816716896</v>
      </c>
      <c r="AI13" s="92">
        <f t="shared" si="8"/>
        <v>428576.98758570274</v>
      </c>
      <c r="AJ13" s="92">
        <f t="shared" si="9"/>
        <v>230357.09828548616</v>
      </c>
      <c r="AK13" s="92">
        <f t="shared" si="10"/>
        <v>-198219.88930021657</v>
      </c>
    </row>
    <row r="14" spans="1:37" s="94" customFormat="1" ht="14.1">
      <c r="A14" s="86" t="str">
        <f>'ESTIMATED Earned Revenue'!A15</f>
        <v>Cheyenne, WY</v>
      </c>
      <c r="B14" s="86"/>
      <c r="C14" s="95">
        <f>'ESTIMATED Earned Revenue'!$I15*1.07925</f>
        <v>8803811.731237499</v>
      </c>
      <c r="D14" s="95">
        <f>'ESTIMATED Earned Revenue'!$L15*1.07925</f>
        <v>6945399.6058612503</v>
      </c>
      <c r="E14" s="96">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88038.11731237499</v>
      </c>
      <c r="F14" s="96">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45145.097438098128</v>
      </c>
      <c r="G14" s="89">
        <f t="shared" si="0"/>
        <v>0.01</v>
      </c>
      <c r="H14" s="90">
        <f t="shared" si="1"/>
        <v>6.4999999999999997E-3</v>
      </c>
      <c r="I14" s="91">
        <f t="shared" si="2"/>
        <v>-42893.019874276863</v>
      </c>
      <c r="J14" s="91">
        <f>C14*(1+'Control Panel'!$C$44)</f>
        <v>9067926.0831746235</v>
      </c>
      <c r="K14" s="91">
        <f>D14*(1+'Control Panel'!$C$44)</f>
        <v>7153761.5940370876</v>
      </c>
      <c r="L14" s="92">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90679.260831746244</v>
      </c>
      <c r="M14" s="92">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46499.45036124107</v>
      </c>
      <c r="N14" s="92">
        <f t="shared" si="3"/>
        <v>-44179.810470505174</v>
      </c>
      <c r="O14" s="92">
        <f>J14*(1+'Control Panel'!$C$44)</f>
        <v>9339963.8656698633</v>
      </c>
      <c r="P14" s="92">
        <f>K14*(1+'Control Panel'!$C$44)</f>
        <v>7368374.4418582004</v>
      </c>
      <c r="Q14" s="92">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93399.638656698633</v>
      </c>
      <c r="R14" s="92">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47894.433872078298</v>
      </c>
      <c r="S14" s="92">
        <f t="shared" si="4"/>
        <v>-45505.204784620335</v>
      </c>
      <c r="T14" s="92">
        <f>O14*(1+'Control Panel'!$C$44)</f>
        <v>9620162.7816399597</v>
      </c>
      <c r="U14" s="92">
        <f>P14*(1+'Control Panel'!$C$44)</f>
        <v>7589425.6751139462</v>
      </c>
      <c r="V14" s="92">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96201.627816399603</v>
      </c>
      <c r="W14" s="91">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49331.266888240651</v>
      </c>
      <c r="X14" s="92">
        <f t="shared" si="5"/>
        <v>-46870.360928158952</v>
      </c>
      <c r="Y14" s="91">
        <f>T14*(1+'Control Panel'!$C$44)</f>
        <v>9908767.6650891583</v>
      </c>
      <c r="Z14" s="91">
        <f>U14*(1+'Control Panel'!$C$44)</f>
        <v>7817108.4453673651</v>
      </c>
      <c r="AA14" s="91">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99087.67665089159</v>
      </c>
      <c r="AB14" s="91">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50811.204894887873</v>
      </c>
      <c r="AC14" s="93">
        <f t="shared" si="6"/>
        <v>-48276.471756003717</v>
      </c>
      <c r="AD14" s="93">
        <f>Y14*(1+'Control Panel'!$C$44)</f>
        <v>10206030.695041833</v>
      </c>
      <c r="AE14" s="91">
        <f>Z14*(1+'Control Panel'!$C$44)</f>
        <v>8051621.6987283863</v>
      </c>
      <c r="AF14" s="91">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102060.30695041834</v>
      </c>
      <c r="AG14" s="91">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52335.541041734512</v>
      </c>
      <c r="AH14" s="91">
        <f t="shared" si="7"/>
        <v>-49724.765908683825</v>
      </c>
      <c r="AI14" s="92">
        <f t="shared" si="8"/>
        <v>481428.51090615441</v>
      </c>
      <c r="AJ14" s="92">
        <f t="shared" si="9"/>
        <v>246871.8970581824</v>
      </c>
      <c r="AK14" s="92">
        <f t="shared" si="10"/>
        <v>-234556.61384797201</v>
      </c>
    </row>
    <row r="15" spans="1:37" s="94" customFormat="1" ht="14.1">
      <c r="A15" s="86" t="str">
        <f>'ESTIMATED Earned Revenue'!A16</f>
        <v>Scranton, PA</v>
      </c>
      <c r="B15" s="86"/>
      <c r="C15" s="95">
        <f>'ESTIMATED Earned Revenue'!$I16*1.07925</f>
        <v>16073049.167599771</v>
      </c>
      <c r="D15" s="95">
        <f>'ESTIMATED Earned Revenue'!$L16*1.07925</f>
        <v>7016169.0340724997</v>
      </c>
      <c r="E15" s="96">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133576.71583799887</v>
      </c>
      <c r="F15" s="96">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45605.098721471244</v>
      </c>
      <c r="G15" s="89">
        <f t="shared" si="0"/>
        <v>8.3106020796143813E-3</v>
      </c>
      <c r="H15" s="90">
        <f t="shared" si="1"/>
        <v>6.4999999999999997E-3</v>
      </c>
      <c r="I15" s="91">
        <f t="shared" si="2"/>
        <v>-87971.617116527632</v>
      </c>
      <c r="J15" s="91">
        <f>C15*(1+'Control Panel'!$C$44)</f>
        <v>16555240.642627764</v>
      </c>
      <c r="K15" s="91">
        <f>D15*(1+'Control Panel'!$C$44)</f>
        <v>7226654.105094675</v>
      </c>
      <c r="L15" s="92">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137584.01731313881</v>
      </c>
      <c r="M15" s="92">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46973.251683115384</v>
      </c>
      <c r="N15" s="92">
        <f t="shared" si="3"/>
        <v>-90610.765630023438</v>
      </c>
      <c r="O15" s="92">
        <f>J15*(1+'Control Panel'!$C$44)</f>
        <v>17051897.861906599</v>
      </c>
      <c r="P15" s="92">
        <f>K15*(1+'Control Panel'!$C$44)</f>
        <v>7443453.7282475159</v>
      </c>
      <c r="Q15" s="92">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141711.53783253301</v>
      </c>
      <c r="R15" s="92">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48382.449233608852</v>
      </c>
      <c r="S15" s="92">
        <f t="shared" si="4"/>
        <v>-93329.088598924165</v>
      </c>
      <c r="T15" s="92">
        <f>O15*(1+'Control Panel'!$C$44)</f>
        <v>17563454.797763798</v>
      </c>
      <c r="U15" s="92">
        <f>P15*(1+'Control Panel'!$C$44)</f>
        <v>7666757.3400949417</v>
      </c>
      <c r="V15" s="92">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145962.883967509</v>
      </c>
      <c r="W15" s="91">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49833.922710617117</v>
      </c>
      <c r="X15" s="92">
        <f t="shared" si="5"/>
        <v>-96128.961256891882</v>
      </c>
      <c r="Y15" s="91">
        <f>T15*(1+'Control Panel'!$C$44)</f>
        <v>18090358.441696715</v>
      </c>
      <c r="Z15" s="91">
        <f>U15*(1+'Control Panel'!$C$44)</f>
        <v>7896760.06029779</v>
      </c>
      <c r="AA15" s="91">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150341.77048653428</v>
      </c>
      <c r="AB15" s="91">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51328.940391935634</v>
      </c>
      <c r="AC15" s="93">
        <f t="shared" si="6"/>
        <v>-99012.830094598641</v>
      </c>
      <c r="AD15" s="93">
        <f>Y15*(1+'Control Panel'!$C$44)</f>
        <v>18633069.194947615</v>
      </c>
      <c r="AE15" s="91">
        <f>Z15*(1+'Control Panel'!$C$44)</f>
        <v>8133662.8621067237</v>
      </c>
      <c r="AF15" s="91">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154852.02360113032</v>
      </c>
      <c r="AG15" s="91">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52868.808603693702</v>
      </c>
      <c r="AH15" s="91">
        <f t="shared" si="7"/>
        <v>-101983.21499743662</v>
      </c>
      <c r="AI15" s="92">
        <f t="shared" si="8"/>
        <v>730452.23320084554</v>
      </c>
      <c r="AJ15" s="92">
        <f t="shared" si="9"/>
        <v>249387.3726229707</v>
      </c>
      <c r="AK15" s="92">
        <f t="shared" si="10"/>
        <v>-481064.86057787482</v>
      </c>
    </row>
    <row r="16" spans="1:37" s="94" customFormat="1" ht="14.1">
      <c r="A16" s="86" t="str">
        <f>'ESTIMATED Earned Revenue'!A17</f>
        <v>Lincoln, NE</v>
      </c>
      <c r="B16" s="86"/>
      <c r="C16" s="95">
        <f>'ESTIMATED Earned Revenue'!$I17*1.07925</f>
        <v>7231816.7610375006</v>
      </c>
      <c r="D16" s="95">
        <f>'ESTIMATED Earned Revenue'!$L17*1.07925</f>
        <v>7121049.2108025001</v>
      </c>
      <c r="E16" s="96">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72318.167610375007</v>
      </c>
      <c r="F16" s="96">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46286.819870216248</v>
      </c>
      <c r="G16" s="89">
        <f t="shared" si="0"/>
        <v>0.01</v>
      </c>
      <c r="H16" s="90">
        <f t="shared" si="1"/>
        <v>6.4999999999999997E-3</v>
      </c>
      <c r="I16" s="91">
        <f t="shared" si="2"/>
        <v>-26031.347740158759</v>
      </c>
      <c r="J16" s="91">
        <f>C16*(1+'Control Panel'!$C$44)</f>
        <v>7448771.2638686262</v>
      </c>
      <c r="K16" s="91">
        <f>D16*(1+'Control Panel'!$C$44)</f>
        <v>7334680.687126575</v>
      </c>
      <c r="L16" s="92">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74487.712638686266</v>
      </c>
      <c r="M16" s="92">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47675.424466322736</v>
      </c>
      <c r="N16" s="92">
        <f t="shared" si="3"/>
        <v>-26812.288172363529</v>
      </c>
      <c r="O16" s="92">
        <f>J16*(1+'Control Panel'!$C$44)</f>
        <v>7672234.4017846854</v>
      </c>
      <c r="P16" s="92">
        <f>K16*(1+'Control Panel'!$C$44)</f>
        <v>7554721.1077403724</v>
      </c>
      <c r="Q16" s="92">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76722.344017846859</v>
      </c>
      <c r="R16" s="92">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49105.687200312415</v>
      </c>
      <c r="S16" s="92">
        <f t="shared" si="4"/>
        <v>-27616.656817534444</v>
      </c>
      <c r="T16" s="92">
        <f>O16*(1+'Control Panel'!$C$44)</f>
        <v>7902401.4338382259</v>
      </c>
      <c r="U16" s="92">
        <f>P16*(1+'Control Panel'!$C$44)</f>
        <v>7781362.7409725841</v>
      </c>
      <c r="V16" s="92">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79024.014338382258</v>
      </c>
      <c r="W16" s="91">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50578.857816321797</v>
      </c>
      <c r="X16" s="92">
        <f t="shared" si="5"/>
        <v>-28445.156522060461</v>
      </c>
      <c r="Y16" s="91">
        <f>T16*(1+'Control Panel'!$C$44)</f>
        <v>8139473.4768533725</v>
      </c>
      <c r="Z16" s="91">
        <f>U16*(1+'Control Panel'!$C$44)</f>
        <v>8014803.6232017614</v>
      </c>
      <c r="AA16" s="91">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81394.73476853373</v>
      </c>
      <c r="AB16" s="91">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52096.223550811446</v>
      </c>
      <c r="AC16" s="93">
        <f t="shared" si="6"/>
        <v>-29298.511217722284</v>
      </c>
      <c r="AD16" s="93">
        <f>Y16*(1+'Control Panel'!$C$44)</f>
        <v>8383657.6811589738</v>
      </c>
      <c r="AE16" s="91">
        <f>Z16*(1+'Control Panel'!$C$44)</f>
        <v>8255247.7318978142</v>
      </c>
      <c r="AF16" s="91">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83836.576811589737</v>
      </c>
      <c r="AG16" s="91">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53659.110257335793</v>
      </c>
      <c r="AH16" s="91">
        <f t="shared" si="7"/>
        <v>-30177.466554253944</v>
      </c>
      <c r="AI16" s="92">
        <f t="shared" si="8"/>
        <v>395465.38257503882</v>
      </c>
      <c r="AJ16" s="92">
        <f t="shared" si="9"/>
        <v>253115.30329110418</v>
      </c>
      <c r="AK16" s="92">
        <f t="shared" si="10"/>
        <v>-142350.07928393464</v>
      </c>
    </row>
    <row r="17" spans="1:37" s="94" customFormat="1" ht="14.1">
      <c r="A17" s="86" t="str">
        <f>'ESTIMATED Earned Revenue'!A18</f>
        <v>Adrian, MI</v>
      </c>
      <c r="B17" s="86"/>
      <c r="C17" s="95">
        <f>'ESTIMATED Earned Revenue'!$I18*1.07925</f>
        <v>9526628.2485000007</v>
      </c>
      <c r="D17" s="95">
        <f>'ESTIMATED Earned Revenue'!$L18*1.07925</f>
        <v>7513805.953125</v>
      </c>
      <c r="E17" s="96">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95266.282485000003</v>
      </c>
      <c r="F17" s="96">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48839.738695312495</v>
      </c>
      <c r="G17" s="89">
        <f t="shared" si="0"/>
        <v>0.01</v>
      </c>
      <c r="H17" s="90">
        <f t="shared" si="1"/>
        <v>6.4999999999999997E-3</v>
      </c>
      <c r="I17" s="91">
        <f t="shared" si="2"/>
        <v>-46426.543789687508</v>
      </c>
      <c r="J17" s="91">
        <f>C17*(1+'Control Panel'!$C$44)</f>
        <v>9812427.0959550012</v>
      </c>
      <c r="K17" s="91">
        <f>D17*(1+'Control Panel'!$C$44)</f>
        <v>7739220.1317187501</v>
      </c>
      <c r="L17" s="92">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98124.27095955002</v>
      </c>
      <c r="M17" s="92">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50304.930856171872</v>
      </c>
      <c r="N17" s="92">
        <f t="shared" si="3"/>
        <v>-47819.340103378148</v>
      </c>
      <c r="O17" s="92">
        <f>J17*(1+'Control Panel'!$C$44)</f>
        <v>10106799.908833651</v>
      </c>
      <c r="P17" s="92">
        <f>K17*(1+'Control Panel'!$C$44)</f>
        <v>7971396.7356703132</v>
      </c>
      <c r="Q17" s="92">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101067.99908833651</v>
      </c>
      <c r="R17" s="92">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51814.078781857032</v>
      </c>
      <c r="S17" s="92">
        <f t="shared" si="4"/>
        <v>-49253.920306479478</v>
      </c>
      <c r="T17" s="92">
        <f>O17*(1+'Control Panel'!$C$44)</f>
        <v>10410003.90609866</v>
      </c>
      <c r="U17" s="92">
        <f>P17*(1+'Control Panel'!$C$44)</f>
        <v>8210538.637740423</v>
      </c>
      <c r="V17" s="92">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104100.0390609866</v>
      </c>
      <c r="W17" s="91">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53368.501145312744</v>
      </c>
      <c r="X17" s="92">
        <f t="shared" si="5"/>
        <v>-50731.537915673856</v>
      </c>
      <c r="Y17" s="91">
        <f>T17*(1+'Control Panel'!$C$44)</f>
        <v>10722304.023281621</v>
      </c>
      <c r="Z17" s="91">
        <f>U17*(1+'Control Panel'!$C$44)</f>
        <v>8456854.7968726363</v>
      </c>
      <c r="AA17" s="91">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107223.04023281622</v>
      </c>
      <c r="AB17" s="91">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54969.55617967213</v>
      </c>
      <c r="AC17" s="93">
        <f t="shared" si="6"/>
        <v>-52253.484053144086</v>
      </c>
      <c r="AD17" s="93">
        <f>Y17*(1+'Control Panel'!$C$44)</f>
        <v>11043973.143980069</v>
      </c>
      <c r="AE17" s="91">
        <f>Z17*(1+'Control Panel'!$C$44)</f>
        <v>8710560.4407788161</v>
      </c>
      <c r="AF17" s="91">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110439.7314398007</v>
      </c>
      <c r="AG17" s="91">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56618.642865062306</v>
      </c>
      <c r="AH17" s="91">
        <f t="shared" si="7"/>
        <v>-53821.088574738395</v>
      </c>
      <c r="AI17" s="92">
        <f t="shared" si="8"/>
        <v>520955.08078149008</v>
      </c>
      <c r="AJ17" s="92">
        <f t="shared" si="9"/>
        <v>267075.70982807607</v>
      </c>
      <c r="AK17" s="92">
        <f t="shared" si="10"/>
        <v>-253879.37095341401</v>
      </c>
    </row>
    <row r="18" spans="1:37" s="94" customFormat="1" ht="14.1">
      <c r="A18" s="86" t="str">
        <f>'ESTIMATED Earned Revenue'!A19</f>
        <v>Terre Haute, IN</v>
      </c>
      <c r="B18" s="86"/>
      <c r="C18" s="95">
        <f>'ESTIMATED Earned Revenue'!$I19*1.07925</f>
        <v>7531985.0265708864</v>
      </c>
      <c r="D18" s="95">
        <f>'ESTIMATED Earned Revenue'!$L19*1.07925</f>
        <v>7526200.2446086137</v>
      </c>
      <c r="E18" s="96">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75319.850265708868</v>
      </c>
      <c r="F18" s="96">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48920.301589955983</v>
      </c>
      <c r="G18" s="89">
        <f t="shared" si="0"/>
        <v>0.01</v>
      </c>
      <c r="H18" s="90">
        <f t="shared" si="1"/>
        <v>6.4999999999999988E-3</v>
      </c>
      <c r="I18" s="91">
        <f t="shared" si="2"/>
        <v>-26399.548675752885</v>
      </c>
      <c r="J18" s="91">
        <f>C18*(1+'Control Panel'!$C$44)</f>
        <v>7757944.5773680136</v>
      </c>
      <c r="K18" s="91">
        <f>D18*(1+'Control Panel'!$C$44)</f>
        <v>7751986.2519468721</v>
      </c>
      <c r="L18" s="92">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77579.445773680141</v>
      </c>
      <c r="M18" s="92">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50387.91063765467</v>
      </c>
      <c r="N18" s="92">
        <f t="shared" si="3"/>
        <v>-27191.535136025472</v>
      </c>
      <c r="O18" s="92">
        <f>J18*(1+'Control Panel'!$C$44)</f>
        <v>7990682.9146890538</v>
      </c>
      <c r="P18" s="92">
        <f>K18*(1+'Control Panel'!$C$44)</f>
        <v>7984545.8395052785</v>
      </c>
      <c r="Q18" s="92">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79906.829146890537</v>
      </c>
      <c r="R18" s="92">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51899.547956784307</v>
      </c>
      <c r="S18" s="92">
        <f t="shared" si="4"/>
        <v>-28007.28119010623</v>
      </c>
      <c r="T18" s="92">
        <f>O18*(1+'Control Panel'!$C$44)</f>
        <v>8230403.4021297256</v>
      </c>
      <c r="U18" s="92">
        <f>P18*(1+'Control Panel'!$C$44)</f>
        <v>8224082.2146904366</v>
      </c>
      <c r="V18" s="92">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82304.034021297251</v>
      </c>
      <c r="W18" s="91">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53456.534395487834</v>
      </c>
      <c r="X18" s="92">
        <f t="shared" si="5"/>
        <v>-28847.499625809418</v>
      </c>
      <c r="Y18" s="91">
        <f>T18*(1+'Control Panel'!$C$44)</f>
        <v>8477315.504193617</v>
      </c>
      <c r="Z18" s="91">
        <f>U18*(1+'Control Panel'!$C$44)</f>
        <v>8470804.6811311506</v>
      </c>
      <c r="AA18" s="91">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84773.155041936174</v>
      </c>
      <c r="AB18" s="91">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55060.230427352479</v>
      </c>
      <c r="AC18" s="93">
        <f t="shared" si="6"/>
        <v>-29712.924614583695</v>
      </c>
      <c r="AD18" s="93">
        <f>Y18*(1+'Control Panel'!$C$44)</f>
        <v>8731634.9693194255</v>
      </c>
      <c r="AE18" s="91">
        <f>Z18*(1+'Control Panel'!$C$44)</f>
        <v>8724928.821565086</v>
      </c>
      <c r="AF18" s="91">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87316.34969319425</v>
      </c>
      <c r="AG18" s="91">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56712.037340173054</v>
      </c>
      <c r="AH18" s="91">
        <f t="shared" si="7"/>
        <v>-30604.312353021196</v>
      </c>
      <c r="AI18" s="92">
        <f t="shared" si="8"/>
        <v>411879.81367699837</v>
      </c>
      <c r="AJ18" s="92">
        <f t="shared" si="9"/>
        <v>267516.26075745234</v>
      </c>
      <c r="AK18" s="92">
        <f t="shared" si="10"/>
        <v>-144363.55291954603</v>
      </c>
    </row>
    <row r="19" spans="1:37" s="94" customFormat="1" ht="14.1">
      <c r="A19" s="86" t="str">
        <f>'ESTIMATED Earned Revenue'!A20</f>
        <v>Marinette, WI</v>
      </c>
      <c r="B19" s="86"/>
      <c r="C19" s="95">
        <f>'ESTIMATED Earned Revenue'!$I20*1.07925</f>
        <v>8801921.5004100017</v>
      </c>
      <c r="D19" s="95">
        <f>'ESTIMATED Earned Revenue'!$L20*1.07925</f>
        <v>7572455.6898375014</v>
      </c>
      <c r="E19" s="96">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88019.215004100013</v>
      </c>
      <c r="F19" s="96">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49220.961983943758</v>
      </c>
      <c r="G19" s="89">
        <f t="shared" si="0"/>
        <v>0.01</v>
      </c>
      <c r="H19" s="90">
        <f t="shared" si="1"/>
        <v>6.4999999999999997E-3</v>
      </c>
      <c r="I19" s="91">
        <f t="shared" si="2"/>
        <v>-38798.253020156255</v>
      </c>
      <c r="J19" s="91">
        <f>C19*(1+'Control Panel'!$C$44)</f>
        <v>9065979.1454223022</v>
      </c>
      <c r="K19" s="91">
        <f>D19*(1+'Control Panel'!$C$44)</f>
        <v>7799629.3605326265</v>
      </c>
      <c r="L19" s="92">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90659.791454223028</v>
      </c>
      <c r="M19" s="92">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50697.590843462072</v>
      </c>
      <c r="N19" s="92">
        <f t="shared" si="3"/>
        <v>-39962.200610760956</v>
      </c>
      <c r="O19" s="92">
        <f>J19*(1+'Control Panel'!$C$44)</f>
        <v>9337958.5197849721</v>
      </c>
      <c r="P19" s="92">
        <f>K19*(1+'Control Panel'!$C$44)</f>
        <v>8033618.2413486056</v>
      </c>
      <c r="Q19" s="92">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93379.585197849723</v>
      </c>
      <c r="R19" s="92">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52218.518568765932</v>
      </c>
      <c r="S19" s="92">
        <f t="shared" si="4"/>
        <v>-41161.066629083791</v>
      </c>
      <c r="T19" s="92">
        <f>O19*(1+'Control Panel'!$C$44)</f>
        <v>9618097.2753785215</v>
      </c>
      <c r="U19" s="92">
        <f>P19*(1+'Control Panel'!$C$44)</f>
        <v>8274626.788589064</v>
      </c>
      <c r="V19" s="92">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96180.972753785216</v>
      </c>
      <c r="W19" s="91">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53785.074125828913</v>
      </c>
      <c r="X19" s="92">
        <f t="shared" si="5"/>
        <v>-42395.898627956303</v>
      </c>
      <c r="Y19" s="91">
        <f>T19*(1+'Control Panel'!$C$44)</f>
        <v>9906640.1936398782</v>
      </c>
      <c r="Z19" s="91">
        <f>U19*(1+'Control Panel'!$C$44)</f>
        <v>8522865.5922467355</v>
      </c>
      <c r="AA19" s="91">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99066.40193639879</v>
      </c>
      <c r="AB19" s="91">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55398.626349603779</v>
      </c>
      <c r="AC19" s="93">
        <f t="shared" si="6"/>
        <v>-43667.775586795011</v>
      </c>
      <c r="AD19" s="93">
        <f>Y19*(1+'Control Panel'!$C$44)</f>
        <v>10203839.399449075</v>
      </c>
      <c r="AE19" s="91">
        <f>Z19*(1+'Control Panel'!$C$44)</f>
        <v>8778551.560014138</v>
      </c>
      <c r="AF19" s="91">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102038.39399449075</v>
      </c>
      <c r="AG19" s="91">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57060.585140091891</v>
      </c>
      <c r="AH19" s="91">
        <f t="shared" si="7"/>
        <v>-44977.808854398856</v>
      </c>
      <c r="AI19" s="92">
        <f t="shared" si="8"/>
        <v>481325.14533674752</v>
      </c>
      <c r="AJ19" s="92">
        <f t="shared" si="9"/>
        <v>269160.39502775262</v>
      </c>
      <c r="AK19" s="92">
        <f t="shared" si="10"/>
        <v>-212164.7503089949</v>
      </c>
    </row>
    <row r="20" spans="1:37" s="94" customFormat="1" ht="14.1">
      <c r="A20" s="86" t="str">
        <f>'ESTIMATED Earned Revenue'!A21</f>
        <v>Duluth, MN</v>
      </c>
      <c r="B20" s="86"/>
      <c r="C20" s="95">
        <f>'ESTIMATED Earned Revenue'!$I21*1.07925</f>
        <v>8474638.8083999995</v>
      </c>
      <c r="D20" s="95">
        <f>'ESTIMATED Earned Revenue'!$L21*1.07925</f>
        <v>8081246.1503925007</v>
      </c>
      <c r="E20" s="96">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84746.388083999991</v>
      </c>
      <c r="F20" s="96">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52528.099977551254</v>
      </c>
      <c r="G20" s="89">
        <f t="shared" si="0"/>
        <v>0.01</v>
      </c>
      <c r="H20" s="90">
        <f t="shared" si="1"/>
        <v>6.4999999999999997E-3</v>
      </c>
      <c r="I20" s="91">
        <f t="shared" si="2"/>
        <v>-32218.288106448737</v>
      </c>
      <c r="J20" s="91">
        <f>C20*(1+'Control Panel'!$C$44)</f>
        <v>8728877.9726519994</v>
      </c>
      <c r="K20" s="91">
        <f>D20*(1+'Control Panel'!$C$44)</f>
        <v>8323683.534904276</v>
      </c>
      <c r="L20" s="92">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87288.779726519992</v>
      </c>
      <c r="M20" s="92">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54103.942976877792</v>
      </c>
      <c r="N20" s="92">
        <f t="shared" si="3"/>
        <v>-33184.8367496422</v>
      </c>
      <c r="O20" s="92">
        <f>J20*(1+'Control Panel'!$C$44)</f>
        <v>8990744.31183156</v>
      </c>
      <c r="P20" s="92">
        <f>K20*(1+'Control Panel'!$C$44)</f>
        <v>8573394.0409514047</v>
      </c>
      <c r="Q20" s="92">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89907.443118315598</v>
      </c>
      <c r="R20" s="92">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55727.06126618413</v>
      </c>
      <c r="S20" s="92">
        <f t="shared" si="4"/>
        <v>-34180.381852131468</v>
      </c>
      <c r="T20" s="92">
        <f>O20*(1+'Control Panel'!$C$44)</f>
        <v>9260466.6411865074</v>
      </c>
      <c r="U20" s="92">
        <f>P20*(1+'Control Panel'!$C$44)</f>
        <v>8830595.862179948</v>
      </c>
      <c r="V20" s="92">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92604.666411865081</v>
      </c>
      <c r="W20" s="91">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57398.873104169659</v>
      </c>
      <c r="X20" s="92">
        <f t="shared" si="5"/>
        <v>-35205.793307695421</v>
      </c>
      <c r="Y20" s="91">
        <f>T20*(1+'Control Panel'!$C$44)</f>
        <v>9538280.6404221021</v>
      </c>
      <c r="Z20" s="91">
        <f>U20*(1+'Control Panel'!$C$44)</f>
        <v>9095513.738045346</v>
      </c>
      <c r="AA20" s="91">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95382.806404221017</v>
      </c>
      <c r="AB20" s="91">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59120.839297294748</v>
      </c>
      <c r="AC20" s="93">
        <f t="shared" si="6"/>
        <v>-36261.967106926269</v>
      </c>
      <c r="AD20" s="93">
        <f>Y20*(1+'Control Panel'!$C$44)</f>
        <v>9824429.0596347656</v>
      </c>
      <c r="AE20" s="91">
        <f>Z20*(1+'Control Panel'!$C$44)</f>
        <v>9368379.1501867063</v>
      </c>
      <c r="AF20" s="91">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98244.290596347651</v>
      </c>
      <c r="AG20" s="91">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60894.464476213587</v>
      </c>
      <c r="AH20" s="91">
        <f t="shared" si="7"/>
        <v>-37349.826120134065</v>
      </c>
      <c r="AI20" s="92">
        <f t="shared" si="8"/>
        <v>463427.9862572694</v>
      </c>
      <c r="AJ20" s="92">
        <f t="shared" si="9"/>
        <v>287245.1811207399</v>
      </c>
      <c r="AK20" s="92">
        <f t="shared" si="10"/>
        <v>-176182.8051365295</v>
      </c>
    </row>
    <row r="21" spans="1:37" s="94" customFormat="1" ht="14.1">
      <c r="A21" s="86" t="str">
        <f>'ESTIMATED Earned Revenue'!A22</f>
        <v>Chillicothe, OH</v>
      </c>
      <c r="B21" s="86"/>
      <c r="C21" s="95">
        <f>'ESTIMATED Earned Revenue'!$I22*1.07925</f>
        <v>12559112.45325</v>
      </c>
      <c r="D21" s="95">
        <f>'ESTIMATED Earned Revenue'!$L22*1.07925</f>
        <v>8493424.9893750008</v>
      </c>
      <c r="E21" s="96">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116007.03226625</v>
      </c>
      <c r="F21" s="96">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55207.262430937502</v>
      </c>
      <c r="G21" s="89">
        <f t="shared" si="0"/>
        <v>9.2368814036878962E-3</v>
      </c>
      <c r="H21" s="90">
        <f t="shared" si="1"/>
        <v>6.4999999999999997E-3</v>
      </c>
      <c r="I21" s="91">
        <f t="shared" si="2"/>
        <v>-60799.769835312494</v>
      </c>
      <c r="J21" s="91">
        <f>C21*(1+'Control Panel'!$C$44)</f>
        <v>12935885.826847501</v>
      </c>
      <c r="K21" s="91">
        <f>D21*(1+'Control Panel'!$C$44)</f>
        <v>8748227.7390562519</v>
      </c>
      <c r="L21" s="92">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119487.24323423751</v>
      </c>
      <c r="M21" s="92">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56863.480303865632</v>
      </c>
      <c r="N21" s="92">
        <f t="shared" si="3"/>
        <v>-62623.762930371879</v>
      </c>
      <c r="O21" s="92">
        <f>J21*(1+'Control Panel'!$C$44)</f>
        <v>13323962.401652927</v>
      </c>
      <c r="P21" s="92">
        <f>K21*(1+'Control Panel'!$C$44)</f>
        <v>9010674.5712279398</v>
      </c>
      <c r="Q21" s="92">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123071.86053126464</v>
      </c>
      <c r="R21" s="92">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58569.384712981606</v>
      </c>
      <c r="S21" s="92">
        <f t="shared" si="4"/>
        <v>-64502.475818283034</v>
      </c>
      <c r="T21" s="92">
        <f>O21*(1+'Control Panel'!$C$44)</f>
        <v>13723681.273702515</v>
      </c>
      <c r="U21" s="92">
        <f>P21*(1+'Control Panel'!$C$44)</f>
        <v>9280994.8083647788</v>
      </c>
      <c r="V21" s="92">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126764.01634720259</v>
      </c>
      <c r="W21" s="91">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60326.466254371058</v>
      </c>
      <c r="X21" s="92">
        <f t="shared" si="5"/>
        <v>-66437.55009283153</v>
      </c>
      <c r="Y21" s="91">
        <f>T21*(1+'Control Panel'!$C$44)</f>
        <v>14135391.711913591</v>
      </c>
      <c r="Z21" s="91">
        <f>U21*(1+'Control Panel'!$C$44)</f>
        <v>9559424.6526157223</v>
      </c>
      <c r="AA21" s="91">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130566.93683761868</v>
      </c>
      <c r="AB21" s="91">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62136.260242002194</v>
      </c>
      <c r="AC21" s="93">
        <f t="shared" si="6"/>
        <v>-68430.676595616475</v>
      </c>
      <c r="AD21" s="93">
        <f>Y21*(1+'Control Panel'!$C$44)</f>
        <v>14559453.463270999</v>
      </c>
      <c r="AE21" s="91">
        <f>Z21*(1+'Control Panel'!$C$44)</f>
        <v>9846207.3921941947</v>
      </c>
      <c r="AF21" s="91">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134483.94494274724</v>
      </c>
      <c r="AG21" s="91">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64000.348049262262</v>
      </c>
      <c r="AH21" s="91">
        <f t="shared" si="7"/>
        <v>-70483.596893484981</v>
      </c>
      <c r="AI21" s="92">
        <f t="shared" si="8"/>
        <v>634374.00189307064</v>
      </c>
      <c r="AJ21" s="92">
        <f t="shared" si="9"/>
        <v>301895.93956248276</v>
      </c>
      <c r="AK21" s="92">
        <f t="shared" si="10"/>
        <v>-332478.06233058788</v>
      </c>
    </row>
    <row r="22" spans="1:37" s="94" customFormat="1" ht="14.1">
      <c r="A22" s="86" t="str">
        <f>'ESTIMATED Earned Revenue'!A23</f>
        <v>Ridgeland, MS</v>
      </c>
      <c r="B22" s="86"/>
      <c r="C22" s="95">
        <f>'ESTIMATED Earned Revenue'!$I23*1.07925</f>
        <v>9483147.9533324987</v>
      </c>
      <c r="D22" s="95">
        <f>'ESTIMATED Earned Revenue'!$L23*1.07925</f>
        <v>8504111.6581199989</v>
      </c>
      <c r="E22" s="96">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94831.479533324993</v>
      </c>
      <c r="F22" s="96">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55276.72577777999</v>
      </c>
      <c r="G22" s="89">
        <f t="shared" si="0"/>
        <v>0.01</v>
      </c>
      <c r="H22" s="90">
        <f t="shared" si="1"/>
        <v>6.4999999999999997E-3</v>
      </c>
      <c r="I22" s="91">
        <f t="shared" si="2"/>
        <v>-39554.753755545004</v>
      </c>
      <c r="J22" s="91">
        <f>C22*(1+'Control Panel'!$C$44)</f>
        <v>9767642.3919324744</v>
      </c>
      <c r="K22" s="91">
        <f>D22*(1+'Control Panel'!$C$44)</f>
        <v>8759235.0078635998</v>
      </c>
      <c r="L22" s="92">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97676.423919324749</v>
      </c>
      <c r="M22" s="92">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56935.027551113395</v>
      </c>
      <c r="N22" s="92">
        <f t="shared" si="3"/>
        <v>-40741.396368211354</v>
      </c>
      <c r="O22" s="92">
        <f>J22*(1+'Control Panel'!$C$44)</f>
        <v>10060671.66369045</v>
      </c>
      <c r="P22" s="92">
        <f>K22*(1+'Control Panel'!$C$44)</f>
        <v>9022012.0580995083</v>
      </c>
      <c r="Q22" s="92">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100606.7166369045</v>
      </c>
      <c r="R22" s="92">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58643.078377646802</v>
      </c>
      <c r="S22" s="92">
        <f t="shared" si="4"/>
        <v>-41963.638259257699</v>
      </c>
      <c r="T22" s="92">
        <f>O22*(1+'Control Panel'!$C$44)</f>
        <v>10362491.813601164</v>
      </c>
      <c r="U22" s="92">
        <f>P22*(1+'Control Panel'!$C$44)</f>
        <v>9292672.4198424947</v>
      </c>
      <c r="V22" s="92">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103624.91813601165</v>
      </c>
      <c r="W22" s="91">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60402.37072897621</v>
      </c>
      <c r="X22" s="92">
        <f t="shared" si="5"/>
        <v>-43222.547407035439</v>
      </c>
      <c r="Y22" s="91">
        <f>T22*(1+'Control Panel'!$C$44)</f>
        <v>10673366.5680092</v>
      </c>
      <c r="Z22" s="91">
        <f>U22*(1+'Control Panel'!$C$44)</f>
        <v>9571452.5924377702</v>
      </c>
      <c r="AA22" s="91">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106733.665680092</v>
      </c>
      <c r="AB22" s="91">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62214.441850845506</v>
      </c>
      <c r="AC22" s="93">
        <f t="shared" si="6"/>
        <v>-44519.223829246497</v>
      </c>
      <c r="AD22" s="93">
        <f>Y22*(1+'Control Panel'!$C$44)</f>
        <v>10993567.565049475</v>
      </c>
      <c r="AE22" s="91">
        <f>Z22*(1+'Control Panel'!$C$44)</f>
        <v>9858596.1702109035</v>
      </c>
      <c r="AF22" s="91">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109935.67565049476</v>
      </c>
      <c r="AG22" s="91">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64080.87510637087</v>
      </c>
      <c r="AH22" s="91">
        <f t="shared" si="7"/>
        <v>-45854.800544123886</v>
      </c>
      <c r="AI22" s="92">
        <f t="shared" si="8"/>
        <v>518577.40002282767</v>
      </c>
      <c r="AJ22" s="92">
        <f t="shared" si="9"/>
        <v>302275.79361495277</v>
      </c>
      <c r="AK22" s="92">
        <f t="shared" si="10"/>
        <v>-216301.6064078749</v>
      </c>
    </row>
    <row r="23" spans="1:37" s="94" customFormat="1" ht="14.1">
      <c r="A23" s="86" t="str">
        <f>'ESTIMATED Earned Revenue'!A24</f>
        <v>Shreveport, LA</v>
      </c>
      <c r="B23" s="86"/>
      <c r="C23" s="95">
        <f>'ESTIMATED Earned Revenue'!$I24*1.07925</f>
        <v>11818058.39175</v>
      </c>
      <c r="D23" s="95">
        <f>'ESTIMATED Earned Revenue'!$L24*1.07925</f>
        <v>8517126.9382499997</v>
      </c>
      <c r="E23" s="96">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112301.76195875001</v>
      </c>
      <c r="F23" s="96">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55361.325098624999</v>
      </c>
      <c r="G23" s="89">
        <f t="shared" si="0"/>
        <v>9.502556023682036E-3</v>
      </c>
      <c r="H23" s="90">
        <f t="shared" si="1"/>
        <v>6.4999999999999997E-3</v>
      </c>
      <c r="I23" s="91">
        <f t="shared" si="2"/>
        <v>-56940.43686012501</v>
      </c>
      <c r="J23" s="91">
        <f>C23*(1+'Control Panel'!$C$44)</f>
        <v>12172600.1435025</v>
      </c>
      <c r="K23" s="91">
        <f>D23*(1+'Control Panel'!$C$44)</f>
        <v>8772640.746397499</v>
      </c>
      <c r="L23" s="92">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115670.81481751251</v>
      </c>
      <c r="M23" s="92">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57022.164851583744</v>
      </c>
      <c r="N23" s="92">
        <f t="shared" si="3"/>
        <v>-58648.649965928766</v>
      </c>
      <c r="O23" s="92">
        <f>J23*(1+'Control Panel'!$C$44)</f>
        <v>12537778.147807576</v>
      </c>
      <c r="P23" s="92">
        <f>K23*(1+'Control Panel'!$C$44)</f>
        <v>9035819.9687894247</v>
      </c>
      <c r="Q23" s="92">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119140.93926203788</v>
      </c>
      <c r="R23" s="92">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58732.829797131257</v>
      </c>
      <c r="S23" s="92">
        <f t="shared" si="4"/>
        <v>-60408.109464906622</v>
      </c>
      <c r="T23" s="92">
        <f>O23*(1+'Control Panel'!$C$44)</f>
        <v>12913911.492241804</v>
      </c>
      <c r="U23" s="92">
        <f>P23*(1+'Control Panel'!$C$44)</f>
        <v>9306894.567853108</v>
      </c>
      <c r="V23" s="92">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122715.16743989903</v>
      </c>
      <c r="W23" s="91">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60494.814691045198</v>
      </c>
      <c r="X23" s="92">
        <f t="shared" si="5"/>
        <v>-62220.352748853831</v>
      </c>
      <c r="Y23" s="91">
        <f>T23*(1+'Control Panel'!$C$44)</f>
        <v>13301328.837009057</v>
      </c>
      <c r="Z23" s="91">
        <f>U23*(1+'Control Panel'!$C$44)</f>
        <v>9586101.4048887007</v>
      </c>
      <c r="AA23" s="91">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126396.62246309601</v>
      </c>
      <c r="AB23" s="91">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62309.659131776549</v>
      </c>
      <c r="AC23" s="93">
        <f t="shared" si="6"/>
        <v>-64086.963331319457</v>
      </c>
      <c r="AD23" s="93">
        <f>Y23*(1+'Control Panel'!$C$44)</f>
        <v>13700368.70211933</v>
      </c>
      <c r="AE23" s="91">
        <f>Z23*(1+'Control Panel'!$C$44)</f>
        <v>9873684.4470353611</v>
      </c>
      <c r="AF23" s="91">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130188.52113698889</v>
      </c>
      <c r="AG23" s="91">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64178.948905729841</v>
      </c>
      <c r="AH23" s="91">
        <f t="shared" si="7"/>
        <v>-66009.572231259051</v>
      </c>
      <c r="AI23" s="92">
        <f t="shared" si="8"/>
        <v>614112.06511953427</v>
      </c>
      <c r="AJ23" s="92">
        <f t="shared" si="9"/>
        <v>302738.41737726657</v>
      </c>
      <c r="AK23" s="92">
        <f t="shared" si="10"/>
        <v>-311373.6477422677</v>
      </c>
    </row>
    <row r="24" spans="1:37" s="94" customFormat="1" ht="14.1">
      <c r="A24" s="86" t="str">
        <f>'ESTIMATED Earned Revenue'!A25</f>
        <v>Saint Catharines, ON</v>
      </c>
      <c r="B24" s="86"/>
      <c r="C24" s="95">
        <f>'ESTIMATED Earned Revenue'!$I25*1.07925</f>
        <v>10043295.9065775</v>
      </c>
      <c r="D24" s="95">
        <f>'ESTIMATED Earned Revenue'!$L25*1.07925</f>
        <v>8538303.6579749994</v>
      </c>
      <c r="E24" s="96">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100432.95906577499</v>
      </c>
      <c r="F24" s="96">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55498.973776837491</v>
      </c>
      <c r="G24" s="89">
        <f t="shared" si="0"/>
        <v>0.01</v>
      </c>
      <c r="H24" s="90">
        <f t="shared" si="1"/>
        <v>6.4999999999999997E-3</v>
      </c>
      <c r="I24" s="91">
        <f t="shared" si="2"/>
        <v>-44933.985288937503</v>
      </c>
      <c r="J24" s="91">
        <f>C24*(1+'Control Panel'!$C$44)</f>
        <v>10344594.783774825</v>
      </c>
      <c r="K24" s="91">
        <f>D24*(1+'Control Panel'!$C$44)</f>
        <v>8794452.767714249</v>
      </c>
      <c r="L24" s="92">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103445.94783774824</v>
      </c>
      <c r="M24" s="92">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57163.942990142619</v>
      </c>
      <c r="N24" s="92">
        <f t="shared" si="3"/>
        <v>-46282.004847605625</v>
      </c>
      <c r="O24" s="92">
        <f>J24*(1+'Control Panel'!$C$44)</f>
        <v>10654932.62728807</v>
      </c>
      <c r="P24" s="92">
        <f>K24*(1+'Control Panel'!$C$44)</f>
        <v>9058286.3507456761</v>
      </c>
      <c r="Q24" s="92">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106549.3262728807</v>
      </c>
      <c r="R24" s="92">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58878.861279846889</v>
      </c>
      <c r="S24" s="92">
        <f t="shared" si="4"/>
        <v>-47670.464993033813</v>
      </c>
      <c r="T24" s="92">
        <f>O24*(1+'Control Panel'!$C$44)</f>
        <v>10974580.606106712</v>
      </c>
      <c r="U24" s="92">
        <f>P24*(1+'Control Panel'!$C$44)</f>
        <v>9330034.9412680473</v>
      </c>
      <c r="V24" s="92">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109745.80606106712</v>
      </c>
      <c r="W24" s="91">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60645.227118242306</v>
      </c>
      <c r="X24" s="92">
        <f t="shared" si="5"/>
        <v>-49100.578942824817</v>
      </c>
      <c r="Y24" s="91">
        <f>T24*(1+'Control Panel'!$C$44)</f>
        <v>11303818.024289913</v>
      </c>
      <c r="Z24" s="91">
        <f>U24*(1+'Control Panel'!$C$44)</f>
        <v>9609935.9895060882</v>
      </c>
      <c r="AA24" s="91">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113038.18024289914</v>
      </c>
      <c r="AB24" s="91">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62464.583931789573</v>
      </c>
      <c r="AC24" s="93">
        <f t="shared" si="6"/>
        <v>-50573.596311109563</v>
      </c>
      <c r="AD24" s="93">
        <f>Y24*(1+'Control Panel'!$C$44)</f>
        <v>11642932.565018611</v>
      </c>
      <c r="AE24" s="91">
        <f>Z24*(1+'Control Panel'!$C$44)</f>
        <v>9898234.0691912714</v>
      </c>
      <c r="AF24" s="91">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116429.32565018612</v>
      </c>
      <c r="AG24" s="91">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64338.521449743261</v>
      </c>
      <c r="AH24" s="91">
        <f t="shared" si="7"/>
        <v>-52090.804200442857</v>
      </c>
      <c r="AI24" s="92">
        <f t="shared" si="8"/>
        <v>549208.5860647813</v>
      </c>
      <c r="AJ24" s="92">
        <f t="shared" si="9"/>
        <v>303491.13676976465</v>
      </c>
      <c r="AK24" s="92">
        <f t="shared" si="10"/>
        <v>-245717.44929501665</v>
      </c>
    </row>
    <row r="25" spans="1:37" s="94" customFormat="1" ht="14.1">
      <c r="A25" s="86" t="str">
        <f>'ESTIMATED Earned Revenue'!A26</f>
        <v>Montgomery, AL</v>
      </c>
      <c r="B25" s="86"/>
      <c r="C25" s="95">
        <f>'ESTIMATED Earned Revenue'!$I26*1.07925</f>
        <v>11633752.430145001</v>
      </c>
      <c r="D25" s="95">
        <f>'ESTIMATED Earned Revenue'!$L26*1.07925</f>
        <v>8788875.1648612507</v>
      </c>
      <c r="E25" s="96">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111380.232150725</v>
      </c>
      <c r="F25" s="96">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57127.688571598126</v>
      </c>
      <c r="G25" s="89">
        <f t="shared" si="0"/>
        <v>9.5738870858314094E-3</v>
      </c>
      <c r="H25" s="90">
        <f t="shared" si="1"/>
        <v>6.4999999999999997E-3</v>
      </c>
      <c r="I25" s="91">
        <f t="shared" si="2"/>
        <v>-54252.543579126876</v>
      </c>
      <c r="J25" s="91">
        <f>C25*(1+'Control Panel'!$C$44)</f>
        <v>11982765.003049351</v>
      </c>
      <c r="K25" s="91">
        <f>D25*(1+'Control Panel'!$C$44)</f>
        <v>9052541.4198070876</v>
      </c>
      <c r="L25" s="92">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114721.63911524675</v>
      </c>
      <c r="M25" s="92">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58841.519228746067</v>
      </c>
      <c r="N25" s="92">
        <f t="shared" si="3"/>
        <v>-55880.119886500688</v>
      </c>
      <c r="O25" s="92">
        <f>J25*(1+'Control Panel'!$C$44)</f>
        <v>12342247.953140832</v>
      </c>
      <c r="P25" s="92">
        <f>K25*(1+'Control Panel'!$C$44)</f>
        <v>9324117.6624012999</v>
      </c>
      <c r="Q25" s="92">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118163.28828870416</v>
      </c>
      <c r="R25" s="92">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60606.764805608444</v>
      </c>
      <c r="S25" s="92">
        <f t="shared" si="4"/>
        <v>-57556.52348309572</v>
      </c>
      <c r="T25" s="92">
        <f>O25*(1+'Control Panel'!$C$44)</f>
        <v>12712515.391735058</v>
      </c>
      <c r="U25" s="92">
        <f>P25*(1+'Control Panel'!$C$44)</f>
        <v>9603841.1922733393</v>
      </c>
      <c r="V25" s="92">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121708.1869373653</v>
      </c>
      <c r="W25" s="91">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62424.967749776704</v>
      </c>
      <c r="X25" s="92">
        <f t="shared" si="5"/>
        <v>-59283.219187588598</v>
      </c>
      <c r="Y25" s="91">
        <f>T25*(1+'Control Panel'!$C$44)</f>
        <v>13093890.85348711</v>
      </c>
      <c r="Z25" s="91">
        <f>U25*(1+'Control Panel'!$C$44)</f>
        <v>9891956.4280415401</v>
      </c>
      <c r="AA25" s="91">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125359.43254548627</v>
      </c>
      <c r="AB25" s="91">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64297.716782270007</v>
      </c>
      <c r="AC25" s="93">
        <f t="shared" si="6"/>
        <v>-61061.715763216263</v>
      </c>
      <c r="AD25" s="93">
        <f>Y25*(1+'Control Panel'!$C$44)</f>
        <v>13486707.579091724</v>
      </c>
      <c r="AE25" s="91">
        <f>Z25*(1+'Control Panel'!$C$44)</f>
        <v>10188715.120882787</v>
      </c>
      <c r="AF25" s="91">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129120.21552185086</v>
      </c>
      <c r="AG25" s="91">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66226.648285738105</v>
      </c>
      <c r="AH25" s="91">
        <f t="shared" si="7"/>
        <v>-62893.567236112751</v>
      </c>
      <c r="AI25" s="92">
        <f t="shared" si="8"/>
        <v>609072.76240865327</v>
      </c>
      <c r="AJ25" s="92">
        <f t="shared" si="9"/>
        <v>312397.61685213936</v>
      </c>
      <c r="AK25" s="92">
        <f t="shared" si="10"/>
        <v>-296675.14555651392</v>
      </c>
    </row>
    <row r="26" spans="1:37" s="94" customFormat="1" ht="14.1">
      <c r="A26" s="86" t="str">
        <f>'ESTIMATED Earned Revenue'!A27</f>
        <v>Zanesville, OH</v>
      </c>
      <c r="B26" s="86"/>
      <c r="C26" s="95">
        <f>'ESTIMATED Earned Revenue'!$I27*1.07925</f>
        <v>14449632.519750001</v>
      </c>
      <c r="D26" s="95">
        <f>'ESTIMATED Earned Revenue'!$L27*1.07925</f>
        <v>9737291.3729999997</v>
      </c>
      <c r="E26" s="96">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125459.63259875</v>
      </c>
      <c r="F26" s="96">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63292.393924499993</v>
      </c>
      <c r="G26" s="89">
        <f t="shared" si="0"/>
        <v>8.6825483227528227E-3</v>
      </c>
      <c r="H26" s="90">
        <f t="shared" si="1"/>
        <v>6.4999999999999997E-3</v>
      </c>
      <c r="I26" s="91">
        <f t="shared" si="2"/>
        <v>-62167.238674250009</v>
      </c>
      <c r="J26" s="91">
        <f>C26*(1+'Control Panel'!$C$44)</f>
        <v>14883121.495342501</v>
      </c>
      <c r="K26" s="91">
        <f>D26*(1+'Control Panel'!$C$44)</f>
        <v>10029410.114189999</v>
      </c>
      <c r="L26" s="92">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129223.42157671251</v>
      </c>
      <c r="M26" s="92">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65191.165742234989</v>
      </c>
      <c r="N26" s="92">
        <f t="shared" si="3"/>
        <v>-64032.255834477524</v>
      </c>
      <c r="O26" s="92">
        <f>J26*(1+'Control Panel'!$C$44)</f>
        <v>15329615.140202776</v>
      </c>
      <c r="P26" s="92">
        <f>K26*(1+'Control Panel'!$C$44)</f>
        <v>10330292.417615699</v>
      </c>
      <c r="Q26" s="92">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133100.12422401388</v>
      </c>
      <c r="R26" s="92">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67146.900714502044</v>
      </c>
      <c r="S26" s="92">
        <f t="shared" si="4"/>
        <v>-65953.223509511838</v>
      </c>
      <c r="T26" s="92">
        <f>O26*(1+'Control Panel'!$C$44)</f>
        <v>15789503.594408859</v>
      </c>
      <c r="U26" s="92">
        <f>P26*(1+'Control Panel'!$C$44)</f>
        <v>10640201.19014417</v>
      </c>
      <c r="V26" s="92">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137093.12795073431</v>
      </c>
      <c r="W26" s="91">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69161.307735937109</v>
      </c>
      <c r="X26" s="92">
        <f t="shared" si="5"/>
        <v>-67931.820214797204</v>
      </c>
      <c r="Y26" s="91">
        <f>T26*(1+'Control Panel'!$C$44)</f>
        <v>16263188.702241125</v>
      </c>
      <c r="Z26" s="91">
        <f>U26*(1+'Control Panel'!$C$44)</f>
        <v>10959407.225848496</v>
      </c>
      <c r="AA26" s="91">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141205.92178925633</v>
      </c>
      <c r="AB26" s="91">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71236.146968015222</v>
      </c>
      <c r="AC26" s="93">
        <f t="shared" si="6"/>
        <v>-69969.77482124111</v>
      </c>
      <c r="AD26" s="93">
        <f>Y26*(1+'Control Panel'!$C$44)</f>
        <v>16751084.363308359</v>
      </c>
      <c r="AE26" s="91">
        <f>Z26*(1+'Control Panel'!$C$44)</f>
        <v>11288189.442623951</v>
      </c>
      <c r="AF26" s="91">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145442.09944293404</v>
      </c>
      <c r="AG26" s="91">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73373.231377055679</v>
      </c>
      <c r="AH26" s="91">
        <f t="shared" si="7"/>
        <v>-72068.868065878356</v>
      </c>
      <c r="AI26" s="92">
        <f t="shared" si="8"/>
        <v>686064.69498365105</v>
      </c>
      <c r="AJ26" s="92">
        <f t="shared" si="9"/>
        <v>346108.75253774505</v>
      </c>
      <c r="AK26" s="92">
        <f t="shared" si="10"/>
        <v>-339955.942445906</v>
      </c>
    </row>
    <row r="27" spans="1:37" s="94" customFormat="1" ht="14.1">
      <c r="A27" s="86" t="str">
        <f>'ESTIMATED Earned Revenue'!A28</f>
        <v>Sandusky, OH</v>
      </c>
      <c r="B27" s="86"/>
      <c r="C27" s="95">
        <f>'ESTIMATED Earned Revenue'!$I28*1.07925</f>
        <v>12670955.13075</v>
      </c>
      <c r="D27" s="95">
        <f>'ESTIMATED Earned Revenue'!$L28*1.07925</f>
        <v>10030858.1655</v>
      </c>
      <c r="E27" s="96">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116566.24565375001</v>
      </c>
      <c r="F27" s="96">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65200.578075749996</v>
      </c>
      <c r="G27" s="89">
        <f t="shared" si="0"/>
        <v>9.1994837366968403E-3</v>
      </c>
      <c r="H27" s="90">
        <f t="shared" si="1"/>
        <v>6.4999999999999997E-3</v>
      </c>
      <c r="I27" s="91">
        <f t="shared" si="2"/>
        <v>-51365.667578000015</v>
      </c>
      <c r="J27" s="91">
        <f>C27*(1+'Control Panel'!$C$44)</f>
        <v>13051083.784672501</v>
      </c>
      <c r="K27" s="91">
        <f>D27*(1+'Control Panel'!$C$44)</f>
        <v>10331783.910465</v>
      </c>
      <c r="L27" s="92">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120063.23302336251</v>
      </c>
      <c r="M27" s="92">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67156.595418022494</v>
      </c>
      <c r="N27" s="92">
        <f t="shared" si="3"/>
        <v>-52906.637605340016</v>
      </c>
      <c r="O27" s="92">
        <f>J27*(1+'Control Panel'!$C$44)</f>
        <v>13442616.298212675</v>
      </c>
      <c r="P27" s="92">
        <f>K27*(1+'Control Panel'!$C$44)</f>
        <v>10641737.42777895</v>
      </c>
      <c r="Q27" s="92">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123665.13001406338</v>
      </c>
      <c r="R27" s="92">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69171.293280563172</v>
      </c>
      <c r="S27" s="92">
        <f t="shared" si="4"/>
        <v>-54493.836733500211</v>
      </c>
      <c r="T27" s="92">
        <f>O27*(1+'Control Panel'!$C$44)</f>
        <v>13845894.787159055</v>
      </c>
      <c r="U27" s="92">
        <f>P27*(1+'Control Panel'!$C$44)</f>
        <v>10960989.550612319</v>
      </c>
      <c r="V27" s="92">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127375.08391448529</v>
      </c>
      <c r="W27" s="91">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71246.432078980069</v>
      </c>
      <c r="X27" s="92">
        <f t="shared" si="5"/>
        <v>-56128.651835505225</v>
      </c>
      <c r="Y27" s="91">
        <f>T27*(1+'Control Panel'!$C$44)</f>
        <v>14261271.630773827</v>
      </c>
      <c r="Z27" s="91">
        <f>U27*(1+'Control Panel'!$C$44)</f>
        <v>11289819.237130689</v>
      </c>
      <c r="AA27" s="91">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131196.33643191986</v>
      </c>
      <c r="AB27" s="91">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73383.825041349468</v>
      </c>
      <c r="AC27" s="93">
        <f t="shared" si="6"/>
        <v>-57812.511390570391</v>
      </c>
      <c r="AD27" s="93">
        <f>Y27*(1+'Control Panel'!$C$44)</f>
        <v>14689109.779697042</v>
      </c>
      <c r="AE27" s="91">
        <f>Z27*(1+'Control Panel'!$C$44)</f>
        <v>11628513.814244609</v>
      </c>
      <c r="AF27" s="91">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135132.22652487745</v>
      </c>
      <c r="AG27" s="91">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75585.339792589963</v>
      </c>
      <c r="AH27" s="91">
        <f t="shared" si="7"/>
        <v>-59546.886732287487</v>
      </c>
      <c r="AI27" s="92">
        <f t="shared" si="8"/>
        <v>637432.00990870851</v>
      </c>
      <c r="AJ27" s="92">
        <f t="shared" si="9"/>
        <v>356543.48561150517</v>
      </c>
      <c r="AK27" s="92">
        <f t="shared" si="10"/>
        <v>-280888.52429720334</v>
      </c>
    </row>
    <row r="28" spans="1:37" s="94" customFormat="1" ht="14.1">
      <c r="A28" s="86" t="str">
        <f>'ESTIMATED Earned Revenue'!A29</f>
        <v>El Paso, TX</v>
      </c>
      <c r="B28" s="86"/>
      <c r="C28" s="95">
        <f>'ESTIMATED Earned Revenue'!$I29*1.07925</f>
        <v>10708297.99425</v>
      </c>
      <c r="D28" s="95">
        <f>'ESTIMATED Earned Revenue'!$L29*1.07925</f>
        <v>10131459.914625</v>
      </c>
      <c r="E28" s="96">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106752.95997125001</v>
      </c>
      <c r="F28" s="96">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65854.4894450625</v>
      </c>
      <c r="G28" s="89">
        <f t="shared" si="0"/>
        <v>9.969180912650432E-3</v>
      </c>
      <c r="H28" s="90">
        <f t="shared" si="1"/>
        <v>6.4999999999999997E-3</v>
      </c>
      <c r="I28" s="91">
        <f t="shared" si="2"/>
        <v>-40898.470526187506</v>
      </c>
      <c r="J28" s="91">
        <f>C28*(1+'Control Panel'!$C$44)</f>
        <v>11029546.934077499</v>
      </c>
      <c r="K28" s="91">
        <f>D28*(1+'Control Panel'!$C$44)</f>
        <v>10435403.71206375</v>
      </c>
      <c r="L28" s="92">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109955.5487703875</v>
      </c>
      <c r="M28" s="92">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67830.124128414376</v>
      </c>
      <c r="N28" s="92">
        <f t="shared" si="3"/>
        <v>-42125.424641973121</v>
      </c>
      <c r="O28" s="92">
        <f>J28*(1+'Control Panel'!$C$44)</f>
        <v>11360433.342099825</v>
      </c>
      <c r="P28" s="92">
        <f>K28*(1+'Control Panel'!$C$44)</f>
        <v>10748465.823425664</v>
      </c>
      <c r="Q28" s="92">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113254.21523349913</v>
      </c>
      <c r="R28" s="92">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69865.027852266809</v>
      </c>
      <c r="S28" s="92">
        <f t="shared" si="4"/>
        <v>-43389.187381232317</v>
      </c>
      <c r="T28" s="92">
        <f>O28*(1+'Control Panel'!$C$44)</f>
        <v>11701246.342362819</v>
      </c>
      <c r="U28" s="92">
        <f>P28*(1+'Control Panel'!$C$44)</f>
        <v>11070919.798128434</v>
      </c>
      <c r="V28" s="92">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116651.84169050411</v>
      </c>
      <c r="W28" s="91">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71960.97868783481</v>
      </c>
      <c r="X28" s="92">
        <f t="shared" si="5"/>
        <v>-44690.863002669299</v>
      </c>
      <c r="Y28" s="91">
        <f>T28*(1+'Control Panel'!$C$44)</f>
        <v>12052283.732633704</v>
      </c>
      <c r="Z28" s="91">
        <f>U28*(1+'Control Panel'!$C$44)</f>
        <v>11403047.392072286</v>
      </c>
      <c r="AA28" s="91">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120151.39694121924</v>
      </c>
      <c r="AB28" s="91">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74119.808048469858</v>
      </c>
      <c r="AC28" s="93">
        <f t="shared" si="6"/>
        <v>-46031.58889274938</v>
      </c>
      <c r="AD28" s="93">
        <f>Y28*(1+'Control Panel'!$C$44)</f>
        <v>12413852.244612716</v>
      </c>
      <c r="AE28" s="91">
        <f>Z28*(1+'Control Panel'!$C$44)</f>
        <v>11745138.813834455</v>
      </c>
      <c r="AF28" s="91">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123755.93884945582</v>
      </c>
      <c r="AG28" s="91">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76343.40228992395</v>
      </c>
      <c r="AH28" s="91">
        <f t="shared" si="7"/>
        <v>-47412.536559531873</v>
      </c>
      <c r="AI28" s="92">
        <f t="shared" si="8"/>
        <v>583768.94148506573</v>
      </c>
      <c r="AJ28" s="92">
        <f t="shared" si="9"/>
        <v>360119.34100690985</v>
      </c>
      <c r="AK28" s="92">
        <f t="shared" si="10"/>
        <v>-223649.60047815589</v>
      </c>
    </row>
    <row r="29" spans="1:37" s="94" customFormat="1" ht="14.1">
      <c r="A29" s="86" t="str">
        <f>'ESTIMATED Earned Revenue'!A30</f>
        <v>Johnstown, PA</v>
      </c>
      <c r="B29" s="86"/>
      <c r="C29" s="95">
        <f>'ESTIMATED Earned Revenue'!$I30*1.07925</f>
        <v>14919681.143055001</v>
      </c>
      <c r="D29" s="95">
        <f>'ESTIMATED Earned Revenue'!$L30*1.07925</f>
        <v>10303756.694535</v>
      </c>
      <c r="E29" s="96">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127809.875715275</v>
      </c>
      <c r="F29" s="96">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66974.418514477497</v>
      </c>
      <c r="G29" s="89">
        <f t="shared" si="0"/>
        <v>8.5665286335405051E-3</v>
      </c>
      <c r="H29" s="90">
        <f t="shared" si="1"/>
        <v>6.4999999999999997E-3</v>
      </c>
      <c r="I29" s="91">
        <f t="shared" si="2"/>
        <v>-60835.457200797508</v>
      </c>
      <c r="J29" s="91">
        <f>C29*(1+'Control Panel'!$C$44)</f>
        <v>15367271.577346651</v>
      </c>
      <c r="K29" s="91">
        <f>D29*(1+'Control Panel'!$C$44)</f>
        <v>10612869.39537105</v>
      </c>
      <c r="L29" s="92">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131644.17198673327</v>
      </c>
      <c r="M29" s="92">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68983.651069911823</v>
      </c>
      <c r="N29" s="92">
        <f t="shared" si="3"/>
        <v>-62660.52091682145</v>
      </c>
      <c r="O29" s="92">
        <f>J29*(1+'Control Panel'!$C$44)</f>
        <v>15828289.72466705</v>
      </c>
      <c r="P29" s="92">
        <f>K29*(1+'Control Panel'!$C$44)</f>
        <v>10931255.477232181</v>
      </c>
      <c r="Q29" s="92">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135593.49714633526</v>
      </c>
      <c r="R29" s="92">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71053.160602009171</v>
      </c>
      <c r="S29" s="92">
        <f t="shared" si="4"/>
        <v>-64540.336544326085</v>
      </c>
      <c r="T29" s="92">
        <f>O29*(1+'Control Panel'!$C$44)</f>
        <v>16303138.416407062</v>
      </c>
      <c r="U29" s="92">
        <f>P29*(1+'Control Panel'!$C$44)</f>
        <v>11259193.141549146</v>
      </c>
      <c r="V29" s="92">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139661.30206072531</v>
      </c>
      <c r="W29" s="91">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73184.755420069443</v>
      </c>
      <c r="X29" s="92">
        <f t="shared" si="5"/>
        <v>-66476.54664065587</v>
      </c>
      <c r="Y29" s="91">
        <f>T29*(1+'Control Panel'!$C$44)</f>
        <v>16792232.568899274</v>
      </c>
      <c r="Z29" s="91">
        <f>U29*(1+'Control Panel'!$C$44)</f>
        <v>11596968.93579562</v>
      </c>
      <c r="AA29" s="91">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143851.14112254709</v>
      </c>
      <c r="AB29" s="91">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75380.298082671521</v>
      </c>
      <c r="AC29" s="93">
        <f t="shared" si="6"/>
        <v>-68470.843039875574</v>
      </c>
      <c r="AD29" s="93">
        <f>Y29*(1+'Control Panel'!$C$44)</f>
        <v>17295999.545966253</v>
      </c>
      <c r="AE29" s="91">
        <f>Z29*(1+'Control Panel'!$C$44)</f>
        <v>11944878.003869489</v>
      </c>
      <c r="AF29" s="91">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148166.67535622351</v>
      </c>
      <c r="AG29" s="91">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77641.707025151671</v>
      </c>
      <c r="AH29" s="91">
        <f t="shared" si="7"/>
        <v>-70524.968331071839</v>
      </c>
      <c r="AI29" s="92">
        <f t="shared" si="8"/>
        <v>698916.78767256439</v>
      </c>
      <c r="AJ29" s="92">
        <f t="shared" si="9"/>
        <v>366243.57219981367</v>
      </c>
      <c r="AK29" s="92">
        <f t="shared" si="10"/>
        <v>-332673.21547275071</v>
      </c>
    </row>
    <row r="30" spans="1:37" s="94" customFormat="1" ht="14.1">
      <c r="A30" s="86" t="str">
        <f>'ESTIMATED Earned Revenue'!A31</f>
        <v>Lafayette, LA</v>
      </c>
      <c r="B30" s="86"/>
      <c r="C30" s="95">
        <f>'ESTIMATED Earned Revenue'!$I31*1.07925</f>
        <v>12858591.4959675</v>
      </c>
      <c r="D30" s="95">
        <f>'ESTIMATED Earned Revenue'!$L31*1.07925</f>
        <v>10623866.475195</v>
      </c>
      <c r="E30" s="96">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6">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69055.132088767496</v>
      </c>
      <c r="G30" s="89">
        <f t="shared" si="0"/>
        <v>9.138203629587836E-3</v>
      </c>
      <c r="H30" s="90">
        <f t="shared" si="1"/>
        <v>6.4999999999999997E-3</v>
      </c>
      <c r="I30" s="91">
        <f t="shared" si="2"/>
        <v>-48449.295391070002</v>
      </c>
      <c r="J30" s="91">
        <f>C30*(1+'Control Panel'!$C$44)</f>
        <v>13244349.240846526</v>
      </c>
      <c r="K30" s="91">
        <f>D30*(1+'Control Panel'!$C$44)</f>
        <v>10942582.46945085</v>
      </c>
      <c r="L30" s="92">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121029.56030423264</v>
      </c>
      <c r="M30" s="92">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71126.786051430521</v>
      </c>
      <c r="N30" s="92">
        <f t="shared" si="3"/>
        <v>-49902.774252802119</v>
      </c>
      <c r="O30" s="92">
        <f>J30*(1+'Control Panel'!$C$44)</f>
        <v>13641679.718071923</v>
      </c>
      <c r="P30" s="92">
        <f>K30*(1+'Control Panel'!$C$44)</f>
        <v>11270859.943534376</v>
      </c>
      <c r="Q30" s="92">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124660.44711335962</v>
      </c>
      <c r="R30" s="92">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73260.589632973439</v>
      </c>
      <c r="S30" s="92">
        <f t="shared" si="4"/>
        <v>-51399.857480386185</v>
      </c>
      <c r="T30" s="92">
        <f>O30*(1+'Control Panel'!$C$44)</f>
        <v>14050930.10961408</v>
      </c>
      <c r="U30" s="92">
        <f>P30*(1+'Control Panel'!$C$44)</f>
        <v>11608985.741840407</v>
      </c>
      <c r="V30" s="92">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128400.26052676041</v>
      </c>
      <c r="W30" s="91">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75458.407321962644</v>
      </c>
      <c r="X30" s="92">
        <f t="shared" si="5"/>
        <v>-52941.853204797764</v>
      </c>
      <c r="Y30" s="91">
        <f>T30*(1+'Control Panel'!$C$44)</f>
        <v>14472458.012902502</v>
      </c>
      <c r="Z30" s="91">
        <f>U30*(1+'Control Panel'!$C$44)</f>
        <v>11957255.31409562</v>
      </c>
      <c r="AA30" s="91">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132252.26834256324</v>
      </c>
      <c r="AB30" s="91">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77722.159541621528</v>
      </c>
      <c r="AC30" s="93">
        <f t="shared" si="6"/>
        <v>-54530.108800941714</v>
      </c>
      <c r="AD30" s="93">
        <f>Y30*(1+'Control Panel'!$C$44)</f>
        <v>14906631.753289577</v>
      </c>
      <c r="AE30" s="91">
        <f>Z30*(1+'Control Panel'!$C$44)</f>
        <v>12315972.973518489</v>
      </c>
      <c r="AF30" s="91">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136219.83639284011</v>
      </c>
      <c r="AG30" s="91">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80053.82432787017</v>
      </c>
      <c r="AH30" s="91">
        <f t="shared" si="7"/>
        <v>-56166.012064969938</v>
      </c>
      <c r="AI30" s="92">
        <f t="shared" si="8"/>
        <v>642562.37267975602</v>
      </c>
      <c r="AJ30" s="92">
        <f t="shared" si="9"/>
        <v>377621.7668758583</v>
      </c>
      <c r="AK30" s="92">
        <f t="shared" si="10"/>
        <v>-264940.60580389772</v>
      </c>
    </row>
    <row r="31" spans="1:37" s="94" customFormat="1" ht="14.1">
      <c r="A31" s="86" t="str">
        <f>'ESTIMATED Earned Revenue'!A32</f>
        <v>Youngstown, OH</v>
      </c>
      <c r="B31" s="86"/>
      <c r="C31" s="95">
        <f>'ESTIMATED Earned Revenue'!$I32*1.07925</f>
        <v>11233783.74</v>
      </c>
      <c r="D31" s="95">
        <f>'ESTIMATED Earned Revenue'!$L32*1.07925</f>
        <v>10735441.131750001</v>
      </c>
      <c r="E31" s="96">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109380.38870000001</v>
      </c>
      <c r="F31" s="96">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69780.367356375005</v>
      </c>
      <c r="G31" s="89">
        <f t="shared" si="0"/>
        <v>9.7367361907217918E-3</v>
      </c>
      <c r="H31" s="90">
        <f t="shared" si="1"/>
        <v>6.4999999999999997E-3</v>
      </c>
      <c r="I31" s="91">
        <f t="shared" si="2"/>
        <v>-39600.021343625005</v>
      </c>
      <c r="J31" s="91">
        <f>C31*(1+'Control Panel'!$C$44)</f>
        <v>11570797.2522</v>
      </c>
      <c r="K31" s="91">
        <f>D31*(1+'Control Panel'!$C$44)</f>
        <v>11057504.365702501</v>
      </c>
      <c r="L31" s="92">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112661.800361</v>
      </c>
      <c r="M31" s="92">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71873.77837706625</v>
      </c>
      <c r="N31" s="92">
        <f t="shared" si="3"/>
        <v>-40788.021983933751</v>
      </c>
      <c r="O31" s="92">
        <f>J31*(1+'Control Panel'!$C$44)</f>
        <v>11917921.169766</v>
      </c>
      <c r="P31" s="92">
        <f>K31*(1+'Control Panel'!$C$44)</f>
        <v>11389229.496673577</v>
      </c>
      <c r="Q31" s="92">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116041.65437183001</v>
      </c>
      <c r="R31" s="92">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74029.991728378242</v>
      </c>
      <c r="S31" s="92">
        <f t="shared" si="4"/>
        <v>-42011.662643451768</v>
      </c>
      <c r="T31" s="92">
        <f>O31*(1+'Control Panel'!$C$44)</f>
        <v>12275458.804858981</v>
      </c>
      <c r="U31" s="92">
        <f>P31*(1+'Control Panel'!$C$44)</f>
        <v>11730906.381573783</v>
      </c>
      <c r="V31" s="92">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119522.90400298491</v>
      </c>
      <c r="W31" s="91">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76250.891480229591</v>
      </c>
      <c r="X31" s="92">
        <f t="shared" si="5"/>
        <v>-43272.012522755322</v>
      </c>
      <c r="Y31" s="91">
        <f>T31*(1+'Control Panel'!$C$44)</f>
        <v>12643722.56900475</v>
      </c>
      <c r="Z31" s="91">
        <f>U31*(1+'Control Panel'!$C$44)</f>
        <v>12082833.573020997</v>
      </c>
      <c r="AA31" s="91">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123108.59112307447</v>
      </c>
      <c r="AB31" s="91">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78538.41822463648</v>
      </c>
      <c r="AC31" s="93">
        <f t="shared" si="6"/>
        <v>-44570.172898437988</v>
      </c>
      <c r="AD31" s="93">
        <f>Y31*(1+'Control Panel'!$C$44)</f>
        <v>13023034.246074893</v>
      </c>
      <c r="AE31" s="91">
        <f>Z31*(1+'Control Panel'!$C$44)</f>
        <v>12445318.580211626</v>
      </c>
      <c r="AF31" s="91">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126801.84885676669</v>
      </c>
      <c r="AG31" s="91">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80894.570771375569</v>
      </c>
      <c r="AH31" s="91">
        <f t="shared" si="7"/>
        <v>-45907.278085391124</v>
      </c>
      <c r="AI31" s="92">
        <f t="shared" si="8"/>
        <v>598136.79871565604</v>
      </c>
      <c r="AJ31" s="92">
        <f t="shared" si="9"/>
        <v>381587.65058168612</v>
      </c>
      <c r="AK31" s="92">
        <f t="shared" si="10"/>
        <v>-216549.14813396992</v>
      </c>
    </row>
    <row r="32" spans="1:37" s="94" customFormat="1" ht="14.1">
      <c r="A32" s="86" t="str">
        <f>'ESTIMATED Earned Revenue'!A33</f>
        <v>Lubbock, TX</v>
      </c>
      <c r="B32" s="86"/>
      <c r="C32" s="95">
        <f>'ESTIMATED Earned Revenue'!$I33*1.07925</f>
        <v>12065215.988054998</v>
      </c>
      <c r="D32" s="95">
        <f>'ESTIMATED Earned Revenue'!$L33*1.07925</f>
        <v>11445941.890166249</v>
      </c>
      <c r="E32" s="96">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113537.549940275</v>
      </c>
      <c r="F32" s="96">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74398.622286080616</v>
      </c>
      <c r="G32" s="89">
        <f t="shared" si="0"/>
        <v>9.4103205489799186E-3</v>
      </c>
      <c r="H32" s="90">
        <f t="shared" si="1"/>
        <v>6.4999999999999997E-3</v>
      </c>
      <c r="I32" s="91">
        <f t="shared" si="2"/>
        <v>-39138.927654194384</v>
      </c>
      <c r="J32" s="91">
        <f>C32*(1+'Control Panel'!$C$44)</f>
        <v>12427172.467696648</v>
      </c>
      <c r="K32" s="91">
        <f>D32*(1+'Control Panel'!$C$44)</f>
        <v>11789320.146871237</v>
      </c>
      <c r="L32" s="92">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116943.67643848325</v>
      </c>
      <c r="M32" s="92">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76630.580954663033</v>
      </c>
      <c r="N32" s="92">
        <f t="shared" si="3"/>
        <v>-40313.095483820216</v>
      </c>
      <c r="O32" s="92">
        <f>J32*(1+'Control Panel'!$C$44)</f>
        <v>12799987.641727548</v>
      </c>
      <c r="P32" s="92">
        <f>K32*(1+'Control Panel'!$C$44)</f>
        <v>12142999.751277374</v>
      </c>
      <c r="Q32" s="92">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120451.98673163775</v>
      </c>
      <c r="R32" s="92">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78929.498383302926</v>
      </c>
      <c r="S32" s="92">
        <f t="shared" si="4"/>
        <v>-41522.488348334824</v>
      </c>
      <c r="T32" s="92">
        <f>O32*(1+'Control Panel'!$C$44)</f>
        <v>13183987.270979375</v>
      </c>
      <c r="U32" s="92">
        <f>P32*(1+'Control Panel'!$C$44)</f>
        <v>12507289.743815696</v>
      </c>
      <c r="V32" s="92">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124065.54633358688</v>
      </c>
      <c r="W32" s="91">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81297.383334802013</v>
      </c>
      <c r="X32" s="92">
        <f t="shared" si="5"/>
        <v>-42768.162998784872</v>
      </c>
      <c r="Y32" s="91">
        <f>T32*(1+'Control Panel'!$C$44)</f>
        <v>13579506.889108757</v>
      </c>
      <c r="Z32" s="91">
        <f>U32*(1+'Control Panel'!$C$44)</f>
        <v>12882508.436130168</v>
      </c>
      <c r="AA32" s="91">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127787.5127235945</v>
      </c>
      <c r="AB32" s="91">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83736.304834846087</v>
      </c>
      <c r="AC32" s="93">
        <f t="shared" si="6"/>
        <v>-44051.207888748409</v>
      </c>
      <c r="AD32" s="93">
        <f>Y32*(1+'Control Panel'!$C$44)</f>
        <v>13986892.095782019</v>
      </c>
      <c r="AE32" s="91">
        <f>Z32*(1+'Control Panel'!$C$44)</f>
        <v>13268983.689214073</v>
      </c>
      <c r="AF32" s="91">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131621.13810530232</v>
      </c>
      <c r="AG32" s="91">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86248.393979891465</v>
      </c>
      <c r="AH32" s="91">
        <f t="shared" si="7"/>
        <v>-45372.744125410856</v>
      </c>
      <c r="AI32" s="92">
        <f t="shared" si="8"/>
        <v>620869.86033260473</v>
      </c>
      <c r="AJ32" s="92">
        <f t="shared" si="9"/>
        <v>406842.16148750554</v>
      </c>
      <c r="AK32" s="92">
        <f t="shared" si="10"/>
        <v>-214027.69884509919</v>
      </c>
    </row>
    <row r="33" spans="1:37" s="94" customFormat="1" ht="14.1">
      <c r="A33" s="86" t="str">
        <f>'ESTIMATED Earned Revenue'!A34</f>
        <v>Buffalo, NY</v>
      </c>
      <c r="B33" s="86"/>
      <c r="C33" s="95">
        <f>'ESTIMATED Earned Revenue'!$I34*1.07925</f>
        <v>12670492.426840911</v>
      </c>
      <c r="D33" s="95">
        <f>'ESTIMATED Earned Revenue'!$L34*1.07925</f>
        <v>11625453.86693182</v>
      </c>
      <c r="E33" s="96">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116563.93213420456</v>
      </c>
      <c r="F33" s="96">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75565.450135056832</v>
      </c>
      <c r="G33" s="89">
        <f t="shared" si="0"/>
        <v>9.1996370943940517E-3</v>
      </c>
      <c r="H33" s="90">
        <f t="shared" si="1"/>
        <v>6.4999999999999997E-3</v>
      </c>
      <c r="I33" s="91">
        <f t="shared" si="2"/>
        <v>-40998.481999147727</v>
      </c>
      <c r="J33" s="91">
        <f>C33*(1+'Control Panel'!$C$44)</f>
        <v>13050607.199646138</v>
      </c>
      <c r="K33" s="91">
        <f>D33*(1+'Control Panel'!$C$44)</f>
        <v>11974217.482939776</v>
      </c>
      <c r="L33" s="92">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120060.8500982307</v>
      </c>
      <c r="M33" s="92">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77832.413639108534</v>
      </c>
      <c r="N33" s="92">
        <f t="shared" si="3"/>
        <v>-42228.436459122167</v>
      </c>
      <c r="O33" s="92">
        <f>J33*(1+'Control Panel'!$C$44)</f>
        <v>13442125.415635522</v>
      </c>
      <c r="P33" s="92">
        <f>K33*(1+'Control Panel'!$C$44)</f>
        <v>12333444.00742797</v>
      </c>
      <c r="Q33" s="92">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123662.67560117762</v>
      </c>
      <c r="R33" s="92">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80167.386048281798</v>
      </c>
      <c r="S33" s="92">
        <f t="shared" si="4"/>
        <v>-43495.289552895818</v>
      </c>
      <c r="T33" s="92">
        <f>O33*(1+'Control Panel'!$C$44)</f>
        <v>13845389.178104589</v>
      </c>
      <c r="U33" s="92">
        <f>P33*(1+'Control Panel'!$C$44)</f>
        <v>12703447.32765081</v>
      </c>
      <c r="V33" s="92">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127372.55586921296</v>
      </c>
      <c r="W33" s="91">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82572.407629730253</v>
      </c>
      <c r="X33" s="92">
        <f t="shared" si="5"/>
        <v>-44800.148239482704</v>
      </c>
      <c r="Y33" s="91">
        <f>T33*(1+'Control Panel'!$C$44)</f>
        <v>14260750.853447726</v>
      </c>
      <c r="Z33" s="91">
        <f>U33*(1+'Control Panel'!$C$44)</f>
        <v>13084550.747480335</v>
      </c>
      <c r="AA33" s="91">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131193.73254528936</v>
      </c>
      <c r="AB33" s="91">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85049.579858622164</v>
      </c>
      <c r="AC33" s="93">
        <f t="shared" si="6"/>
        <v>-46144.152686667192</v>
      </c>
      <c r="AD33" s="93">
        <f>Y33*(1+'Control Panel'!$C$44)</f>
        <v>14688573.379051158</v>
      </c>
      <c r="AE33" s="91">
        <f>Z33*(1+'Control Panel'!$C$44)</f>
        <v>13477087.269904746</v>
      </c>
      <c r="AF33" s="91">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135129.54452164803</v>
      </c>
      <c r="AG33" s="91">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87601.067254380847</v>
      </c>
      <c r="AH33" s="91">
        <f t="shared" si="7"/>
        <v>-47528.477267267182</v>
      </c>
      <c r="AI33" s="92">
        <f t="shared" si="8"/>
        <v>637419.35863555875</v>
      </c>
      <c r="AJ33" s="92">
        <f t="shared" si="9"/>
        <v>413222.85443012358</v>
      </c>
      <c r="AK33" s="92">
        <f t="shared" si="10"/>
        <v>-224196.50420543517</v>
      </c>
    </row>
    <row r="34" spans="1:37" s="94" customFormat="1" ht="14.1">
      <c r="A34" s="86" t="str">
        <f>'ESTIMATED Earned Revenue'!A35</f>
        <v>Waterloo, IA</v>
      </c>
      <c r="B34" s="86"/>
      <c r="C34" s="95">
        <f>'ESTIMATED Earned Revenue'!$I35*1.07925</f>
        <v>23015515.353810005</v>
      </c>
      <c r="D34" s="95">
        <f>'ESTIMATED Earned Revenue'!$L35*1.07925</f>
        <v>11669354.826277502</v>
      </c>
      <c r="E34" s="96">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163096.26270762002</v>
      </c>
      <c r="F34" s="96">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75850.806370803752</v>
      </c>
      <c r="G34" s="89">
        <f t="shared" si="0"/>
        <v>7.0863615348339768E-3</v>
      </c>
      <c r="H34" s="90">
        <f t="shared" si="1"/>
        <v>6.4999999999999988E-3</v>
      </c>
      <c r="I34" s="91">
        <f t="shared" si="2"/>
        <v>-87245.456336816264</v>
      </c>
      <c r="J34" s="91">
        <f>C34*(1+'Control Panel'!$C$44)</f>
        <v>23705980.814424306</v>
      </c>
      <c r="K34" s="91">
        <f>D34*(1+'Control Panel'!$C$44)</f>
        <v>12019435.471065827</v>
      </c>
      <c r="L34" s="92">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167989.15058884863</v>
      </c>
      <c r="M34" s="92">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78126.330561927869</v>
      </c>
      <c r="N34" s="92">
        <f t="shared" si="3"/>
        <v>-89862.820026920759</v>
      </c>
      <c r="O34" s="92">
        <f>J34*(1+'Control Panel'!$C$44)</f>
        <v>24417160.238857035</v>
      </c>
      <c r="P34" s="92">
        <f>K34*(1+'Control Panel'!$C$44)</f>
        <v>12380018.535197802</v>
      </c>
      <c r="Q34" s="92">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173028.82510651409</v>
      </c>
      <c r="R34" s="92">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80470.120478785713</v>
      </c>
      <c r="S34" s="92">
        <f t="shared" si="4"/>
        <v>-92558.704627728381</v>
      </c>
      <c r="T34" s="92">
        <f>O34*(1+'Control Panel'!$C$44)</f>
        <v>25149675.046022747</v>
      </c>
      <c r="U34" s="92">
        <f>P34*(1+'Control Panel'!$C$44)</f>
        <v>12751419.091253737</v>
      </c>
      <c r="V34" s="92">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178219.68985970953</v>
      </c>
      <c r="W34" s="91">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82884.224093149285</v>
      </c>
      <c r="X34" s="92">
        <f t="shared" si="5"/>
        <v>-95335.465766560243</v>
      </c>
      <c r="Y34" s="91">
        <f>T34*(1+'Control Panel'!$C$44)</f>
        <v>25904165.297403429</v>
      </c>
      <c r="Z34" s="91">
        <f>U34*(1+'Control Panel'!$C$44)</f>
        <v>13133961.663991349</v>
      </c>
      <c r="AA34" s="91">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183566.28055550082</v>
      </c>
      <c r="AB34" s="91">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85370.750815943757</v>
      </c>
      <c r="AC34" s="93">
        <f t="shared" si="6"/>
        <v>-98195.529739557067</v>
      </c>
      <c r="AD34" s="93">
        <f>Y34*(1+'Control Panel'!$C$44)</f>
        <v>26681290.256325532</v>
      </c>
      <c r="AE34" s="91">
        <f>Z34*(1+'Control Panel'!$C$44)</f>
        <v>13527980.513911089</v>
      </c>
      <c r="AF34" s="91">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189073.26897216585</v>
      </c>
      <c r="AG34" s="91">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87931.873340422069</v>
      </c>
      <c r="AH34" s="91">
        <f t="shared" si="7"/>
        <v>-101141.39563174378</v>
      </c>
      <c r="AI34" s="92">
        <f t="shared" si="8"/>
        <v>891877.21508273901</v>
      </c>
      <c r="AJ34" s="92">
        <f t="shared" si="9"/>
        <v>414783.29929022869</v>
      </c>
      <c r="AK34" s="92">
        <f t="shared" si="10"/>
        <v>-477093.91579251032</v>
      </c>
    </row>
    <row r="35" spans="1:37" s="94" customFormat="1" ht="14.1">
      <c r="A35" s="86" t="str">
        <f>'ESTIMATED Earned Revenue'!A36</f>
        <v>Grand Island, NE</v>
      </c>
      <c r="B35" s="86"/>
      <c r="C35" s="95">
        <f>'ESTIMATED Earned Revenue'!$I36*1.07925</f>
        <v>22816793.353500001</v>
      </c>
      <c r="D35" s="95">
        <f>'ESTIMATED Earned Revenue'!$L36*1.07925</f>
        <v>11713429.421250001</v>
      </c>
      <c r="E35" s="96">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162698.818707</v>
      </c>
      <c r="F35" s="96">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76137.291238125006</v>
      </c>
      <c r="G35" s="89">
        <f t="shared" ref="G35:G66" si="11">E35/$C35</f>
        <v>7.130661008596227E-3</v>
      </c>
      <c r="H35" s="90">
        <f t="shared" ref="H35:H66" si="12">F35/$D35</f>
        <v>6.5000000000000006E-3</v>
      </c>
      <c r="I35" s="91">
        <f t="shared" ref="I35:I66" si="13">F35-E35</f>
        <v>-86561.527468874992</v>
      </c>
      <c r="J35" s="91">
        <f>C35*(1+'Control Panel'!$C$44)</f>
        <v>23501297.154105</v>
      </c>
      <c r="K35" s="91">
        <f>D35*(1+'Control Panel'!$C$44)</f>
        <v>12064832.303887501</v>
      </c>
      <c r="L35" s="92">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167579.78326821001</v>
      </c>
      <c r="M35" s="92">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78421.409975268762</v>
      </c>
      <c r="N35" s="92">
        <f t="shared" ref="N35:N66" si="14">M35-L35</f>
        <v>-89158.373292941251</v>
      </c>
      <c r="O35" s="92">
        <f>J35*(1+'Control Panel'!$C$44)</f>
        <v>24206336.068728153</v>
      </c>
      <c r="P35" s="92">
        <f>K35*(1+'Control Panel'!$C$44)</f>
        <v>12426777.273004126</v>
      </c>
      <c r="Q35" s="92">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172607.17676625634</v>
      </c>
      <c r="R35" s="92">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80774.05227452681</v>
      </c>
      <c r="S35" s="92">
        <f t="shared" ref="S35:S66" si="15">R35-Q35</f>
        <v>-91833.124491729526</v>
      </c>
      <c r="T35" s="92">
        <f>O35*(1+'Control Panel'!$C$44)</f>
        <v>24932526.150789998</v>
      </c>
      <c r="U35" s="92">
        <f>P35*(1+'Control Panel'!$C$44)</f>
        <v>12799580.59119425</v>
      </c>
      <c r="V35" s="92">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177785.39206924403</v>
      </c>
      <c r="W35" s="91">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83197.273842762617</v>
      </c>
      <c r="X35" s="92">
        <f t="shared" ref="X35:X66" si="16">W35-V35</f>
        <v>-94588.118226481412</v>
      </c>
      <c r="Y35" s="91">
        <f>T35*(1+'Control Panel'!$C$44)</f>
        <v>25680501.935313698</v>
      </c>
      <c r="Z35" s="91">
        <f>U35*(1+'Control Panel'!$C$44)</f>
        <v>13183568.008930078</v>
      </c>
      <c r="AA35" s="91">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183118.95383132139</v>
      </c>
      <c r="AB35" s="91">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85693.192058045504</v>
      </c>
      <c r="AC35" s="93">
        <f t="shared" ref="AC35:AC66" si="17">AB35-AA35</f>
        <v>-97425.761773275881</v>
      </c>
      <c r="AD35" s="93">
        <f>Y35*(1+'Control Panel'!$C$44)</f>
        <v>26450916.993373111</v>
      </c>
      <c r="AE35" s="91">
        <f>Z35*(1+'Control Panel'!$C$44)</f>
        <v>13579075.049197981</v>
      </c>
      <c r="AF35" s="91">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188612.52244626102</v>
      </c>
      <c r="AG35" s="91">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88263.987819786867</v>
      </c>
      <c r="AH35" s="91">
        <f t="shared" ref="AH35:AH66" si="18">AG35-AF35</f>
        <v>-100348.53462647415</v>
      </c>
      <c r="AI35" s="92">
        <f t="shared" ref="AI35:AI66" si="19">L35+Q35+V35+AA35+AF35</f>
        <v>889703.82838129275</v>
      </c>
      <c r="AJ35" s="92">
        <f t="shared" ref="AJ35:AJ66" si="20">M35+R35+W35+AB35+AG35</f>
        <v>416349.91597039055</v>
      </c>
      <c r="AK35" s="92">
        <f t="shared" ref="AK35:AK66" si="21">AJ35-AI35</f>
        <v>-473353.91241090221</v>
      </c>
    </row>
    <row r="36" spans="1:37" s="94" customFormat="1" ht="14.1">
      <c r="A36" s="86" t="str">
        <f>'ESTIMATED Earned Revenue'!A37</f>
        <v>Beaumont, TX</v>
      </c>
      <c r="B36" s="86"/>
      <c r="C36" s="95">
        <f>'ESTIMATED Earned Revenue'!$I37*1.07925</f>
        <v>12401886.298755001</v>
      </c>
      <c r="D36" s="95">
        <f>'ESTIMATED Earned Revenue'!$L37*1.07925</f>
        <v>12131252.570448751</v>
      </c>
      <c r="E36" s="96">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115220.901493775</v>
      </c>
      <c r="F36" s="96">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78853.141707916875</v>
      </c>
      <c r="G36" s="89">
        <f t="shared" si="11"/>
        <v>9.2905948916288464E-3</v>
      </c>
      <c r="H36" s="90">
        <f t="shared" si="12"/>
        <v>6.4999999999999997E-3</v>
      </c>
      <c r="I36" s="91">
        <f t="shared" si="13"/>
        <v>-36367.759785858128</v>
      </c>
      <c r="J36" s="91">
        <f>C36*(1+'Control Panel'!$C$44)</f>
        <v>12773942.887717651</v>
      </c>
      <c r="K36" s="91">
        <f>D36*(1+'Control Panel'!$C$44)</f>
        <v>12495190.147562213</v>
      </c>
      <c r="L36" s="92">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118677.52853858826</v>
      </c>
      <c r="M36" s="92">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81218.735959154379</v>
      </c>
      <c r="N36" s="92">
        <f t="shared" si="14"/>
        <v>-37458.792579433881</v>
      </c>
      <c r="O36" s="92">
        <f>J36*(1+'Control Panel'!$C$44)</f>
        <v>13157161.174349181</v>
      </c>
      <c r="P36" s="92">
        <f>K36*(1+'Control Panel'!$C$44)</f>
        <v>12870045.851989079</v>
      </c>
      <c r="Q36" s="92">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122237.85439474591</v>
      </c>
      <c r="R36" s="92">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83655.298037929009</v>
      </c>
      <c r="S36" s="92">
        <f t="shared" si="15"/>
        <v>-38582.556356816902</v>
      </c>
      <c r="T36" s="92">
        <f>O36*(1+'Control Panel'!$C$44)</f>
        <v>13551876.009579657</v>
      </c>
      <c r="U36" s="92">
        <f>P36*(1+'Control Panel'!$C$44)</f>
        <v>13256147.227548752</v>
      </c>
      <c r="V36" s="92">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125904.99002658829</v>
      </c>
      <c r="W36" s="91">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86164.95697906689</v>
      </c>
      <c r="X36" s="92">
        <f t="shared" si="16"/>
        <v>-39740.0330475214</v>
      </c>
      <c r="Y36" s="91">
        <f>T36*(1+'Control Panel'!$C$44)</f>
        <v>13958432.289867047</v>
      </c>
      <c r="Z36" s="91">
        <f>U36*(1+'Control Panel'!$C$44)</f>
        <v>13653831.644375214</v>
      </c>
      <c r="AA36" s="91">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129682.13972738596</v>
      </c>
      <c r="AB36" s="91">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88749.905688438885</v>
      </c>
      <c r="AC36" s="93">
        <f t="shared" si="17"/>
        <v>-40932.234038947077</v>
      </c>
      <c r="AD36" s="93">
        <f>Y36*(1+'Control Panel'!$C$44)</f>
        <v>14377185.258563058</v>
      </c>
      <c r="AE36" s="91">
        <f>Z36*(1+'Control Panel'!$C$44)</f>
        <v>14063446.593706472</v>
      </c>
      <c r="AF36" s="91">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133572.60391920753</v>
      </c>
      <c r="AG36" s="91">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91412.402859092064</v>
      </c>
      <c r="AH36" s="91">
        <f t="shared" si="18"/>
        <v>-42160.201060115462</v>
      </c>
      <c r="AI36" s="92">
        <f t="shared" si="19"/>
        <v>630075.11660651583</v>
      </c>
      <c r="AJ36" s="92">
        <f t="shared" si="20"/>
        <v>431201.29952368123</v>
      </c>
      <c r="AK36" s="92">
        <f t="shared" si="21"/>
        <v>-198873.8170828346</v>
      </c>
    </row>
    <row r="37" spans="1:37" s="94" customFormat="1" ht="14.1">
      <c r="A37" s="86" t="str">
        <f>'ESTIMATED Earned Revenue'!A38</f>
        <v>Kalamazoo, MI</v>
      </c>
      <c r="B37" s="86"/>
      <c r="C37" s="95">
        <f>'ESTIMATED Earned Revenue'!$I38*1.07925</f>
        <v>13675788.68475</v>
      </c>
      <c r="D37" s="95">
        <f>'ESTIMATED Earned Revenue'!$L38*1.07925</f>
        <v>12146047.863</v>
      </c>
      <c r="E37" s="96">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121590.41342375</v>
      </c>
      <c r="F37" s="96">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78949.311109499991</v>
      </c>
      <c r="G37" s="89">
        <f t="shared" si="11"/>
        <v>8.8909251397937001E-3</v>
      </c>
      <c r="H37" s="90">
        <f t="shared" si="12"/>
        <v>6.4999999999999997E-3</v>
      </c>
      <c r="I37" s="91">
        <f t="shared" si="13"/>
        <v>-42641.102314250005</v>
      </c>
      <c r="J37" s="91">
        <f>C37*(1+'Control Panel'!$C$44)</f>
        <v>14086062.345292501</v>
      </c>
      <c r="K37" s="91">
        <f>D37*(1+'Control Panel'!$C$44)</f>
        <v>12510429.29889</v>
      </c>
      <c r="L37" s="92">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125238.12582646251</v>
      </c>
      <c r="M37" s="92">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81317.790442785001</v>
      </c>
      <c r="N37" s="92">
        <f t="shared" si="14"/>
        <v>-43920.335383677506</v>
      </c>
      <c r="O37" s="92">
        <f>J37*(1+'Control Panel'!$C$44)</f>
        <v>14508644.215651277</v>
      </c>
      <c r="P37" s="92">
        <f>K37*(1+'Control Panel'!$C$44)</f>
        <v>12885742.1778567</v>
      </c>
      <c r="Q37" s="92">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128995.2696012564</v>
      </c>
      <c r="R37" s="92">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83757.324156068556</v>
      </c>
      <c r="S37" s="92">
        <f t="shared" si="15"/>
        <v>-45237.945445187841</v>
      </c>
      <c r="T37" s="92">
        <f>O37*(1+'Control Panel'!$C$44)</f>
        <v>14943903.542120816</v>
      </c>
      <c r="U37" s="92">
        <f>P37*(1+'Control Panel'!$C$44)</f>
        <v>13272314.443192402</v>
      </c>
      <c r="V37" s="92">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132865.12768929408</v>
      </c>
      <c r="W37" s="91">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86270.043880750614</v>
      </c>
      <c r="X37" s="92">
        <f t="shared" si="16"/>
        <v>-46595.083808543466</v>
      </c>
      <c r="Y37" s="91">
        <f>T37*(1+'Control Panel'!$C$44)</f>
        <v>15392220.648384441</v>
      </c>
      <c r="Z37" s="91">
        <f>U37*(1+'Control Panel'!$C$44)</f>
        <v>13670483.876488175</v>
      </c>
      <c r="AA37" s="91">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136851.08151997291</v>
      </c>
      <c r="AB37" s="91">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88858.145197173129</v>
      </c>
      <c r="AC37" s="93">
        <f t="shared" si="17"/>
        <v>-47992.936322799782</v>
      </c>
      <c r="AD37" s="93">
        <f>Y37*(1+'Control Panel'!$C$44)</f>
        <v>15853987.267835975</v>
      </c>
      <c r="AE37" s="91">
        <f>Z37*(1+'Control Panel'!$C$44)</f>
        <v>14080598.39278282</v>
      </c>
      <c r="AF37" s="91">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140956.61396557212</v>
      </c>
      <c r="AG37" s="91">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91523.889553088331</v>
      </c>
      <c r="AH37" s="91">
        <f t="shared" si="18"/>
        <v>-49432.724412483789</v>
      </c>
      <c r="AI37" s="92">
        <f t="shared" si="19"/>
        <v>664906.21860255802</v>
      </c>
      <c r="AJ37" s="92">
        <f t="shared" si="20"/>
        <v>431727.19322986563</v>
      </c>
      <c r="AK37" s="92">
        <f t="shared" si="21"/>
        <v>-233179.02537269238</v>
      </c>
    </row>
    <row r="38" spans="1:37" s="94" customFormat="1" ht="14.1">
      <c r="A38" s="86" t="str">
        <f>'ESTIMATED Earned Revenue'!A39</f>
        <v>Knoxville, TN</v>
      </c>
      <c r="B38" s="86"/>
      <c r="C38" s="95">
        <f>'ESTIMATED Earned Revenue'!$I39*1.07925</f>
        <v>14033433.528480001</v>
      </c>
      <c r="D38" s="95">
        <f>'ESTIMATED Earned Revenue'!$L39*1.07925</f>
        <v>12346153.9690575</v>
      </c>
      <c r="E38" s="96">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123378.6376424</v>
      </c>
      <c r="F38" s="96">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80250.000798873749</v>
      </c>
      <c r="G38" s="89">
        <f t="shared" si="11"/>
        <v>8.7917641389764351E-3</v>
      </c>
      <c r="H38" s="90">
        <f t="shared" si="12"/>
        <v>6.4999999999999997E-3</v>
      </c>
      <c r="I38" s="91">
        <f t="shared" si="13"/>
        <v>-43128.636843526256</v>
      </c>
      <c r="J38" s="91">
        <f>C38*(1+'Control Panel'!$C$44)</f>
        <v>14454436.534334401</v>
      </c>
      <c r="K38" s="91">
        <f>D38*(1+'Control Panel'!$C$44)</f>
        <v>12716538.588129226</v>
      </c>
      <c r="L38" s="92">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127079.99677167201</v>
      </c>
      <c r="M38" s="92">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82657.500822839967</v>
      </c>
      <c r="N38" s="92">
        <f t="shared" si="14"/>
        <v>-44422.495948832046</v>
      </c>
      <c r="O38" s="92">
        <f>J38*(1+'Control Panel'!$C$44)</f>
        <v>14888069.630364433</v>
      </c>
      <c r="P38" s="92">
        <f>K38*(1+'Control Panel'!$C$44)</f>
        <v>13098034.745773103</v>
      </c>
      <c r="Q38" s="92">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130892.39667482217</v>
      </c>
      <c r="R38" s="92">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85137.225847525173</v>
      </c>
      <c r="S38" s="92">
        <f t="shared" si="15"/>
        <v>-45755.170827296999</v>
      </c>
      <c r="T38" s="92">
        <f>O38*(1+'Control Panel'!$C$44)</f>
        <v>15334711.719275367</v>
      </c>
      <c r="U38" s="92">
        <f>P38*(1+'Control Panel'!$C$44)</f>
        <v>13490975.788146297</v>
      </c>
      <c r="V38" s="92">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134819.16857506684</v>
      </c>
      <c r="W38" s="91">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87691.34262295092</v>
      </c>
      <c r="X38" s="92">
        <f t="shared" si="16"/>
        <v>-47127.82595211592</v>
      </c>
      <c r="Y38" s="91">
        <f>T38*(1+'Control Panel'!$C$44)</f>
        <v>15794753.070853628</v>
      </c>
      <c r="Z38" s="91">
        <f>U38*(1+'Control Panel'!$C$44)</f>
        <v>13895705.061790686</v>
      </c>
      <c r="AA38" s="91">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138863.74363231886</v>
      </c>
      <c r="AB38" s="91">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90322.082901639456</v>
      </c>
      <c r="AC38" s="93">
        <f t="shared" si="17"/>
        <v>-48541.660730679403</v>
      </c>
      <c r="AD38" s="93">
        <f>Y38*(1+'Control Panel'!$C$44)</f>
        <v>16268595.662979238</v>
      </c>
      <c r="AE38" s="91">
        <f>Z38*(1+'Control Panel'!$C$44)</f>
        <v>14312576.213644408</v>
      </c>
      <c r="AF38" s="91">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143029.65594128842</v>
      </c>
      <c r="AG38" s="91">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93031.745388688651</v>
      </c>
      <c r="AH38" s="91">
        <f t="shared" si="18"/>
        <v>-49997.910552599773</v>
      </c>
      <c r="AI38" s="92">
        <f t="shared" si="19"/>
        <v>674684.96159516834</v>
      </c>
      <c r="AJ38" s="92">
        <f t="shared" si="20"/>
        <v>438839.89758364414</v>
      </c>
      <c r="AK38" s="92">
        <f t="shared" si="21"/>
        <v>-235845.0640115242</v>
      </c>
    </row>
    <row r="39" spans="1:37" s="94" customFormat="1" ht="14.1">
      <c r="A39" s="86" t="str">
        <f>'ESTIMATED Earned Revenue'!A40</f>
        <v>Fort Wayne, IN</v>
      </c>
      <c r="B39" s="86"/>
      <c r="C39" s="95">
        <f>'ESTIMATED Earned Revenue'!$I40*1.07925</f>
        <v>13404648.426645</v>
      </c>
      <c r="D39" s="95">
        <f>'ESTIMATED Earned Revenue'!$L40*1.07925</f>
        <v>12350206.250617499</v>
      </c>
      <c r="E39" s="96">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120234.712133225</v>
      </c>
      <c r="F39" s="96">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80276.340629013735</v>
      </c>
      <c r="G39" s="89">
        <f t="shared" si="11"/>
        <v>8.9696281697496261E-3</v>
      </c>
      <c r="H39" s="90">
        <f t="shared" si="12"/>
        <v>6.4999999999999997E-3</v>
      </c>
      <c r="I39" s="91">
        <f t="shared" si="13"/>
        <v>-39958.37150421126</v>
      </c>
      <c r="J39" s="91">
        <f>C39*(1+'Control Panel'!$C$44)</f>
        <v>13806787.87944435</v>
      </c>
      <c r="K39" s="91">
        <f>D39*(1+'Control Panel'!$C$44)</f>
        <v>12720712.438136024</v>
      </c>
      <c r="L39" s="92">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123841.75349722175</v>
      </c>
      <c r="M39" s="92">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82684.630847884153</v>
      </c>
      <c r="N39" s="92">
        <f t="shared" si="14"/>
        <v>-41157.122649337602</v>
      </c>
      <c r="O39" s="92">
        <f>J39*(1+'Control Panel'!$C$44)</f>
        <v>14220991.51582768</v>
      </c>
      <c r="P39" s="92">
        <f>K39*(1+'Control Panel'!$C$44)</f>
        <v>13102333.811280105</v>
      </c>
      <c r="Q39" s="92">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127557.0061021384</v>
      </c>
      <c r="R39" s="92">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85165.169773320682</v>
      </c>
      <c r="S39" s="92">
        <f t="shared" si="15"/>
        <v>-42391.836328817721</v>
      </c>
      <c r="T39" s="92">
        <f>O39*(1+'Control Panel'!$C$44)</f>
        <v>14647621.26130251</v>
      </c>
      <c r="U39" s="92">
        <f>P39*(1+'Control Panel'!$C$44)</f>
        <v>13495403.825618509</v>
      </c>
      <c r="V39" s="92">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131383.71628520256</v>
      </c>
      <c r="W39" s="91">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87720.124866520302</v>
      </c>
      <c r="X39" s="92">
        <f t="shared" si="16"/>
        <v>-43663.591418682263</v>
      </c>
      <c r="Y39" s="91">
        <f>T39*(1+'Control Panel'!$C$44)</f>
        <v>15087049.899141585</v>
      </c>
      <c r="Z39" s="91">
        <f>U39*(1+'Control Panel'!$C$44)</f>
        <v>13900265.940387065</v>
      </c>
      <c r="AA39" s="91">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135325.22777375864</v>
      </c>
      <c r="AB39" s="91">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90351.728612515915</v>
      </c>
      <c r="AC39" s="93">
        <f t="shared" si="17"/>
        <v>-44973.499161242726</v>
      </c>
      <c r="AD39" s="93">
        <f>Y39*(1+'Control Panel'!$C$44)</f>
        <v>15539661.396115834</v>
      </c>
      <c r="AE39" s="91">
        <f>Z39*(1+'Control Panel'!$C$44)</f>
        <v>14317273.918598676</v>
      </c>
      <c r="AF39" s="91">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139384.98460697141</v>
      </c>
      <c r="AG39" s="91">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93062.28047089139</v>
      </c>
      <c r="AH39" s="91">
        <f t="shared" si="18"/>
        <v>-46322.704136080021</v>
      </c>
      <c r="AI39" s="92">
        <f t="shared" si="19"/>
        <v>657492.68826529279</v>
      </c>
      <c r="AJ39" s="92">
        <f t="shared" si="20"/>
        <v>438983.93457113241</v>
      </c>
      <c r="AK39" s="92">
        <f t="shared" si="21"/>
        <v>-218508.75369416038</v>
      </c>
    </row>
    <row r="40" spans="1:37" s="94" customFormat="1" ht="14.1">
      <c r="A40" s="86" t="str">
        <f>'ESTIMATED Earned Revenue'!A41</f>
        <v>Tyler, TX</v>
      </c>
      <c r="B40" s="86"/>
      <c r="C40" s="95">
        <f>'ESTIMATED Earned Revenue'!$I41*1.07925</f>
        <v>16612254.704332499</v>
      </c>
      <c r="D40" s="95">
        <f>'ESTIMATED Earned Revenue'!$L41*1.07925</f>
        <v>12884596.83955125</v>
      </c>
      <c r="E40" s="96">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136272.74352166249</v>
      </c>
      <c r="F40" s="96">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83749.879457083123</v>
      </c>
      <c r="G40" s="89">
        <f t="shared" si="11"/>
        <v>8.2031455661537838E-3</v>
      </c>
      <c r="H40" s="90">
        <f t="shared" si="12"/>
        <v>6.4999999999999997E-3</v>
      </c>
      <c r="I40" s="91">
        <f t="shared" si="13"/>
        <v>-52522.864064579364</v>
      </c>
      <c r="J40" s="91">
        <f>C40*(1+'Control Panel'!$C$44)</f>
        <v>17110622.345462475</v>
      </c>
      <c r="K40" s="91">
        <f>D40*(1+'Control Panel'!$C$44)</f>
        <v>13271134.744737787</v>
      </c>
      <c r="L40" s="92">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140360.92582731237</v>
      </c>
      <c r="M40" s="92">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86262.375840795619</v>
      </c>
      <c r="N40" s="92">
        <f t="shared" si="14"/>
        <v>-54098.549986516751</v>
      </c>
      <c r="O40" s="92">
        <f>J40*(1+'Control Panel'!$C$44)</f>
        <v>17623941.015826348</v>
      </c>
      <c r="P40" s="92">
        <f>K40*(1+'Control Panel'!$C$44)</f>
        <v>13669268.787079921</v>
      </c>
      <c r="Q40" s="92">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144571.75360213174</v>
      </c>
      <c r="R40" s="92">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88850.247116019484</v>
      </c>
      <c r="S40" s="92">
        <f t="shared" si="15"/>
        <v>-55721.506486112252</v>
      </c>
      <c r="T40" s="92">
        <f>O40*(1+'Control Panel'!$C$44)</f>
        <v>18152659.246301141</v>
      </c>
      <c r="U40" s="92">
        <f>P40*(1+'Control Panel'!$C$44)</f>
        <v>14079346.850692319</v>
      </c>
      <c r="V40" s="92">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148908.90621019571</v>
      </c>
      <c r="W40" s="91">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91515.754529500075</v>
      </c>
      <c r="X40" s="92">
        <f t="shared" si="16"/>
        <v>-57393.151680695635</v>
      </c>
      <c r="Y40" s="91">
        <f>T40*(1+'Control Panel'!$C$44)</f>
        <v>18697239.023690175</v>
      </c>
      <c r="Z40" s="91">
        <f>U40*(1+'Control Panel'!$C$44)</f>
        <v>14501727.256213089</v>
      </c>
      <c r="AA40" s="91">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153376.1733965016</v>
      </c>
      <c r="AB40" s="91">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94261.227165385077</v>
      </c>
      <c r="AC40" s="93">
        <f t="shared" si="17"/>
        <v>-59114.946231116526</v>
      </c>
      <c r="AD40" s="93">
        <f>Y40*(1+'Control Panel'!$C$44)</f>
        <v>19258156.19440088</v>
      </c>
      <c r="AE40" s="91">
        <f>Z40*(1+'Control Panel'!$C$44)</f>
        <v>14936779.073899483</v>
      </c>
      <c r="AF40" s="91">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157977.45859839662</v>
      </c>
      <c r="AG40" s="91">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97089.063980346633</v>
      </c>
      <c r="AH40" s="91">
        <f t="shared" si="18"/>
        <v>-60888.394618049992</v>
      </c>
      <c r="AI40" s="92">
        <f t="shared" si="19"/>
        <v>745195.21763453807</v>
      </c>
      <c r="AJ40" s="92">
        <f t="shared" si="20"/>
        <v>457978.6686320469</v>
      </c>
      <c r="AK40" s="92">
        <f t="shared" si="21"/>
        <v>-287216.54900249117</v>
      </c>
    </row>
    <row r="41" spans="1:37" s="94" customFormat="1" ht="14.1">
      <c r="A41" s="86" t="str">
        <f>'ESTIMATED Earned Revenue'!A42</f>
        <v>Gulfport, MS</v>
      </c>
      <c r="B41" s="86"/>
      <c r="C41" s="95">
        <f>'ESTIMATED Earned Revenue'!$I42*1.07925</f>
        <v>15262137.982140005</v>
      </c>
      <c r="D41" s="95">
        <f>'ESTIMATED Earned Revenue'!$L42*1.07925</f>
        <v>13075291.070775004</v>
      </c>
      <c r="E41" s="96">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129522.15991070002</v>
      </c>
      <c r="F41" s="96">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84989.391960037523</v>
      </c>
      <c r="G41" s="89">
        <f t="shared" si="11"/>
        <v>8.4865016986656067E-3</v>
      </c>
      <c r="H41" s="90">
        <f t="shared" si="12"/>
        <v>6.4999999999999997E-3</v>
      </c>
      <c r="I41" s="91">
        <f t="shared" si="13"/>
        <v>-44532.767950662499</v>
      </c>
      <c r="J41" s="91">
        <f>C41*(1+'Control Panel'!$C$44)</f>
        <v>15720002.121604206</v>
      </c>
      <c r="K41" s="91">
        <f>D41*(1+'Control Panel'!$C$44)</f>
        <v>13467549.802898254</v>
      </c>
      <c r="L41" s="92">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133407.82470802104</v>
      </c>
      <c r="M41" s="92">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87539.073718838656</v>
      </c>
      <c r="N41" s="92">
        <f t="shared" si="14"/>
        <v>-45868.750989182387</v>
      </c>
      <c r="O41" s="92">
        <f>J41*(1+'Control Panel'!$C$44)</f>
        <v>16191602.185252333</v>
      </c>
      <c r="P41" s="92">
        <f>K41*(1+'Control Panel'!$C$44)</f>
        <v>13871576.296985202</v>
      </c>
      <c r="Q41" s="92">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137410.05944926167</v>
      </c>
      <c r="R41" s="92">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90165.245930403806</v>
      </c>
      <c r="S41" s="92">
        <f t="shared" si="15"/>
        <v>-47244.81351885786</v>
      </c>
      <c r="T41" s="92">
        <f>O41*(1+'Control Panel'!$C$44)</f>
        <v>16677350.250809904</v>
      </c>
      <c r="U41" s="92">
        <f>P41*(1+'Control Panel'!$C$44)</f>
        <v>14287723.585894758</v>
      </c>
      <c r="V41" s="92">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141532.36123273952</v>
      </c>
      <c r="W41" s="91">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92870.203308315919</v>
      </c>
      <c r="X41" s="92">
        <f t="shared" si="16"/>
        <v>-48662.157924423605</v>
      </c>
      <c r="Y41" s="91">
        <f>T41*(1+'Control Panel'!$C$44)</f>
        <v>17177670.758334201</v>
      </c>
      <c r="Z41" s="91">
        <f>U41*(1+'Control Panel'!$C$44)</f>
        <v>14716355.293471601</v>
      </c>
      <c r="AA41" s="91">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145778.33206972171</v>
      </c>
      <c r="AB41" s="91">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95656.309407565408</v>
      </c>
      <c r="AC41" s="93">
        <f t="shared" si="17"/>
        <v>-50122.022662156305</v>
      </c>
      <c r="AD41" s="93">
        <f>Y41*(1+'Control Panel'!$C$44)</f>
        <v>17693000.881084226</v>
      </c>
      <c r="AE41" s="91">
        <f>Z41*(1+'Control Panel'!$C$44)</f>
        <v>15157845.952275749</v>
      </c>
      <c r="AF41" s="91">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150151.68203181337</v>
      </c>
      <c r="AG41" s="91">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98525.998689792366</v>
      </c>
      <c r="AH41" s="91">
        <f t="shared" si="18"/>
        <v>-51625.683342021002</v>
      </c>
      <c r="AI41" s="92">
        <f t="shared" si="19"/>
        <v>708280.25949155726</v>
      </c>
      <c r="AJ41" s="92">
        <f t="shared" si="20"/>
        <v>464756.83105491614</v>
      </c>
      <c r="AK41" s="92">
        <f t="shared" si="21"/>
        <v>-243523.42843664112</v>
      </c>
    </row>
    <row r="42" spans="1:37" s="94" customFormat="1" ht="14.1">
      <c r="A42" s="86" t="str">
        <f>'ESTIMATED Earned Revenue'!A43</f>
        <v>Kingsport, TN</v>
      </c>
      <c r="B42" s="86"/>
      <c r="C42" s="95">
        <f>'ESTIMATED Earned Revenue'!$I43*1.07925</f>
        <v>14148387.003802499</v>
      </c>
      <c r="D42" s="95">
        <f>'ESTIMATED Earned Revenue'!$L43*1.07925</f>
        <v>13443440.092867499</v>
      </c>
      <c r="E42" s="96">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123953.4050190125</v>
      </c>
      <c r="F42" s="96">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87382.360603638735</v>
      </c>
      <c r="G42" s="89">
        <f t="shared" si="11"/>
        <v>8.760956636661054E-3</v>
      </c>
      <c r="H42" s="90">
        <f t="shared" si="12"/>
        <v>6.4999999999999997E-3</v>
      </c>
      <c r="I42" s="91">
        <f t="shared" si="13"/>
        <v>-36571.044415373763</v>
      </c>
      <c r="J42" s="91">
        <f>C42*(1+'Control Panel'!$C$44)</f>
        <v>14572838.613916574</v>
      </c>
      <c r="K42" s="91">
        <f>D42*(1+'Control Panel'!$C$44)</f>
        <v>13846743.295653524</v>
      </c>
      <c r="L42" s="92">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127672.00716958288</v>
      </c>
      <c r="M42" s="92">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90003.831421747906</v>
      </c>
      <c r="N42" s="92">
        <f t="shared" si="14"/>
        <v>-37668.175747834975</v>
      </c>
      <c r="O42" s="92">
        <f>J42*(1+'Control Panel'!$C$44)</f>
        <v>15010023.772334071</v>
      </c>
      <c r="P42" s="92">
        <f>K42*(1+'Control Panel'!$C$44)</f>
        <v>14262145.59452313</v>
      </c>
      <c r="Q42" s="92">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131502.16738467035</v>
      </c>
      <c r="R42" s="92">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92703.946364400341</v>
      </c>
      <c r="S42" s="92">
        <f t="shared" si="15"/>
        <v>-38798.221020270008</v>
      </c>
      <c r="T42" s="92">
        <f>O42*(1+'Control Panel'!$C$44)</f>
        <v>15460324.485504093</v>
      </c>
      <c r="U42" s="92">
        <f>P42*(1+'Control Panel'!$C$44)</f>
        <v>14690009.962358825</v>
      </c>
      <c r="V42" s="92">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135447.23240621047</v>
      </c>
      <c r="W42" s="91">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95485.064755332351</v>
      </c>
      <c r="X42" s="92">
        <f t="shared" si="16"/>
        <v>-39962.167650878124</v>
      </c>
      <c r="Y42" s="91">
        <f>T42*(1+'Control Panel'!$C$44)</f>
        <v>15924134.220069217</v>
      </c>
      <c r="Z42" s="91">
        <f>U42*(1+'Control Panel'!$C$44)</f>
        <v>15130710.26122959</v>
      </c>
      <c r="AA42" s="91">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139510.6493783968</v>
      </c>
      <c r="AB42" s="91">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98349.616697992329</v>
      </c>
      <c r="AC42" s="93">
        <f t="shared" si="17"/>
        <v>-41161.032680404474</v>
      </c>
      <c r="AD42" s="93">
        <f>Y42*(1+'Control Panel'!$C$44)</f>
        <v>16401858.246671293</v>
      </c>
      <c r="AE42" s="91">
        <f>Z42*(1+'Control Panel'!$C$44)</f>
        <v>15584631.569066478</v>
      </c>
      <c r="AF42" s="91">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143695.96885974871</v>
      </c>
      <c r="AG42" s="91">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101300.1051989321</v>
      </c>
      <c r="AH42" s="91">
        <f t="shared" si="18"/>
        <v>-42395.863660816613</v>
      </c>
      <c r="AI42" s="92">
        <f t="shared" si="19"/>
        <v>677828.02519860922</v>
      </c>
      <c r="AJ42" s="92">
        <f t="shared" si="20"/>
        <v>477842.56443840504</v>
      </c>
      <c r="AK42" s="92">
        <f t="shared" si="21"/>
        <v>-199985.46076020418</v>
      </c>
    </row>
    <row r="43" spans="1:37" s="94" customFormat="1" ht="14.1">
      <c r="A43" s="86" t="str">
        <f>'ESTIMATED Earned Revenue'!A44</f>
        <v>Traverse City, MI</v>
      </c>
      <c r="B43" s="86"/>
      <c r="C43" s="95">
        <f>'ESTIMATED Earned Revenue'!$I44*1.07925</f>
        <v>16150969.774500001</v>
      </c>
      <c r="D43" s="95">
        <f>'ESTIMATED Earned Revenue'!$L44*1.07925</f>
        <v>13971958.293682501</v>
      </c>
      <c r="E43" s="96">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133966.31887250001</v>
      </c>
      <c r="F43" s="96">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90817.728908936246</v>
      </c>
      <c r="G43" s="89">
        <f t="shared" si="11"/>
        <v>8.2946300279759713E-3</v>
      </c>
      <c r="H43" s="90">
        <f t="shared" si="12"/>
        <v>6.4999999999999997E-3</v>
      </c>
      <c r="I43" s="91">
        <f t="shared" si="13"/>
        <v>-43148.589963563762</v>
      </c>
      <c r="J43" s="91">
        <f>C43*(1+'Control Panel'!$C$44)</f>
        <v>16635498.867735002</v>
      </c>
      <c r="K43" s="91">
        <f>D43*(1+'Control Panel'!$C$44)</f>
        <v>14391117.042492976</v>
      </c>
      <c r="L43" s="92">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137985.30843867501</v>
      </c>
      <c r="M43" s="92">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93542.260776204348</v>
      </c>
      <c r="N43" s="92">
        <f t="shared" si="14"/>
        <v>-44443.047662470664</v>
      </c>
      <c r="O43" s="92">
        <f>J43*(1+'Control Panel'!$C$44)</f>
        <v>17134563.833767053</v>
      </c>
      <c r="P43" s="92">
        <f>K43*(1+'Control Panel'!$C$44)</f>
        <v>14822850.553767767</v>
      </c>
      <c r="Q43" s="92">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142124.86769183527</v>
      </c>
      <c r="R43" s="92">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96348.528599490484</v>
      </c>
      <c r="S43" s="92">
        <f t="shared" si="15"/>
        <v>-45776.339092344788</v>
      </c>
      <c r="T43" s="92">
        <f>O43*(1+'Control Panel'!$C$44)</f>
        <v>17648600.748780064</v>
      </c>
      <c r="U43" s="92">
        <f>P43*(1+'Control Panel'!$C$44)</f>
        <v>15267536.070380799</v>
      </c>
      <c r="V43" s="92">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146388.61372259032</v>
      </c>
      <c r="W43" s="91">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99238.984457475191</v>
      </c>
      <c r="X43" s="92">
        <f t="shared" si="16"/>
        <v>-47149.629265115131</v>
      </c>
      <c r="Y43" s="91">
        <f>T43*(1+'Control Panel'!$C$44)</f>
        <v>18178058.771243468</v>
      </c>
      <c r="Z43" s="91">
        <f>U43*(1+'Control Panel'!$C$44)</f>
        <v>15725562.152492223</v>
      </c>
      <c r="AA43" s="91">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150780.27213426807</v>
      </c>
      <c r="AB43" s="91">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102216.15399119945</v>
      </c>
      <c r="AC43" s="93">
        <f t="shared" si="17"/>
        <v>-48564.118143068627</v>
      </c>
      <c r="AD43" s="93">
        <f>Y43*(1+'Control Panel'!$C$44)</f>
        <v>18723400.534380771</v>
      </c>
      <c r="AE43" s="91">
        <f>Z43*(1+'Control Panel'!$C$44)</f>
        <v>16197329.017066991</v>
      </c>
      <c r="AF43" s="91">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155303.68029829609</v>
      </c>
      <c r="AG43" s="91">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105282.63861093544</v>
      </c>
      <c r="AH43" s="91">
        <f t="shared" si="18"/>
        <v>-50021.041687360659</v>
      </c>
      <c r="AI43" s="92">
        <f t="shared" si="19"/>
        <v>732582.74228566466</v>
      </c>
      <c r="AJ43" s="92">
        <f t="shared" si="20"/>
        <v>496628.56643530488</v>
      </c>
      <c r="AK43" s="92">
        <f t="shared" si="21"/>
        <v>-235954.17585035978</v>
      </c>
    </row>
    <row r="44" spans="1:37" s="94" customFormat="1" ht="14.1">
      <c r="A44" s="86" t="str">
        <f>'ESTIMATED Earned Revenue'!A45</f>
        <v>Sherman, TX</v>
      </c>
      <c r="B44" s="86"/>
      <c r="C44" s="95">
        <f>'ESTIMATED Earned Revenue'!$I45*1.07925</f>
        <v>15006064.539697502</v>
      </c>
      <c r="D44" s="95">
        <f>'ESTIMATED Earned Revenue'!$L45*1.07925</f>
        <v>14787779.201280002</v>
      </c>
      <c r="E44" s="96">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128241.79269848751</v>
      </c>
      <c r="F44" s="96">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96120.564808320007</v>
      </c>
      <c r="G44" s="89">
        <f t="shared" si="11"/>
        <v>8.5459976770880033E-3</v>
      </c>
      <c r="H44" s="90">
        <f t="shared" si="12"/>
        <v>6.4999999999999997E-3</v>
      </c>
      <c r="I44" s="91">
        <f t="shared" si="13"/>
        <v>-32121.227890167502</v>
      </c>
      <c r="J44" s="91">
        <f>C44*(1+'Control Panel'!$C$44)</f>
        <v>15456246.475888427</v>
      </c>
      <c r="K44" s="91">
        <f>D44*(1+'Control Panel'!$C$44)</f>
        <v>15231412.577318402</v>
      </c>
      <c r="L44" s="92">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132089.04647944216</v>
      </c>
      <c r="M44" s="92">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99004.18175256961</v>
      </c>
      <c r="N44" s="92">
        <f t="shared" si="14"/>
        <v>-33084.864726872547</v>
      </c>
      <c r="O44" s="92">
        <f>J44*(1+'Control Panel'!$C$44)</f>
        <v>15919933.87016508</v>
      </c>
      <c r="P44" s="92">
        <f>K44*(1+'Control Panel'!$C$44)</f>
        <v>15688354.954637954</v>
      </c>
      <c r="Q44" s="92">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136051.7178738254</v>
      </c>
      <c r="R44" s="92">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101974.3072051467</v>
      </c>
      <c r="S44" s="92">
        <f t="shared" si="15"/>
        <v>-34077.410668678698</v>
      </c>
      <c r="T44" s="92">
        <f>O44*(1+'Control Panel'!$C$44)</f>
        <v>16397531.886270033</v>
      </c>
      <c r="U44" s="92">
        <f>P44*(1+'Control Panel'!$C$44)</f>
        <v>16159005.603277093</v>
      </c>
      <c r="V44" s="92">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140133.26941004017</v>
      </c>
      <c r="W44" s="91">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105033.53642130111</v>
      </c>
      <c r="X44" s="92">
        <f t="shared" si="16"/>
        <v>-35099.732988739066</v>
      </c>
      <c r="Y44" s="91">
        <f>T44*(1+'Control Panel'!$C$44)</f>
        <v>16889457.842858136</v>
      </c>
      <c r="Z44" s="91">
        <f>U44*(1+'Control Panel'!$C$44)</f>
        <v>16643775.771375407</v>
      </c>
      <c r="AA44" s="91">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144337.2674923414</v>
      </c>
      <c r="AB44" s="91">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108184.54251394013</v>
      </c>
      <c r="AC44" s="93">
        <f t="shared" si="17"/>
        <v>-36152.724978401267</v>
      </c>
      <c r="AD44" s="93">
        <f>Y44*(1+'Control Panel'!$C$44)</f>
        <v>17396141.57814388</v>
      </c>
      <c r="AE44" s="91">
        <f>Z44*(1+'Control Panel'!$C$44)</f>
        <v>17143089.044516668</v>
      </c>
      <c r="AF44" s="91">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148667.38551711163</v>
      </c>
      <c r="AG44" s="91">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111430.07878935833</v>
      </c>
      <c r="AH44" s="91">
        <f t="shared" si="18"/>
        <v>-37237.306727753297</v>
      </c>
      <c r="AI44" s="92">
        <f t="shared" si="19"/>
        <v>701278.68677276082</v>
      </c>
      <c r="AJ44" s="92">
        <f t="shared" si="20"/>
        <v>525626.64668231597</v>
      </c>
      <c r="AK44" s="92">
        <f t="shared" si="21"/>
        <v>-175652.04009044485</v>
      </c>
    </row>
    <row r="45" spans="1:37" s="94" customFormat="1" ht="14.1">
      <c r="A45" s="86" t="str">
        <f>'ESTIMATED Earned Revenue'!A46</f>
        <v>Santa Rosa, CA</v>
      </c>
      <c r="B45" s="86"/>
      <c r="C45" s="95">
        <f>'ESTIMATED Earned Revenue'!$I46*1.07925</f>
        <v>16173012.398085</v>
      </c>
      <c r="D45" s="95">
        <f>'ESTIMATED Earned Revenue'!$L46*1.07925</f>
        <v>14871419.554537499</v>
      </c>
      <c r="E45" s="96">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134076.53199042499</v>
      </c>
      <c r="F45" s="96">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96664.227104493737</v>
      </c>
      <c r="G45" s="89">
        <f t="shared" si="11"/>
        <v>8.290139690135933E-3</v>
      </c>
      <c r="H45" s="90">
        <f t="shared" si="12"/>
        <v>6.4999999999999997E-3</v>
      </c>
      <c r="I45" s="91">
        <f t="shared" si="13"/>
        <v>-37412.304885931255</v>
      </c>
      <c r="J45" s="91">
        <f>C45*(1+'Control Panel'!$C$44)</f>
        <v>16658202.77002755</v>
      </c>
      <c r="K45" s="91">
        <f>D45*(1+'Control Panel'!$C$44)</f>
        <v>15317562.141173625</v>
      </c>
      <c r="L45" s="92">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138098.82795013775</v>
      </c>
      <c r="M45" s="92">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99564.153917628559</v>
      </c>
      <c r="N45" s="92">
        <f t="shared" si="14"/>
        <v>-38534.674032509196</v>
      </c>
      <c r="O45" s="92">
        <f>J45*(1+'Control Panel'!$C$44)</f>
        <v>17157948.853128377</v>
      </c>
      <c r="P45" s="92">
        <f>K45*(1+'Control Panel'!$C$44)</f>
        <v>15777089.005408835</v>
      </c>
      <c r="Q45" s="92">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142241.79278864191</v>
      </c>
      <c r="R45" s="92">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102551.07853515742</v>
      </c>
      <c r="S45" s="92">
        <f t="shared" si="15"/>
        <v>-39690.71425348449</v>
      </c>
      <c r="T45" s="92">
        <f>O45*(1+'Control Panel'!$C$44)</f>
        <v>17672687.318722229</v>
      </c>
      <c r="U45" s="92">
        <f>P45*(1+'Control Panel'!$C$44)</f>
        <v>16250401.675571101</v>
      </c>
      <c r="V45" s="92">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146509.04657230116</v>
      </c>
      <c r="W45" s="91">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105627.61089121216</v>
      </c>
      <c r="X45" s="92">
        <f t="shared" si="16"/>
        <v>-40881.435681089002</v>
      </c>
      <c r="Y45" s="91">
        <f>T45*(1+'Control Panel'!$C$44)</f>
        <v>18202867.938283898</v>
      </c>
      <c r="Z45" s="91">
        <f>U45*(1+'Control Panel'!$C$44)</f>
        <v>16737913.725838235</v>
      </c>
      <c r="AA45" s="91">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150904.31796947023</v>
      </c>
      <c r="AB45" s="91">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108796.43921794851</v>
      </c>
      <c r="AC45" s="93">
        <f t="shared" si="17"/>
        <v>-42107.878751521712</v>
      </c>
      <c r="AD45" s="93">
        <f>Y45*(1+'Control Panel'!$C$44)</f>
        <v>18748953.976432417</v>
      </c>
      <c r="AE45" s="91">
        <f>Z45*(1+'Control Panel'!$C$44)</f>
        <v>17240051.137613382</v>
      </c>
      <c r="AF45" s="91">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155431.44750855432</v>
      </c>
      <c r="AG45" s="91">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112060.33239448698</v>
      </c>
      <c r="AH45" s="91">
        <f t="shared" si="18"/>
        <v>-43371.115114067346</v>
      </c>
      <c r="AI45" s="92">
        <f t="shared" si="19"/>
        <v>733185.43278910534</v>
      </c>
      <c r="AJ45" s="92">
        <f t="shared" si="20"/>
        <v>528599.61495643365</v>
      </c>
      <c r="AK45" s="92">
        <f t="shared" si="21"/>
        <v>-204585.81783267169</v>
      </c>
    </row>
    <row r="46" spans="1:37" s="94" customFormat="1" ht="14.1">
      <c r="A46" s="86" t="str">
        <f>'ESTIMATED Earned Revenue'!A47</f>
        <v>Marion, OH</v>
      </c>
      <c r="B46" s="86"/>
      <c r="C46" s="95">
        <f>'ESTIMATED Earned Revenue'!$I47*1.07925</f>
        <v>16827432.881999999</v>
      </c>
      <c r="D46" s="95">
        <f>'ESTIMATED Earned Revenue'!$L47*1.07925</f>
        <v>14881398.354</v>
      </c>
      <c r="E46" s="96">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137348.63441</v>
      </c>
      <c r="F46" s="96">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96729.089301</v>
      </c>
      <c r="G46" s="89">
        <f t="shared" si="11"/>
        <v>8.1621858410096133E-3</v>
      </c>
      <c r="H46" s="90">
        <f t="shared" si="12"/>
        <v>6.4999999999999997E-3</v>
      </c>
      <c r="I46" s="91">
        <f t="shared" si="13"/>
        <v>-40619.545108999999</v>
      </c>
      <c r="J46" s="91">
        <f>C46*(1+'Control Panel'!$C$44)</f>
        <v>17332255.86846</v>
      </c>
      <c r="K46" s="91">
        <f>D46*(1+'Control Panel'!$C$44)</f>
        <v>15327840.304620001</v>
      </c>
      <c r="L46" s="92">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141469.09344230001</v>
      </c>
      <c r="M46" s="92">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99630.961980029999</v>
      </c>
      <c r="N46" s="92">
        <f t="shared" si="14"/>
        <v>-41838.131462270016</v>
      </c>
      <c r="O46" s="92">
        <f>J46*(1+'Control Panel'!$C$44)</f>
        <v>17852223.544513799</v>
      </c>
      <c r="P46" s="92">
        <f>K46*(1+'Control Panel'!$C$44)</f>
        <v>15787675.513758602</v>
      </c>
      <c r="Q46" s="92">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145713.16624556901</v>
      </c>
      <c r="R46" s="92">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102619.89083943091</v>
      </c>
      <c r="S46" s="92">
        <f t="shared" si="15"/>
        <v>-43093.275406138098</v>
      </c>
      <c r="T46" s="92">
        <f>O46*(1+'Control Panel'!$C$44)</f>
        <v>18387790.250849213</v>
      </c>
      <c r="U46" s="92">
        <f>P46*(1+'Control Panel'!$C$44)</f>
        <v>16261305.779171361</v>
      </c>
      <c r="V46" s="92">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150084.56123293607</v>
      </c>
      <c r="W46" s="91">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105698.48756461384</v>
      </c>
      <c r="X46" s="92">
        <f t="shared" si="16"/>
        <v>-44386.073668322235</v>
      </c>
      <c r="Y46" s="91">
        <f>T46*(1+'Control Panel'!$C$44)</f>
        <v>18939423.95837469</v>
      </c>
      <c r="Z46" s="91">
        <f>U46*(1+'Control Panel'!$C$44)</f>
        <v>16749144.952546502</v>
      </c>
      <c r="AA46" s="91">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154587.09806992416</v>
      </c>
      <c r="AB46" s="91">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108869.44219155225</v>
      </c>
      <c r="AC46" s="93">
        <f t="shared" si="17"/>
        <v>-45717.655878371908</v>
      </c>
      <c r="AD46" s="93">
        <f>Y46*(1+'Control Panel'!$C$44)</f>
        <v>19507606.677125931</v>
      </c>
      <c r="AE46" s="91">
        <f>Z46*(1+'Control Panel'!$C$44)</f>
        <v>17251619.301122896</v>
      </c>
      <c r="AF46" s="91">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159224.7110120219</v>
      </c>
      <c r="AG46" s="91">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112135.52545729882</v>
      </c>
      <c r="AH46" s="91">
        <f t="shared" si="18"/>
        <v>-47089.185554723081</v>
      </c>
      <c r="AI46" s="92">
        <f t="shared" si="19"/>
        <v>751078.63000275113</v>
      </c>
      <c r="AJ46" s="92">
        <f t="shared" si="20"/>
        <v>528954.30803292582</v>
      </c>
      <c r="AK46" s="92">
        <f t="shared" si="21"/>
        <v>-222124.32196982531</v>
      </c>
    </row>
    <row r="47" spans="1:37" s="94" customFormat="1" ht="14.1">
      <c r="A47" s="86" t="str">
        <f>'ESTIMATED Earned Revenue'!A48</f>
        <v>Toledo, OH</v>
      </c>
      <c r="B47" s="86"/>
      <c r="C47" s="95">
        <f>'ESTIMATED Earned Revenue'!$I48*1.07925</f>
        <v>21096172.707300004</v>
      </c>
      <c r="D47" s="95">
        <f>'ESTIMATED Earned Revenue'!$L48*1.07925</f>
        <v>16075460.587875003</v>
      </c>
      <c r="E47" s="96">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158692.33353650002</v>
      </c>
      <c r="F47" s="96">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101264.11205756251</v>
      </c>
      <c r="G47" s="89">
        <f t="shared" si="11"/>
        <v>7.522328136875131E-3</v>
      </c>
      <c r="H47" s="90">
        <f t="shared" si="12"/>
        <v>6.2992977093260689E-3</v>
      </c>
      <c r="I47" s="91">
        <f t="shared" si="13"/>
        <v>-57428.221478937514</v>
      </c>
      <c r="J47" s="91">
        <f>C47*(1+'Control Panel'!$C$44)</f>
        <v>21729057.888519004</v>
      </c>
      <c r="K47" s="91">
        <f>D47*(1+'Control Panel'!$C$44)</f>
        <v>16557724.405511253</v>
      </c>
      <c r="L47" s="92">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163453.10354259502</v>
      </c>
      <c r="M47" s="92">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104302.03541928939</v>
      </c>
      <c r="N47" s="92">
        <f t="shared" si="14"/>
        <v>-59151.068123305638</v>
      </c>
      <c r="O47" s="92">
        <f>J47*(1+'Control Panel'!$C$44)</f>
        <v>22380929.625174575</v>
      </c>
      <c r="P47" s="92">
        <f>K47*(1+'Control Panel'!$C$44)</f>
        <v>17054456.137676589</v>
      </c>
      <c r="Q47" s="92">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168356.69664887286</v>
      </c>
      <c r="R47" s="92">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107431.09648186807</v>
      </c>
      <c r="S47" s="92">
        <f t="shared" si="15"/>
        <v>-60925.600167004799</v>
      </c>
      <c r="T47" s="92">
        <f>O47*(1+'Control Panel'!$C$44)</f>
        <v>23052357.513929814</v>
      </c>
      <c r="U47" s="92">
        <f>P47*(1+'Control Panel'!$C$44)</f>
        <v>17566089.821806889</v>
      </c>
      <c r="V47" s="92">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173407.3975483391</v>
      </c>
      <c r="W47" s="91">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110654.02937632411</v>
      </c>
      <c r="X47" s="92">
        <f t="shared" si="16"/>
        <v>-62753.368172014991</v>
      </c>
      <c r="Y47" s="91">
        <f>T47*(1+'Control Panel'!$C$44)</f>
        <v>23743928.239347707</v>
      </c>
      <c r="Z47" s="91">
        <f>U47*(1+'Control Panel'!$C$44)</f>
        <v>18093072.516461097</v>
      </c>
      <c r="AA47" s="91">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178609.61947478924</v>
      </c>
      <c r="AB47" s="91">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113973.65025761384</v>
      </c>
      <c r="AC47" s="93">
        <f t="shared" si="17"/>
        <v>-64635.9692171754</v>
      </c>
      <c r="AD47" s="93">
        <f>Y47*(1+'Control Panel'!$C$44)</f>
        <v>24456246.086528141</v>
      </c>
      <c r="AE47" s="91">
        <f>Z47*(1+'Control Panel'!$C$44)</f>
        <v>18635864.691954929</v>
      </c>
      <c r="AF47" s="91">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183967.90805903295</v>
      </c>
      <c r="AG47" s="91">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117392.85976534226</v>
      </c>
      <c r="AH47" s="91">
        <f t="shared" si="18"/>
        <v>-66575.048293690692</v>
      </c>
      <c r="AI47" s="92">
        <f t="shared" si="19"/>
        <v>867794.72527362918</v>
      </c>
      <c r="AJ47" s="92">
        <f t="shared" si="20"/>
        <v>553753.67130043765</v>
      </c>
      <c r="AK47" s="92">
        <f t="shared" si="21"/>
        <v>-314041.05397319153</v>
      </c>
    </row>
    <row r="48" spans="1:37" s="94" customFormat="1" ht="14.1">
      <c r="A48" s="86" t="str">
        <f>'ESTIMATED Earned Revenue'!A49</f>
        <v>Newark, OH</v>
      </c>
      <c r="B48" s="86"/>
      <c r="C48" s="87">
        <f>'ESTIMATED Earned Revenue'!$I49*1.07925</f>
        <v>22945471.737412505</v>
      </c>
      <c r="D48" s="87">
        <f>'ESTIMATED Earned Revenue'!$L49*1.07925</f>
        <v>16090482.307076253</v>
      </c>
      <c r="E48" s="88">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162956.17547482502</v>
      </c>
      <c r="F48" s="88">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101316.68807476689</v>
      </c>
      <c r="G48" s="89">
        <f t="shared" si="11"/>
        <v>7.10188822176733E-3</v>
      </c>
      <c r="H48" s="90">
        <f t="shared" si="12"/>
        <v>6.2966843467588268E-3</v>
      </c>
      <c r="I48" s="91">
        <f t="shared" si="13"/>
        <v>-61639.487400058133</v>
      </c>
      <c r="J48" s="91">
        <f>C48*(1+'Control Panel'!$C$44)</f>
        <v>23633835.889534879</v>
      </c>
      <c r="K48" s="91">
        <f>D48*(1+'Control Panel'!$C$44)</f>
        <v>16573196.776288541</v>
      </c>
      <c r="L48" s="92">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167844.86073906979</v>
      </c>
      <c r="M48" s="92">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104356.18871700989</v>
      </c>
      <c r="N48" s="92">
        <f t="shared" si="14"/>
        <v>-63488.672022059895</v>
      </c>
      <c r="O48" s="92">
        <f>J48*(1+'Control Panel'!$C$44)</f>
        <v>24342850.966220926</v>
      </c>
      <c r="P48" s="92">
        <f>K48*(1+'Control Panel'!$C$44)</f>
        <v>17070392.679577198</v>
      </c>
      <c r="Q48" s="92">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172880.20656124188</v>
      </c>
      <c r="R48" s="92">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107486.8743785202</v>
      </c>
      <c r="S48" s="92">
        <f t="shared" si="15"/>
        <v>-65393.332182721686</v>
      </c>
      <c r="T48" s="92">
        <f>O48*(1+'Control Panel'!$C$44)</f>
        <v>25073136.495207556</v>
      </c>
      <c r="U48" s="92">
        <f>P48*(1+'Control Panel'!$C$44)</f>
        <v>17582504.459964514</v>
      </c>
      <c r="V48" s="92">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178066.61275807914</v>
      </c>
      <c r="W48" s="91">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110711.48060987578</v>
      </c>
      <c r="X48" s="92">
        <f t="shared" si="16"/>
        <v>-67355.132148203353</v>
      </c>
      <c r="Y48" s="91">
        <f>T48*(1+'Control Panel'!$C$44)</f>
        <v>25825330.590063784</v>
      </c>
      <c r="Z48" s="91">
        <f>U48*(1+'Control Panel'!$C$44)</f>
        <v>18109979.593763448</v>
      </c>
      <c r="AA48" s="91">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183408.61114082154</v>
      </c>
      <c r="AB48" s="91">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114032.82502817207</v>
      </c>
      <c r="AC48" s="93">
        <f t="shared" si="17"/>
        <v>-69375.786112649468</v>
      </c>
      <c r="AD48" s="93">
        <f>Y48*(1+'Control Panel'!$C$44)</f>
        <v>26600090.507765699</v>
      </c>
      <c r="AE48" s="91">
        <f>Z48*(1+'Control Panel'!$C$44)</f>
        <v>18653278.981576353</v>
      </c>
      <c r="AF48" s="91">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188910.86947504617</v>
      </c>
      <c r="AG48" s="91">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117453.80977901723</v>
      </c>
      <c r="AH48" s="91">
        <f t="shared" si="18"/>
        <v>-71457.05969602894</v>
      </c>
      <c r="AI48" s="92">
        <f t="shared" si="19"/>
        <v>891111.16067425848</v>
      </c>
      <c r="AJ48" s="92">
        <f t="shared" si="20"/>
        <v>554041.17851259513</v>
      </c>
      <c r="AK48" s="92">
        <f t="shared" si="21"/>
        <v>-337069.98216166336</v>
      </c>
    </row>
    <row r="49" spans="1:37" s="94" customFormat="1" ht="14.1">
      <c r="A49" s="86" t="str">
        <f>'ESTIMATED Earned Revenue'!A50</f>
        <v>Abilene, TX</v>
      </c>
      <c r="B49" s="86"/>
      <c r="C49" s="87">
        <f>'ESTIMATED Earned Revenue'!$I50*1.07925</f>
        <v>18102128.581500001</v>
      </c>
      <c r="D49" s="87">
        <f>'ESTIMATED Earned Revenue'!$L50*1.07925</f>
        <v>17113421.181000002</v>
      </c>
      <c r="E49" s="88">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143722.11290750001</v>
      </c>
      <c r="F49" s="88">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104896.9741335</v>
      </c>
      <c r="G49" s="89">
        <f t="shared" si="11"/>
        <v>7.9395145305939888E-3</v>
      </c>
      <c r="H49" s="90">
        <f t="shared" si="12"/>
        <v>6.129515134586927E-3</v>
      </c>
      <c r="I49" s="91">
        <f t="shared" si="13"/>
        <v>-38825.138774000006</v>
      </c>
      <c r="J49" s="91">
        <f>C49*(1+'Control Panel'!$C$44)</f>
        <v>18645192.438945003</v>
      </c>
      <c r="K49" s="91">
        <f>D49*(1+'Control Panel'!$C$44)</f>
        <v>17626823.816430002</v>
      </c>
      <c r="L49" s="92">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148033.77629472502</v>
      </c>
      <c r="M49" s="92">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108043.88335750501</v>
      </c>
      <c r="N49" s="92">
        <f t="shared" si="14"/>
        <v>-39989.892937220007</v>
      </c>
      <c r="O49" s="92">
        <f>J49*(1+'Control Panel'!$C$44)</f>
        <v>19204548.212113354</v>
      </c>
      <c r="P49" s="92">
        <f>K49*(1+'Control Panel'!$C$44)</f>
        <v>18155628.530922905</v>
      </c>
      <c r="Q49" s="92">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152474.78958356677</v>
      </c>
      <c r="R49" s="92">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111285.19985823016</v>
      </c>
      <c r="S49" s="92">
        <f t="shared" si="15"/>
        <v>-41189.589725336613</v>
      </c>
      <c r="T49" s="92">
        <f>O49*(1+'Control Panel'!$C$44)</f>
        <v>19780684.658476755</v>
      </c>
      <c r="U49" s="92">
        <f>P49*(1+'Control Panel'!$C$44)</f>
        <v>18700297.386850592</v>
      </c>
      <c r="V49" s="92">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157049.03327107377</v>
      </c>
      <c r="W49" s="91">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114623.75585397707</v>
      </c>
      <c r="X49" s="92">
        <f t="shared" si="16"/>
        <v>-42425.277417096702</v>
      </c>
      <c r="Y49" s="91">
        <f>T49*(1+'Control Panel'!$C$44)</f>
        <v>20374105.19823106</v>
      </c>
      <c r="Z49" s="91">
        <f>U49*(1+'Control Panel'!$C$44)</f>
        <v>19261306.308456112</v>
      </c>
      <c r="AA49" s="91">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161760.50426920602</v>
      </c>
      <c r="AB49" s="91">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118062.4685295964</v>
      </c>
      <c r="AC49" s="93">
        <f t="shared" si="17"/>
        <v>-43698.035739609622</v>
      </c>
      <c r="AD49" s="93">
        <f>Y49*(1+'Control Panel'!$C$44)</f>
        <v>20985328.354177993</v>
      </c>
      <c r="AE49" s="91">
        <f>Z49*(1+'Control Panel'!$C$44)</f>
        <v>19839145.497709796</v>
      </c>
      <c r="AF49" s="91">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166613.3193972822</v>
      </c>
      <c r="AG49" s="91">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121604.34258548429</v>
      </c>
      <c r="AH49" s="91">
        <f t="shared" si="18"/>
        <v>-45008.976811797911</v>
      </c>
      <c r="AI49" s="92">
        <f t="shared" si="19"/>
        <v>785931.42281585385</v>
      </c>
      <c r="AJ49" s="92">
        <f t="shared" si="20"/>
        <v>573619.65018479293</v>
      </c>
      <c r="AK49" s="92">
        <f t="shared" si="21"/>
        <v>-212311.77263106091</v>
      </c>
    </row>
    <row r="50" spans="1:37" s="94" customFormat="1" ht="14.1">
      <c r="A50" s="86" t="str">
        <f>'ESTIMATED Earned Revenue'!A51</f>
        <v>Peoria, IL</v>
      </c>
      <c r="B50" s="86"/>
      <c r="C50" s="87">
        <f>'ESTIMATED Earned Revenue'!$I51*1.07925</f>
        <v>19082575.4025</v>
      </c>
      <c r="D50" s="87">
        <f>'ESTIMATED Earned Revenue'!$L51*1.07925</f>
        <v>17134297.11375</v>
      </c>
      <c r="E50" s="88">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148624.34701249999</v>
      </c>
      <c r="F50" s="88">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104970.039898125</v>
      </c>
      <c r="G50" s="89">
        <f t="shared" si="11"/>
        <v>7.7884847237668338E-3</v>
      </c>
      <c r="H50" s="90">
        <f t="shared" si="12"/>
        <v>6.1263114092896306E-3</v>
      </c>
      <c r="I50" s="91">
        <f t="shared" si="13"/>
        <v>-43654.307114374984</v>
      </c>
      <c r="J50" s="91">
        <f>C50*(1+'Control Panel'!$C$44)</f>
        <v>19655052.664574999</v>
      </c>
      <c r="K50" s="91">
        <f>D50*(1+'Control Panel'!$C$44)</f>
        <v>17648326.0271625</v>
      </c>
      <c r="L50" s="92">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153083.07742287501</v>
      </c>
      <c r="M50" s="92">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108119.14109506874</v>
      </c>
      <c r="N50" s="92">
        <f t="shared" si="14"/>
        <v>-44963.936327806266</v>
      </c>
      <c r="O50" s="92">
        <f>J50*(1+'Control Panel'!$C$44)</f>
        <v>20244704.244512249</v>
      </c>
      <c r="P50" s="92">
        <f>K50*(1+'Control Panel'!$C$44)</f>
        <v>18177775.807977375</v>
      </c>
      <c r="Q50" s="92">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157675.56974556125</v>
      </c>
      <c r="R50" s="92">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111362.71532792081</v>
      </c>
      <c r="S50" s="92">
        <f t="shared" si="15"/>
        <v>-46312.854417640439</v>
      </c>
      <c r="T50" s="92">
        <f>O50*(1+'Control Panel'!$C$44)</f>
        <v>20852045.371847618</v>
      </c>
      <c r="U50" s="92">
        <f>P50*(1+'Control Panel'!$C$44)</f>
        <v>18723109.082216695</v>
      </c>
      <c r="V50" s="92">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162405.8368379281</v>
      </c>
      <c r="W50" s="91">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114703.59678775842</v>
      </c>
      <c r="X50" s="92">
        <f t="shared" si="16"/>
        <v>-47702.240050169683</v>
      </c>
      <c r="Y50" s="91">
        <f>T50*(1+'Control Panel'!$C$44)</f>
        <v>21477606.733003046</v>
      </c>
      <c r="Z50" s="91">
        <f>U50*(1+'Control Panel'!$C$44)</f>
        <v>19284802.354683198</v>
      </c>
      <c r="AA50" s="91">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167278.01194306597</v>
      </c>
      <c r="AB50" s="91">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118144.70469139119</v>
      </c>
      <c r="AC50" s="93">
        <f t="shared" si="17"/>
        <v>-49133.307251674778</v>
      </c>
      <c r="AD50" s="93">
        <f>Y50*(1+'Control Panel'!$C$44)</f>
        <v>22121934.934993137</v>
      </c>
      <c r="AE50" s="91">
        <f>Z50*(1+'Control Panel'!$C$44)</f>
        <v>19863346.425323695</v>
      </c>
      <c r="AF50" s="91">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172296.35230135793</v>
      </c>
      <c r="AG50" s="91">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121689.04583213294</v>
      </c>
      <c r="AH50" s="91">
        <f t="shared" si="18"/>
        <v>-50607.30646922499</v>
      </c>
      <c r="AI50" s="92">
        <f t="shared" si="19"/>
        <v>812738.84825078829</v>
      </c>
      <c r="AJ50" s="92">
        <f t="shared" si="20"/>
        <v>574019.20373427216</v>
      </c>
      <c r="AK50" s="92">
        <f t="shared" si="21"/>
        <v>-238719.64451651613</v>
      </c>
    </row>
    <row r="51" spans="1:37" s="94" customFormat="1" ht="14.1">
      <c r="A51" s="86" t="str">
        <f>'ESTIMATED Earned Revenue'!A52</f>
        <v>Evansville, IN</v>
      </c>
      <c r="B51" s="86"/>
      <c r="C51" s="87">
        <f>'ESTIMATED Earned Revenue'!$I52*1.07925</f>
        <v>18791098.038000003</v>
      </c>
      <c r="D51" s="87">
        <f>'ESTIMATED Earned Revenue'!$L52*1.07925</f>
        <v>17332698.879000001</v>
      </c>
      <c r="E51" s="88">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147166.96019000001</v>
      </c>
      <c r="F51" s="88">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105664.4460765</v>
      </c>
      <c r="G51" s="89">
        <f t="shared" si="11"/>
        <v>7.8317381928609993E-3</v>
      </c>
      <c r="H51" s="90">
        <f t="shared" si="12"/>
        <v>6.096248877000986E-3</v>
      </c>
      <c r="I51" s="91">
        <f t="shared" si="13"/>
        <v>-41502.514113500016</v>
      </c>
      <c r="J51" s="91">
        <f>C51*(1+'Control Panel'!$C$44)</f>
        <v>19354830.979140002</v>
      </c>
      <c r="K51" s="91">
        <f>D51*(1+'Control Panel'!$C$44)</f>
        <v>17852679.845370002</v>
      </c>
      <c r="L51" s="92">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151581.96899570001</v>
      </c>
      <c r="M51" s="92">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108834.37945879501</v>
      </c>
      <c r="N51" s="92">
        <f t="shared" si="14"/>
        <v>-42747.589536904998</v>
      </c>
      <c r="O51" s="92">
        <f>J51*(1+'Control Panel'!$C$44)</f>
        <v>19935475.908514202</v>
      </c>
      <c r="P51" s="92">
        <f>K51*(1+'Control Panel'!$C$44)</f>
        <v>18388260.240731101</v>
      </c>
      <c r="Q51" s="92">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156129.428065571</v>
      </c>
      <c r="R51" s="92">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112099.41084255885</v>
      </c>
      <c r="S51" s="92">
        <f t="shared" si="15"/>
        <v>-44030.017223012153</v>
      </c>
      <c r="T51" s="92">
        <f>O51*(1+'Control Panel'!$C$44)</f>
        <v>20533540.185769629</v>
      </c>
      <c r="U51" s="92">
        <f>P51*(1+'Control Panel'!$C$44)</f>
        <v>18939908.047953036</v>
      </c>
      <c r="V51" s="92">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160813.31090753817</v>
      </c>
      <c r="W51" s="91">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115462.39316783562</v>
      </c>
      <c r="X51" s="92">
        <f t="shared" si="16"/>
        <v>-45350.917739702549</v>
      </c>
      <c r="Y51" s="91">
        <f>T51*(1+'Control Panel'!$C$44)</f>
        <v>21149546.391342718</v>
      </c>
      <c r="Z51" s="91">
        <f>U51*(1+'Control Panel'!$C$44)</f>
        <v>19508105.289391626</v>
      </c>
      <c r="AA51" s="91">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165637.71023476432</v>
      </c>
      <c r="AB51" s="91">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118926.26496287069</v>
      </c>
      <c r="AC51" s="93">
        <f t="shared" si="17"/>
        <v>-46711.445271893637</v>
      </c>
      <c r="AD51" s="93">
        <f>Y51*(1+'Control Panel'!$C$44)</f>
        <v>21784032.783082999</v>
      </c>
      <c r="AE51" s="91">
        <f>Z51*(1+'Control Panel'!$C$44)</f>
        <v>20093348.448073376</v>
      </c>
      <c r="AF51" s="91">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170606.84154180723</v>
      </c>
      <c r="AG51" s="91">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122494.05291175682</v>
      </c>
      <c r="AH51" s="91">
        <f t="shared" si="18"/>
        <v>-48112.788630050403</v>
      </c>
      <c r="AI51" s="92">
        <f t="shared" si="19"/>
        <v>804769.25974538061</v>
      </c>
      <c r="AJ51" s="92">
        <f t="shared" si="20"/>
        <v>577816.50134381698</v>
      </c>
      <c r="AK51" s="92">
        <f t="shared" si="21"/>
        <v>-226952.75840156362</v>
      </c>
    </row>
    <row r="52" spans="1:37" s="94" customFormat="1" ht="14.1">
      <c r="A52" s="86" t="str">
        <f>'ESTIMATED Earned Revenue'!A53</f>
        <v>Birmingham, AL</v>
      </c>
      <c r="B52" s="86"/>
      <c r="C52" s="87">
        <f>'ESTIMATED Earned Revenue'!$I53*1.07925</f>
        <v>18252222.037500001</v>
      </c>
      <c r="D52" s="87">
        <f>'ESTIMATED Earned Revenue'!$L53*1.07925</f>
        <v>17526555.922499999</v>
      </c>
      <c r="E52" s="88">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144472.58018750002</v>
      </c>
      <c r="F52" s="88">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106342.94572875</v>
      </c>
      <c r="G52" s="89">
        <f t="shared" si="11"/>
        <v>7.9153420274350531E-3</v>
      </c>
      <c r="H52" s="90">
        <f t="shared" si="12"/>
        <v>6.0675323890776811E-3</v>
      </c>
      <c r="I52" s="91">
        <f t="shared" si="13"/>
        <v>-38129.634458750021</v>
      </c>
      <c r="J52" s="91">
        <f>C52*(1+'Control Panel'!$C$44)</f>
        <v>18799788.698625002</v>
      </c>
      <c r="K52" s="91">
        <f>D52*(1+'Control Panel'!$C$44)</f>
        <v>18052352.600175001</v>
      </c>
      <c r="L52" s="92">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148806.75759312502</v>
      </c>
      <c r="M52" s="92">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109533.23410061251</v>
      </c>
      <c r="N52" s="92">
        <f t="shared" si="14"/>
        <v>-39273.523492512511</v>
      </c>
      <c r="O52" s="92">
        <f>J52*(1+'Control Panel'!$C$44)</f>
        <v>19363782.359583754</v>
      </c>
      <c r="P52" s="92">
        <f>K52*(1+'Control Panel'!$C$44)</f>
        <v>18593923.178180251</v>
      </c>
      <c r="Q52" s="92">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153270.96032091876</v>
      </c>
      <c r="R52" s="92">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112819.23112363087</v>
      </c>
      <c r="S52" s="92">
        <f t="shared" si="15"/>
        <v>-40451.729197287888</v>
      </c>
      <c r="T52" s="92">
        <f>O52*(1+'Control Panel'!$C$44)</f>
        <v>19944695.830371268</v>
      </c>
      <c r="U52" s="92">
        <f>P52*(1+'Control Panel'!$C$44)</f>
        <v>19151740.87352566</v>
      </c>
      <c r="V52" s="92">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157869.08913054634</v>
      </c>
      <c r="W52" s="91">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116203.8080573398</v>
      </c>
      <c r="X52" s="92">
        <f t="shared" si="16"/>
        <v>-41665.281073206541</v>
      </c>
      <c r="Y52" s="91">
        <f>T52*(1+'Control Panel'!$C$44)</f>
        <v>20543036.705282405</v>
      </c>
      <c r="Z52" s="91">
        <f>U52*(1+'Control Panel'!$C$44)</f>
        <v>19726293.09973143</v>
      </c>
      <c r="AA52" s="91">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162605.16180446275</v>
      </c>
      <c r="AB52" s="91">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119689.92229906001</v>
      </c>
      <c r="AC52" s="93">
        <f t="shared" si="17"/>
        <v>-42915.239505402744</v>
      </c>
      <c r="AD52" s="93">
        <f>Y52*(1+'Control Panel'!$C$44)</f>
        <v>21159327.806440879</v>
      </c>
      <c r="AE52" s="91">
        <f>Z52*(1+'Control Panel'!$C$44)</f>
        <v>20318081.892723374</v>
      </c>
      <c r="AF52" s="91">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167483.31665859662</v>
      </c>
      <c r="AG52" s="91">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123280.61996803181</v>
      </c>
      <c r="AH52" s="91">
        <f t="shared" si="18"/>
        <v>-44202.696690564815</v>
      </c>
      <c r="AI52" s="92">
        <f t="shared" si="19"/>
        <v>790035.28550764953</v>
      </c>
      <c r="AJ52" s="92">
        <f t="shared" si="20"/>
        <v>581526.81554867502</v>
      </c>
      <c r="AK52" s="92">
        <f t="shared" si="21"/>
        <v>-208508.46995897451</v>
      </c>
    </row>
    <row r="53" spans="1:37" s="94" customFormat="1" ht="14.1">
      <c r="A53" s="86" t="str">
        <f>'ESTIMATED Earned Revenue'!A54</f>
        <v>Akron, OH</v>
      </c>
      <c r="B53" s="86"/>
      <c r="C53" s="87">
        <f>'ESTIMATED Earned Revenue'!$I54*1.07925</f>
        <v>21954751.050000001</v>
      </c>
      <c r="D53" s="87">
        <f>'ESTIMATED Earned Revenue'!$L54*1.07925</f>
        <v>19115503.32</v>
      </c>
      <c r="E53" s="88">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160974.7341</v>
      </c>
      <c r="F53" s="88">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111904.26162</v>
      </c>
      <c r="G53" s="89">
        <f t="shared" si="11"/>
        <v>7.3321138433040892E-3</v>
      </c>
      <c r="H53" s="90">
        <f t="shared" si="12"/>
        <v>5.8541101297038727E-3</v>
      </c>
      <c r="I53" s="91">
        <f t="shared" si="13"/>
        <v>-49070.472479999997</v>
      </c>
      <c r="J53" s="91">
        <f>C53*(1+'Control Panel'!$C$44)</f>
        <v>22613393.581500001</v>
      </c>
      <c r="K53" s="91">
        <f>D53*(1+'Control Panel'!$C$44)</f>
        <v>19688968.419600002</v>
      </c>
      <c r="L53" s="92">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165803.97612300003</v>
      </c>
      <c r="M53" s="92">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115261.38946860001</v>
      </c>
      <c r="N53" s="92">
        <f t="shared" si="14"/>
        <v>-50542.586654400016</v>
      </c>
      <c r="O53" s="92">
        <f>J53*(1+'Control Panel'!$C$44)</f>
        <v>23291795.388945002</v>
      </c>
      <c r="P53" s="92">
        <f>K53*(1+'Control Panel'!$C$44)</f>
        <v>20279637.472188003</v>
      </c>
      <c r="Q53" s="92">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170778.09540669003</v>
      </c>
      <c r="R53" s="92">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118719.23115265802</v>
      </c>
      <c r="S53" s="92">
        <f t="shared" si="15"/>
        <v>-52058.864254032014</v>
      </c>
      <c r="T53" s="92">
        <f>O53*(1+'Control Panel'!$C$44)</f>
        <v>23990549.250613354</v>
      </c>
      <c r="U53" s="92">
        <f>P53*(1+'Control Panel'!$C$44)</f>
        <v>20888026.596353643</v>
      </c>
      <c r="V53" s="92">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175901.43826889075</v>
      </c>
      <c r="W53" s="91">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122280.80808723775</v>
      </c>
      <c r="X53" s="92">
        <f t="shared" si="16"/>
        <v>-53620.630181653003</v>
      </c>
      <c r="Y53" s="91">
        <f>T53*(1+'Control Panel'!$C$44)</f>
        <v>24710265.728131756</v>
      </c>
      <c r="Z53" s="91">
        <f>U53*(1+'Control Panel'!$C$44)</f>
        <v>21514667.394244254</v>
      </c>
      <c r="AA53" s="91">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181178.48141695748</v>
      </c>
      <c r="AB53" s="91">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125949.23232985489</v>
      </c>
      <c r="AC53" s="93">
        <f t="shared" si="17"/>
        <v>-55229.249087102595</v>
      </c>
      <c r="AD53" s="93">
        <f>Y53*(1+'Control Panel'!$C$44)</f>
        <v>25451573.69997571</v>
      </c>
      <c r="AE53" s="91">
        <f>Z53*(1+'Control Panel'!$C$44)</f>
        <v>22160107.416071583</v>
      </c>
      <c r="AF53" s="91">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186613.8358594662</v>
      </c>
      <c r="AG53" s="91">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129727.70929975054</v>
      </c>
      <c r="AH53" s="91">
        <f t="shared" si="18"/>
        <v>-56886.12655971566</v>
      </c>
      <c r="AI53" s="92">
        <f t="shared" si="19"/>
        <v>880275.82707500446</v>
      </c>
      <c r="AJ53" s="92">
        <f t="shared" si="20"/>
        <v>611938.37033810117</v>
      </c>
      <c r="AK53" s="92">
        <f t="shared" si="21"/>
        <v>-268337.45673690329</v>
      </c>
    </row>
    <row r="54" spans="1:37" s="94" customFormat="1" ht="14.1">
      <c r="A54" s="86" t="str">
        <f>'ESTIMATED Earned Revenue'!A55</f>
        <v>Springfield, IL</v>
      </c>
      <c r="B54" s="86"/>
      <c r="C54" s="87">
        <f>'ESTIMATED Earned Revenue'!$I55*1.07925</f>
        <v>20292159.949500002</v>
      </c>
      <c r="D54" s="87">
        <f>'ESTIMATED Earned Revenue'!$L55*1.07925</f>
        <v>19197272.696249999</v>
      </c>
      <c r="E54" s="88">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154672.26974750002</v>
      </c>
      <c r="F54" s="88">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112190.45443687499</v>
      </c>
      <c r="G54" s="89">
        <f t="shared" si="11"/>
        <v>7.6222674240901166E-3</v>
      </c>
      <c r="H54" s="90">
        <f t="shared" si="12"/>
        <v>5.8440829701184747E-3</v>
      </c>
      <c r="I54" s="91">
        <f t="shared" si="13"/>
        <v>-42481.815310625025</v>
      </c>
      <c r="J54" s="91">
        <f>C54*(1+'Control Panel'!$C$44)</f>
        <v>20900924.747985002</v>
      </c>
      <c r="K54" s="91">
        <f>D54*(1+'Control Panel'!$C$44)</f>
        <v>19773190.877137501</v>
      </c>
      <c r="L54" s="92">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159312.437839925</v>
      </c>
      <c r="M54" s="92">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115556.16806998126</v>
      </c>
      <c r="N54" s="92">
        <f t="shared" si="14"/>
        <v>-43756.269769943741</v>
      </c>
      <c r="O54" s="92">
        <f>J54*(1+'Control Panel'!$C$44)</f>
        <v>21527952.490424551</v>
      </c>
      <c r="P54" s="92">
        <f>K54*(1+'Control Panel'!$C$44)</f>
        <v>20366386.603451625</v>
      </c>
      <c r="Q54" s="92">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164091.81097512276</v>
      </c>
      <c r="R54" s="92">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119022.85311208069</v>
      </c>
      <c r="S54" s="92">
        <f t="shared" si="15"/>
        <v>-45068.957863042073</v>
      </c>
      <c r="T54" s="92">
        <f>O54*(1+'Control Panel'!$C$44)</f>
        <v>22173791.065137289</v>
      </c>
      <c r="U54" s="92">
        <f>P54*(1+'Control Panel'!$C$44)</f>
        <v>20977378.201555174</v>
      </c>
      <c r="V54" s="92">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169014.56530437648</v>
      </c>
      <c r="W54" s="91">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122593.5387054431</v>
      </c>
      <c r="X54" s="92">
        <f t="shared" si="16"/>
        <v>-46421.026598933371</v>
      </c>
      <c r="Y54" s="91">
        <f>T54*(1+'Control Panel'!$C$44)</f>
        <v>22839004.79709141</v>
      </c>
      <c r="Z54" s="91">
        <f>U54*(1+'Control Panel'!$C$44)</f>
        <v>21606699.54760183</v>
      </c>
      <c r="AA54" s="91">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174085.00226350778</v>
      </c>
      <c r="AB54" s="91">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126271.34486660641</v>
      </c>
      <c r="AC54" s="93">
        <f t="shared" si="17"/>
        <v>-47813.65739690137</v>
      </c>
      <c r="AD54" s="93">
        <f>Y54*(1+'Control Panel'!$C$44)</f>
        <v>23524174.941004153</v>
      </c>
      <c r="AE54" s="91">
        <f>Z54*(1+'Control Panel'!$C$44)</f>
        <v>22254900.534029886</v>
      </c>
      <c r="AF54" s="91">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179307.552331413</v>
      </c>
      <c r="AG54" s="91">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130059.4852126046</v>
      </c>
      <c r="AH54" s="91">
        <f t="shared" si="18"/>
        <v>-49248.067118808394</v>
      </c>
      <c r="AI54" s="92">
        <f t="shared" si="19"/>
        <v>845811.36871434504</v>
      </c>
      <c r="AJ54" s="92">
        <f t="shared" si="20"/>
        <v>613503.38996671606</v>
      </c>
      <c r="AK54" s="92">
        <f t="shared" si="21"/>
        <v>-232307.97874762898</v>
      </c>
    </row>
    <row r="55" spans="1:37" s="94" customFormat="1" ht="14.1">
      <c r="A55" s="86" t="str">
        <f>'ESTIMATED Earned Revenue'!A56</f>
        <v>Fredericksburg, VA</v>
      </c>
      <c r="B55" s="86"/>
      <c r="C55" s="87">
        <f>'ESTIMATED Earned Revenue'!$I56*1.07925</f>
        <v>22081745.31825</v>
      </c>
      <c r="D55" s="87">
        <f>'ESTIMATED Earned Revenue'!$L56*1.07925</f>
        <v>19503964.248</v>
      </c>
      <c r="E55" s="88">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8">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113263.874868</v>
      </c>
      <c r="G55" s="89">
        <f t="shared" si="11"/>
        <v>7.3014483372040593E-3</v>
      </c>
      <c r="H55" s="90">
        <f t="shared" si="12"/>
        <v>5.8072232612718438E-3</v>
      </c>
      <c r="I55" s="91">
        <f t="shared" si="13"/>
        <v>-47964.847768499996</v>
      </c>
      <c r="J55" s="91">
        <f>C55*(1+'Control Panel'!$C$44)</f>
        <v>22744197.6777975</v>
      </c>
      <c r="K55" s="91">
        <f>D55*(1+'Control Panel'!$C$44)</f>
        <v>20089083.175439999</v>
      </c>
      <c r="L55" s="92">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166065.58431559501</v>
      </c>
      <c r="M55" s="92">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116661.79111404</v>
      </c>
      <c r="N55" s="92">
        <f t="shared" si="14"/>
        <v>-49403.793201555018</v>
      </c>
      <c r="O55" s="92">
        <f>J55*(1+'Control Panel'!$C$44)</f>
        <v>23426523.608131427</v>
      </c>
      <c r="P55" s="92">
        <f>K55*(1+'Control Panel'!$C$44)</f>
        <v>20691755.670703199</v>
      </c>
      <c r="Q55" s="92">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171047.5518450629</v>
      </c>
      <c r="R55" s="92">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120161.6448474612</v>
      </c>
      <c r="S55" s="92">
        <f t="shared" si="15"/>
        <v>-50885.906997601705</v>
      </c>
      <c r="T55" s="92">
        <f>O55*(1+'Control Panel'!$C$44)</f>
        <v>24129319.316375371</v>
      </c>
      <c r="U55" s="92">
        <f>P55*(1+'Control Panel'!$C$44)</f>
        <v>21312508.340824295</v>
      </c>
      <c r="V55" s="92">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176178.97840041478</v>
      </c>
      <c r="W55" s="91">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123766.49419288503</v>
      </c>
      <c r="X55" s="92">
        <f t="shared" si="16"/>
        <v>-52412.484207529749</v>
      </c>
      <c r="Y55" s="91">
        <f>T55*(1+'Control Panel'!$C$44)</f>
        <v>24853198.895866632</v>
      </c>
      <c r="Z55" s="91">
        <f>U55*(1+'Control Panel'!$C$44)</f>
        <v>21951883.591049023</v>
      </c>
      <c r="AA55" s="91">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181464.34775242725</v>
      </c>
      <c r="AB55" s="91">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127479.48901867158</v>
      </c>
      <c r="AC55" s="93">
        <f t="shared" si="17"/>
        <v>-53984.858733755667</v>
      </c>
      <c r="AD55" s="93">
        <f>Y55*(1+'Control Panel'!$C$44)</f>
        <v>25598794.862742633</v>
      </c>
      <c r="AE55" s="91">
        <f>Z55*(1+'Control Panel'!$C$44)</f>
        <v>22610440.098780494</v>
      </c>
      <c r="AF55" s="91">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186908.27818500006</v>
      </c>
      <c r="AG55" s="91">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131303.87368923172</v>
      </c>
      <c r="AH55" s="91">
        <f t="shared" si="18"/>
        <v>-55604.404495768336</v>
      </c>
      <c r="AI55" s="92">
        <f t="shared" si="19"/>
        <v>881664.74049849994</v>
      </c>
      <c r="AJ55" s="92">
        <f t="shared" si="20"/>
        <v>619373.29286228947</v>
      </c>
      <c r="AK55" s="92">
        <f t="shared" si="21"/>
        <v>-262291.44763621048</v>
      </c>
    </row>
    <row r="56" spans="1:37" s="94" customFormat="1" ht="14.1">
      <c r="A56" s="86" t="str">
        <f>'ESTIMATED Earned Revenue'!A57</f>
        <v>Bakersfield, CA</v>
      </c>
      <c r="B56" s="86"/>
      <c r="C56" s="87">
        <f>'ESTIMATED Earned Revenue'!$I57*1.07925</f>
        <v>19970567.193</v>
      </c>
      <c r="D56" s="87">
        <f>'ESTIMATED Earned Revenue'!$L57*1.07925</f>
        <v>19767464.214749999</v>
      </c>
      <c r="E56" s="88">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153064.30596500001</v>
      </c>
      <c r="F56" s="88">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114186.124751625</v>
      </c>
      <c r="G56" s="89">
        <f t="shared" si="11"/>
        <v>7.6644946778803291E-3</v>
      </c>
      <c r="H56" s="90">
        <f t="shared" si="12"/>
        <v>5.7764680138599721E-3</v>
      </c>
      <c r="I56" s="91">
        <f t="shared" si="13"/>
        <v>-38878.181213375006</v>
      </c>
      <c r="J56" s="91">
        <f>C56*(1+'Control Panel'!$C$44)</f>
        <v>20569684.208790001</v>
      </c>
      <c r="K56" s="91">
        <f>D56*(1+'Control Panel'!$C$44)</f>
        <v>20360488.1411925</v>
      </c>
      <c r="L56" s="92">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157656.23514395001</v>
      </c>
      <c r="M56" s="92">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117611.70849417374</v>
      </c>
      <c r="N56" s="92">
        <f t="shared" si="14"/>
        <v>-40044.526649776264</v>
      </c>
      <c r="O56" s="92">
        <f>J56*(1+'Control Panel'!$C$44)</f>
        <v>21186774.735053699</v>
      </c>
      <c r="P56" s="92">
        <f>K56*(1+'Control Panel'!$C$44)</f>
        <v>20971302.785428274</v>
      </c>
      <c r="Q56" s="92">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162385.9221982685</v>
      </c>
      <c r="R56" s="92">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121140.05974899896</v>
      </c>
      <c r="S56" s="92">
        <f t="shared" si="15"/>
        <v>-41245.862449269538</v>
      </c>
      <c r="T56" s="92">
        <f>O56*(1+'Control Panel'!$C$44)</f>
        <v>21822377.977105312</v>
      </c>
      <c r="U56" s="92">
        <f>P56*(1+'Control Panel'!$C$44)</f>
        <v>21600441.868991122</v>
      </c>
      <c r="V56" s="92">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167257.49986421657</v>
      </c>
      <c r="W56" s="91">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124774.26154146892</v>
      </c>
      <c r="X56" s="92">
        <f t="shared" si="16"/>
        <v>-42483.238322747653</v>
      </c>
      <c r="Y56" s="91">
        <f>T56*(1+'Control Panel'!$C$44)</f>
        <v>22477049.316418473</v>
      </c>
      <c r="Z56" s="91">
        <f>U56*(1+'Control Panel'!$C$44)</f>
        <v>22248455.125060856</v>
      </c>
      <c r="AA56" s="91">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172275.22486014309</v>
      </c>
      <c r="AB56" s="91">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128517.48938771299</v>
      </c>
      <c r="AC56" s="93">
        <f t="shared" si="17"/>
        <v>-43757.735472430097</v>
      </c>
      <c r="AD56" s="93">
        <f>Y56*(1+'Control Panel'!$C$44)</f>
        <v>23151360.795911029</v>
      </c>
      <c r="AE56" s="91">
        <f>Z56*(1+'Control Panel'!$C$44)</f>
        <v>22915908.778812684</v>
      </c>
      <c r="AF56" s="91">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177443.48160594737</v>
      </c>
      <c r="AG56" s="91">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132373.01406934438</v>
      </c>
      <c r="AH56" s="91">
        <f t="shared" si="18"/>
        <v>-45070.467536602984</v>
      </c>
      <c r="AI56" s="92">
        <f t="shared" si="19"/>
        <v>837018.36367252551</v>
      </c>
      <c r="AJ56" s="92">
        <f t="shared" si="20"/>
        <v>624416.53324169898</v>
      </c>
      <c r="AK56" s="92">
        <f t="shared" si="21"/>
        <v>-212601.83043082652</v>
      </c>
    </row>
    <row r="57" spans="1:37" s="94" customFormat="1" ht="14.1">
      <c r="A57" s="86" t="str">
        <f>'ESTIMATED Earned Revenue'!A58</f>
        <v>Honolulu, HI</v>
      </c>
      <c r="B57" s="86"/>
      <c r="C57" s="87">
        <f>'ESTIMATED Earned Revenue'!$I58*1.07925</f>
        <v>33279866.321250003</v>
      </c>
      <c r="D57" s="87">
        <f>'ESTIMATED Earned Revenue'!$L58*1.07925</f>
        <v>19863033.421125002</v>
      </c>
      <c r="E57" s="88">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183624.96464250001</v>
      </c>
      <c r="F57" s="88">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114520.6169739375</v>
      </c>
      <c r="G57" s="89">
        <f t="shared" si="11"/>
        <v>5.5175992256089983E-3</v>
      </c>
      <c r="H57" s="90">
        <f t="shared" si="12"/>
        <v>5.7655149918914694E-3</v>
      </c>
      <c r="I57" s="91">
        <f t="shared" si="13"/>
        <v>-69104.347668562506</v>
      </c>
      <c r="J57" s="91">
        <f>C57*(1+'Control Panel'!$C$44)</f>
        <v>34278262.310887501</v>
      </c>
      <c r="K57" s="91">
        <f>D57*(1+'Control Panel'!$C$44)</f>
        <v>20458924.423758753</v>
      </c>
      <c r="L57" s="92">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189133.71358177502</v>
      </c>
      <c r="M57" s="92">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117956.23548315563</v>
      </c>
      <c r="N57" s="92">
        <f t="shared" si="14"/>
        <v>-71177.478098619395</v>
      </c>
      <c r="O57" s="92">
        <f>J57*(1+'Control Panel'!$C$44)</f>
        <v>35306610.180214129</v>
      </c>
      <c r="P57" s="92">
        <f>K57*(1+'Control Panel'!$C$44)</f>
        <v>21072692.156471517</v>
      </c>
      <c r="Q57" s="92">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194807.7249892283</v>
      </c>
      <c r="R57" s="92">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121494.92254765031</v>
      </c>
      <c r="S57" s="92">
        <f t="shared" si="15"/>
        <v>-73312.802441577995</v>
      </c>
      <c r="T57" s="92">
        <f>O57*(1+'Control Panel'!$C$44)</f>
        <v>36365808.485620551</v>
      </c>
      <c r="U57" s="92">
        <f>P57*(1+'Control Panel'!$C$44)</f>
        <v>21704872.921165664</v>
      </c>
      <c r="V57" s="92">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200651.95673890514</v>
      </c>
      <c r="W57" s="91">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125139.77022407981</v>
      </c>
      <c r="X57" s="92">
        <f t="shared" si="16"/>
        <v>-75512.186514825327</v>
      </c>
      <c r="Y57" s="91">
        <f>T57*(1+'Control Panel'!$C$44)</f>
        <v>37456782.740189165</v>
      </c>
      <c r="Z57" s="91">
        <f>U57*(1+'Control Panel'!$C$44)</f>
        <v>22356019.108800635</v>
      </c>
      <c r="AA57" s="91">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206671.51544107232</v>
      </c>
      <c r="AB57" s="91">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128893.96333080222</v>
      </c>
      <c r="AC57" s="93">
        <f t="shared" si="17"/>
        <v>-77777.552110270102</v>
      </c>
      <c r="AD57" s="93">
        <f>Y57*(1+'Control Panel'!$C$44)</f>
        <v>38580486.222394839</v>
      </c>
      <c r="AE57" s="91">
        <f>Z57*(1+'Control Panel'!$C$44)</f>
        <v>23026699.682064656</v>
      </c>
      <c r="AF57" s="91">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212871.66090430447</v>
      </c>
      <c r="AG57" s="91">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132760.7822307263</v>
      </c>
      <c r="AH57" s="91">
        <f t="shared" si="18"/>
        <v>-80110.878673578176</v>
      </c>
      <c r="AI57" s="92">
        <f t="shared" si="19"/>
        <v>1004136.5716552852</v>
      </c>
      <c r="AJ57" s="92">
        <f t="shared" si="20"/>
        <v>626245.6738164142</v>
      </c>
      <c r="AK57" s="92">
        <f t="shared" si="21"/>
        <v>-377890.89783887099</v>
      </c>
    </row>
    <row r="58" spans="1:37" s="94" customFormat="1" ht="14.1">
      <c r="A58" s="86" t="str">
        <f>'ESTIMATED Earned Revenue'!A59</f>
        <v>Chattanooga, TN</v>
      </c>
      <c r="B58" s="86"/>
      <c r="C58" s="87">
        <f>'ESTIMATED Earned Revenue'!$I59*1.07925</f>
        <v>20973413.318917498</v>
      </c>
      <c r="D58" s="87">
        <f>'ESTIMATED Earned Revenue'!$L59*1.07925</f>
        <v>20045791.630304996</v>
      </c>
      <c r="E58" s="88">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158078.53659458749</v>
      </c>
      <c r="F58" s="88">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115160.27070606749</v>
      </c>
      <c r="G58" s="89">
        <f t="shared" si="11"/>
        <v>7.537091564013788E-3</v>
      </c>
      <c r="H58" s="90">
        <f t="shared" si="12"/>
        <v>5.7448602095598721E-3</v>
      </c>
      <c r="I58" s="91">
        <f t="shared" si="13"/>
        <v>-42918.265888520007</v>
      </c>
      <c r="J58" s="91">
        <f>C58*(1+'Control Panel'!$C$44)</f>
        <v>21602615.718485024</v>
      </c>
      <c r="K58" s="91">
        <f>D58*(1+'Control Panel'!$C$44)</f>
        <v>20647165.379214145</v>
      </c>
      <c r="L58" s="92">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162820.89269242511</v>
      </c>
      <c r="M58" s="92">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118615.07882724951</v>
      </c>
      <c r="N58" s="92">
        <f t="shared" si="14"/>
        <v>-44205.813865175602</v>
      </c>
      <c r="O58" s="92">
        <f>J58*(1+'Control Panel'!$C$44)</f>
        <v>22250694.190039575</v>
      </c>
      <c r="P58" s="92">
        <f>K58*(1+'Control Panel'!$C$44)</f>
        <v>21266580.34059057</v>
      </c>
      <c r="Q58" s="92">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167705.51947319787</v>
      </c>
      <c r="R58" s="92">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122173.53119206699</v>
      </c>
      <c r="S58" s="92">
        <f t="shared" si="15"/>
        <v>-45531.988281130878</v>
      </c>
      <c r="T58" s="92">
        <f>O58*(1+'Control Panel'!$C$44)</f>
        <v>22918215.015740763</v>
      </c>
      <c r="U58" s="92">
        <f>P58*(1+'Control Panel'!$C$44)</f>
        <v>21904577.750808287</v>
      </c>
      <c r="V58" s="92">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172736.68505739383</v>
      </c>
      <c r="W58" s="91">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125838.73712782899</v>
      </c>
      <c r="X58" s="92">
        <f t="shared" si="16"/>
        <v>-46897.947929564834</v>
      </c>
      <c r="Y58" s="91">
        <f>T58*(1+'Control Panel'!$C$44)</f>
        <v>23605761.466212988</v>
      </c>
      <c r="Z58" s="91">
        <f>U58*(1+'Control Panel'!$C$44)</f>
        <v>22561715.083332535</v>
      </c>
      <c r="AA58" s="91">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177918.78560911567</v>
      </c>
      <c r="AB58" s="91">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129613.89924166388</v>
      </c>
      <c r="AC58" s="93">
        <f t="shared" si="17"/>
        <v>-48304.886367451792</v>
      </c>
      <c r="AD58" s="93">
        <f>Y58*(1+'Control Panel'!$C$44)</f>
        <v>24313934.31019938</v>
      </c>
      <c r="AE58" s="91">
        <f>Z58*(1+'Control Panel'!$C$44)</f>
        <v>23238566.535832513</v>
      </c>
      <c r="AF58" s="91">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183256.34917738914</v>
      </c>
      <c r="AG58" s="91">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133502.31621891379</v>
      </c>
      <c r="AH58" s="91">
        <f t="shared" si="18"/>
        <v>-49754.032958475349</v>
      </c>
      <c r="AI58" s="92">
        <f t="shared" si="19"/>
        <v>864438.23200952169</v>
      </c>
      <c r="AJ58" s="92">
        <f t="shared" si="20"/>
        <v>629743.56260772317</v>
      </c>
      <c r="AK58" s="92">
        <f t="shared" si="21"/>
        <v>-234694.66940179851</v>
      </c>
    </row>
    <row r="59" spans="1:37" s="94" customFormat="1" ht="14.1">
      <c r="A59" s="86" t="str">
        <f>'ESTIMATED Earned Revenue'!A60</f>
        <v>Detroit, MI</v>
      </c>
      <c r="B59" s="86"/>
      <c r="C59" s="87">
        <f>'ESTIMATED Earned Revenue'!$I60*1.07925</f>
        <v>45346538.5845</v>
      </c>
      <c r="D59" s="87">
        <f>'ESTIMATED Earned Revenue'!$L60*1.07925</f>
        <v>20173187.7465</v>
      </c>
      <c r="E59" s="88">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202203.584</v>
      </c>
      <c r="F59" s="88">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115606.15711275001</v>
      </c>
      <c r="G59" s="89">
        <f t="shared" si="11"/>
        <v>4.4590742824440329E-3</v>
      </c>
      <c r="H59" s="90">
        <f t="shared" si="12"/>
        <v>5.7306836463070837E-3</v>
      </c>
      <c r="I59" s="91">
        <f t="shared" si="13"/>
        <v>-86597.426887249996</v>
      </c>
      <c r="J59" s="91">
        <f>C59*(1+'Control Panel'!$C$44)</f>
        <v>46706934.742035002</v>
      </c>
      <c r="K59" s="91">
        <f>D59*(1+'Control Panel'!$C$44)</f>
        <v>20778383.378895</v>
      </c>
      <c r="L59" s="92">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208269.68946000002</v>
      </c>
      <c r="M59" s="92">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119074.3418261325</v>
      </c>
      <c r="N59" s="92">
        <f t="shared" si="14"/>
        <v>-89195.347633867525</v>
      </c>
      <c r="O59" s="92">
        <f>J59*(1+'Control Panel'!$C$44)</f>
        <v>48108142.784296051</v>
      </c>
      <c r="P59" s="92">
        <f>K59*(1+'Control Panel'!$C$44)</f>
        <v>21401734.88026185</v>
      </c>
      <c r="Q59" s="92">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214517.78014380005</v>
      </c>
      <c r="R59" s="92">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122646.57208091648</v>
      </c>
      <c r="S59" s="92">
        <f t="shared" si="15"/>
        <v>-91871.208062883568</v>
      </c>
      <c r="T59" s="92">
        <f>O59*(1+'Control Panel'!$C$44)</f>
        <v>49551387.06782493</v>
      </c>
      <c r="U59" s="92">
        <f>P59*(1+'Control Panel'!$C$44)</f>
        <v>22043786.926669706</v>
      </c>
      <c r="V59" s="92">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220953.31354811406</v>
      </c>
      <c r="W59" s="91">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126325.96924334396</v>
      </c>
      <c r="X59" s="92">
        <f t="shared" si="16"/>
        <v>-94627.3443047701</v>
      </c>
      <c r="Y59" s="91">
        <f>T59*(1+'Control Panel'!$C$44)</f>
        <v>51037928.679859675</v>
      </c>
      <c r="Z59" s="91">
        <f>U59*(1+'Control Panel'!$C$44)</f>
        <v>22705100.534469798</v>
      </c>
      <c r="AA59" s="91">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227581.91295455751</v>
      </c>
      <c r="AB59" s="91">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130115.7483206443</v>
      </c>
      <c r="AC59" s="93">
        <f t="shared" si="17"/>
        <v>-97466.164633913213</v>
      </c>
      <c r="AD59" s="93">
        <f>Y59*(1+'Control Panel'!$C$44)</f>
        <v>52569066.540255465</v>
      </c>
      <c r="AE59" s="91">
        <f>Z59*(1+'Control Panel'!$C$44)</f>
        <v>23386253.550503891</v>
      </c>
      <c r="AF59" s="91">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234409.37034319423</v>
      </c>
      <c r="AG59" s="91">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134019.22077026364</v>
      </c>
      <c r="AH59" s="91">
        <f t="shared" si="18"/>
        <v>-100390.14957293059</v>
      </c>
      <c r="AI59" s="92">
        <f t="shared" si="19"/>
        <v>1105732.0664496659</v>
      </c>
      <c r="AJ59" s="92">
        <f t="shared" si="20"/>
        <v>632181.85224130098</v>
      </c>
      <c r="AK59" s="92">
        <f t="shared" si="21"/>
        <v>-473550.21420836495</v>
      </c>
    </row>
    <row r="60" spans="1:37" s="94" customFormat="1" ht="14.1">
      <c r="A60" s="86" t="str">
        <f>'ESTIMATED Earned Revenue'!A61</f>
        <v>Battle Creek, MI</v>
      </c>
      <c r="B60" s="86"/>
      <c r="C60" s="87">
        <f>'ESTIMATED Earned Revenue'!$I61*1.07925</f>
        <v>21397733.234737504</v>
      </c>
      <c r="D60" s="87">
        <f>'ESTIMATED Earned Revenue'!$L61*1.07925</f>
        <v>20324419.401135001</v>
      </c>
      <c r="E60" s="88">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159860.698469475</v>
      </c>
      <c r="F60" s="88">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116135.4679039725</v>
      </c>
      <c r="G60" s="89">
        <f t="shared" si="11"/>
        <v>7.4709174432530069E-3</v>
      </c>
      <c r="H60" s="90">
        <f t="shared" si="12"/>
        <v>5.7140853872306441E-3</v>
      </c>
      <c r="I60" s="91">
        <f t="shared" si="13"/>
        <v>-43725.230565502497</v>
      </c>
      <c r="J60" s="91">
        <f>C60*(1+'Control Panel'!$C$44)</f>
        <v>22039665.231779631</v>
      </c>
      <c r="K60" s="91">
        <f>D60*(1+'Control Panel'!$C$44)</f>
        <v>20934151.983169053</v>
      </c>
      <c r="L60" s="92">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164656.51942355928</v>
      </c>
      <c r="M60" s="92">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119619.53194109169</v>
      </c>
      <c r="N60" s="92">
        <f t="shared" si="14"/>
        <v>-45036.987482467594</v>
      </c>
      <c r="O60" s="92">
        <f>J60*(1+'Control Panel'!$C$44)</f>
        <v>22700855.188733019</v>
      </c>
      <c r="P60" s="92">
        <f>K60*(1+'Control Panel'!$C$44)</f>
        <v>21562176.542664126</v>
      </c>
      <c r="Q60" s="92">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169596.21500626608</v>
      </c>
      <c r="R60" s="92">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123208.11789932444</v>
      </c>
      <c r="S60" s="92">
        <f t="shared" si="15"/>
        <v>-46388.097106941641</v>
      </c>
      <c r="T60" s="92">
        <f>O60*(1+'Control Panel'!$C$44)</f>
        <v>23381880.844395012</v>
      </c>
      <c r="U60" s="92">
        <f>P60*(1+'Control Panel'!$C$44)</f>
        <v>22209041.838944051</v>
      </c>
      <c r="V60" s="92">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174684.10145645405</v>
      </c>
      <c r="W60" s="91">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126904.36143630417</v>
      </c>
      <c r="X60" s="92">
        <f t="shared" si="16"/>
        <v>-47779.740020149882</v>
      </c>
      <c r="Y60" s="91">
        <f>T60*(1+'Control Panel'!$C$44)</f>
        <v>24083337.269726861</v>
      </c>
      <c r="Z60" s="91">
        <f>U60*(1+'Control Panel'!$C$44)</f>
        <v>22875313.094112374</v>
      </c>
      <c r="AA60" s="91">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179924.62450014771</v>
      </c>
      <c r="AB60" s="91">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130711.49227939331</v>
      </c>
      <c r="AC60" s="93">
        <f t="shared" si="17"/>
        <v>-49213.1322207544</v>
      </c>
      <c r="AD60" s="93">
        <f>Y60*(1+'Control Panel'!$C$44)</f>
        <v>24805837.387818668</v>
      </c>
      <c r="AE60" s="91">
        <f>Z60*(1+'Control Panel'!$C$44)</f>
        <v>23561572.486935746</v>
      </c>
      <c r="AF60" s="91">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185322.36323515212</v>
      </c>
      <c r="AG60" s="91">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134632.8370477751</v>
      </c>
      <c r="AH60" s="91">
        <f t="shared" si="18"/>
        <v>-50689.526187377021</v>
      </c>
      <c r="AI60" s="92">
        <f t="shared" si="19"/>
        <v>874183.82362157921</v>
      </c>
      <c r="AJ60" s="92">
        <f t="shared" si="20"/>
        <v>635076.34060388873</v>
      </c>
      <c r="AK60" s="92">
        <f t="shared" si="21"/>
        <v>-239107.48301769048</v>
      </c>
    </row>
    <row r="61" spans="1:37" s="94" customFormat="1" ht="14.1">
      <c r="A61" s="86" t="str">
        <f>'ESTIMATED Earned Revenue'!A62</f>
        <v>Waco, TX</v>
      </c>
      <c r="B61" s="86"/>
      <c r="C61" s="87">
        <f>'ESTIMATED Earned Revenue'!$I62*1.07925</f>
        <v>23064929.322307501</v>
      </c>
      <c r="D61" s="87">
        <f>'ESTIMATED Earned Revenue'!$L62*1.07925</f>
        <v>22105758.916751251</v>
      </c>
      <c r="E61" s="88">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8">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122370.15620862937</v>
      </c>
      <c r="G61" s="89">
        <f t="shared" si="11"/>
        <v>7.0754645879959003E-3</v>
      </c>
      <c r="H61" s="90">
        <f t="shared" si="12"/>
        <v>5.5356686313945093E-3</v>
      </c>
      <c r="I61" s="91">
        <f t="shared" si="13"/>
        <v>-40824.934435985633</v>
      </c>
      <c r="J61" s="91">
        <f>C61*(1+'Control Panel'!$C$44)</f>
        <v>23756877.201976728</v>
      </c>
      <c r="K61" s="91">
        <f>D61*(1+'Control Panel'!$C$44)</f>
        <v>22768931.684253789</v>
      </c>
      <c r="L61" s="92">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168090.94336395347</v>
      </c>
      <c r="M61" s="92">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126041.26089488826</v>
      </c>
      <c r="N61" s="92">
        <f t="shared" si="14"/>
        <v>-42049.682469065214</v>
      </c>
      <c r="O61" s="92">
        <f>J61*(1+'Control Panel'!$C$44)</f>
        <v>24469583.51803603</v>
      </c>
      <c r="P61" s="92">
        <f>K61*(1+'Control Panel'!$C$44)</f>
        <v>23451999.634781405</v>
      </c>
      <c r="Q61" s="92">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173133.67166487209</v>
      </c>
      <c r="R61" s="92">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129822.49872173491</v>
      </c>
      <c r="S61" s="92">
        <f t="shared" si="15"/>
        <v>-43311.172943137179</v>
      </c>
      <c r="T61" s="92">
        <f>O61*(1+'Control Panel'!$C$44)</f>
        <v>25203671.023577113</v>
      </c>
      <c r="U61" s="92">
        <f>P61*(1+'Control Panel'!$C$44)</f>
        <v>24155559.62382485</v>
      </c>
      <c r="V61" s="92">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178327.68181481826</v>
      </c>
      <c r="W61" s="91">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133717.17368338697</v>
      </c>
      <c r="X61" s="92">
        <f t="shared" si="16"/>
        <v>-44610.508131431299</v>
      </c>
      <c r="Y61" s="91">
        <f>T61*(1+'Control Panel'!$C$44)</f>
        <v>25959781.154284425</v>
      </c>
      <c r="Z61" s="91">
        <f>U61*(1+'Control Panel'!$C$44)</f>
        <v>24880226.412539598</v>
      </c>
      <c r="AA61" s="91">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183677.51226926284</v>
      </c>
      <c r="AB61" s="91">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137728.68889388858</v>
      </c>
      <c r="AC61" s="93">
        <f t="shared" si="17"/>
        <v>-45948.823375374253</v>
      </c>
      <c r="AD61" s="93">
        <f>Y61*(1+'Control Panel'!$C$44)</f>
        <v>26738574.58891296</v>
      </c>
      <c r="AE61" s="91">
        <f>Z61*(1+'Control Panel'!$C$44)</f>
        <v>25626633.204915788</v>
      </c>
      <c r="AF61" s="91">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189187.83763734071</v>
      </c>
      <c r="AG61" s="91">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141860.54956070526</v>
      </c>
      <c r="AH61" s="91">
        <f t="shared" si="18"/>
        <v>-47327.28807663545</v>
      </c>
      <c r="AI61" s="92">
        <f t="shared" si="19"/>
        <v>892417.64675024734</v>
      </c>
      <c r="AJ61" s="92">
        <f t="shared" si="20"/>
        <v>669170.17175460397</v>
      </c>
      <c r="AK61" s="92">
        <f t="shared" si="21"/>
        <v>-223247.47499564337</v>
      </c>
    </row>
    <row r="62" spans="1:37" s="94" customFormat="1" ht="14.1">
      <c r="A62" s="86" t="str">
        <f>'ESTIMATED Earned Revenue'!A63</f>
        <v>Medford, OR</v>
      </c>
      <c r="B62" s="86"/>
      <c r="C62" s="87">
        <f>'ESTIMATED Earned Revenue'!$I63*1.07925</f>
        <v>22396033.268257502</v>
      </c>
      <c r="D62" s="87">
        <f>'ESTIMATED Earned Revenue'!$L63*1.07925</f>
        <v>22139570.648265</v>
      </c>
      <c r="E62" s="88">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161857.29853651501</v>
      </c>
      <c r="F62" s="88">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122488.4972689275</v>
      </c>
      <c r="G62" s="89">
        <f t="shared" si="11"/>
        <v>7.2270520675605391E-3</v>
      </c>
      <c r="H62" s="90">
        <f t="shared" si="12"/>
        <v>5.5325597417819165E-3</v>
      </c>
      <c r="I62" s="91">
        <f t="shared" si="13"/>
        <v>-39368.801267587507</v>
      </c>
      <c r="J62" s="91">
        <f>C62*(1+'Control Panel'!$C$44)</f>
        <v>23067914.266305227</v>
      </c>
      <c r="K62" s="91">
        <f>D62*(1+'Control Panel'!$C$44)</f>
        <v>22803757.767712951</v>
      </c>
      <c r="L62" s="92">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166713.01749261047</v>
      </c>
      <c r="M62" s="92">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126163.15218699533</v>
      </c>
      <c r="N62" s="92">
        <f t="shared" si="14"/>
        <v>-40549.865305615138</v>
      </c>
      <c r="O62" s="92">
        <f>J62*(1+'Control Panel'!$C$44)</f>
        <v>23759951.694294386</v>
      </c>
      <c r="P62" s="92">
        <f>K62*(1+'Control Panel'!$C$44)</f>
        <v>23487870.500744339</v>
      </c>
      <c r="Q62" s="92">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171714.40801738881</v>
      </c>
      <c r="R62" s="92">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129948.04675260518</v>
      </c>
      <c r="S62" s="92">
        <f t="shared" si="15"/>
        <v>-41766.361264783627</v>
      </c>
      <c r="T62" s="92">
        <f>O62*(1+'Control Panel'!$C$44)</f>
        <v>24472750.245123219</v>
      </c>
      <c r="U62" s="92">
        <f>P62*(1+'Control Panel'!$C$44)</f>
        <v>24192506.615766671</v>
      </c>
      <c r="V62" s="92">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176865.84025791049</v>
      </c>
      <c r="W62" s="91">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133846.48815518332</v>
      </c>
      <c r="X62" s="92">
        <f t="shared" si="16"/>
        <v>-43019.352102727164</v>
      </c>
      <c r="Y62" s="91">
        <f>T62*(1+'Control Panel'!$C$44)</f>
        <v>25206932.752476916</v>
      </c>
      <c r="Z62" s="91">
        <f>U62*(1+'Control Panel'!$C$44)</f>
        <v>24918281.81423967</v>
      </c>
      <c r="AA62" s="91">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182171.81546564781</v>
      </c>
      <c r="AB62" s="91">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137861.88279983884</v>
      </c>
      <c r="AC62" s="93">
        <f t="shared" si="17"/>
        <v>-44309.93266580897</v>
      </c>
      <c r="AD62" s="93">
        <f>Y62*(1+'Control Panel'!$C$44)</f>
        <v>25963140.735051222</v>
      </c>
      <c r="AE62" s="91">
        <f>Z62*(1+'Control Panel'!$C$44)</f>
        <v>25665830.26866686</v>
      </c>
      <c r="AF62" s="91">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187636.96992961722</v>
      </c>
      <c r="AG62" s="91">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141997.739283834</v>
      </c>
      <c r="AH62" s="91">
        <f t="shared" si="18"/>
        <v>-45639.230645783216</v>
      </c>
      <c r="AI62" s="92">
        <f t="shared" si="19"/>
        <v>885102.05116317479</v>
      </c>
      <c r="AJ62" s="92">
        <f t="shared" si="20"/>
        <v>669817.30917845666</v>
      </c>
      <c r="AK62" s="92">
        <f t="shared" si="21"/>
        <v>-215284.74198471813</v>
      </c>
    </row>
    <row r="63" spans="1:37" s="94" customFormat="1" ht="14.1">
      <c r="A63" s="86" t="str">
        <f>'ESTIMATED Earned Revenue'!A64</f>
        <v>Hagerstown, MD</v>
      </c>
      <c r="B63" s="86"/>
      <c r="C63" s="87">
        <f>'ESTIMATED Earned Revenue'!$I64*1.07925</f>
        <v>28633209.408750001</v>
      </c>
      <c r="D63" s="87">
        <f>'ESTIMATED Earned Revenue'!$L64*1.07925</f>
        <v>22215380.211750001</v>
      </c>
      <c r="E63" s="88">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174331.65081750002</v>
      </c>
      <c r="F63" s="88">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122753.830741125</v>
      </c>
      <c r="G63" s="89">
        <f t="shared" si="11"/>
        <v>6.0884425608337895E-3</v>
      </c>
      <c r="H63" s="90">
        <f t="shared" si="12"/>
        <v>5.5256236702264008E-3</v>
      </c>
      <c r="I63" s="91">
        <f t="shared" si="13"/>
        <v>-51577.820076375021</v>
      </c>
      <c r="J63" s="91">
        <f>C63*(1+'Control Panel'!$C$44)</f>
        <v>29492205.691012502</v>
      </c>
      <c r="K63" s="91">
        <f>D63*(1+'Control Panel'!$C$44)</f>
        <v>22881841.618102502</v>
      </c>
      <c r="L63" s="92">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179561.60034202502</v>
      </c>
      <c r="M63" s="92">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126436.44566335875</v>
      </c>
      <c r="N63" s="92">
        <f t="shared" si="14"/>
        <v>-53125.154678666266</v>
      </c>
      <c r="O63" s="92">
        <f>J63*(1+'Control Panel'!$C$44)</f>
        <v>30376971.861742876</v>
      </c>
      <c r="P63" s="92">
        <f>K63*(1+'Control Panel'!$C$44)</f>
        <v>23568296.866645578</v>
      </c>
      <c r="Q63" s="92">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184948.44835228578</v>
      </c>
      <c r="R63" s="92">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130229.53903325953</v>
      </c>
      <c r="S63" s="92">
        <f t="shared" si="15"/>
        <v>-54718.90931902625</v>
      </c>
      <c r="T63" s="92">
        <f>O63*(1+'Control Panel'!$C$44)</f>
        <v>31288281.017595164</v>
      </c>
      <c r="U63" s="92">
        <f>P63*(1+'Control Panel'!$C$44)</f>
        <v>24275345.772644944</v>
      </c>
      <c r="V63" s="92">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190496.90180285438</v>
      </c>
      <c r="W63" s="91">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134136.42520425731</v>
      </c>
      <c r="X63" s="92">
        <f t="shared" si="16"/>
        <v>-56360.476598597073</v>
      </c>
      <c r="Y63" s="91">
        <f>T63*(1+'Control Panel'!$C$44)</f>
        <v>32226929.448123019</v>
      </c>
      <c r="Z63" s="91">
        <f>U63*(1+'Control Panel'!$C$44)</f>
        <v>25003606.145824295</v>
      </c>
      <c r="AA63" s="91">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196211.80885694001</v>
      </c>
      <c r="AB63" s="91">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138160.51796038504</v>
      </c>
      <c r="AC63" s="93">
        <f t="shared" si="17"/>
        <v>-58051.290896554972</v>
      </c>
      <c r="AD63" s="93">
        <f>Y63*(1+'Control Panel'!$C$44)</f>
        <v>33193737.33156671</v>
      </c>
      <c r="AE63" s="91">
        <f>Z63*(1+'Control Panel'!$C$44)</f>
        <v>25753714.330199026</v>
      </c>
      <c r="AF63" s="91">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202098.1631226482</v>
      </c>
      <c r="AG63" s="91">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142305.3334991966</v>
      </c>
      <c r="AH63" s="91">
        <f t="shared" si="18"/>
        <v>-59792.829623451602</v>
      </c>
      <c r="AI63" s="92">
        <f t="shared" si="19"/>
        <v>953316.92247675336</v>
      </c>
      <c r="AJ63" s="92">
        <f t="shared" si="20"/>
        <v>671268.26136045717</v>
      </c>
      <c r="AK63" s="92">
        <f t="shared" si="21"/>
        <v>-282048.66111629619</v>
      </c>
    </row>
    <row r="64" spans="1:37" s="94" customFormat="1" ht="14.1">
      <c r="A64" s="86" t="str">
        <f>'ESTIMATED Earned Revenue'!A65</f>
        <v>Muskegon, MI</v>
      </c>
      <c r="B64" s="86"/>
      <c r="C64" s="87">
        <f>'ESTIMATED Earned Revenue'!$I65*1.07925</f>
        <v>26872398.712102503</v>
      </c>
      <c r="D64" s="87">
        <f>'ESTIMATED Earned Revenue'!$L65*1.07925</f>
        <v>22232395.559325002</v>
      </c>
      <c r="E64" s="88">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170810.02942420501</v>
      </c>
      <c r="F64" s="88">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122813.38445763751</v>
      </c>
      <c r="G64" s="89">
        <f t="shared" si="11"/>
        <v>6.3563372683688793E-3</v>
      </c>
      <c r="H64" s="90">
        <f t="shared" si="12"/>
        <v>5.5240733788638231E-3</v>
      </c>
      <c r="I64" s="91">
        <f t="shared" si="13"/>
        <v>-47996.644966567503</v>
      </c>
      <c r="J64" s="91">
        <f>C64*(1+'Control Panel'!$C$44)</f>
        <v>27678570.67346558</v>
      </c>
      <c r="K64" s="91">
        <f>D64*(1+'Control Panel'!$C$44)</f>
        <v>22899367.426104754</v>
      </c>
      <c r="L64" s="92">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175934.33030693117</v>
      </c>
      <c r="M64" s="92">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126497.78599136663</v>
      </c>
      <c r="N64" s="92">
        <f t="shared" si="14"/>
        <v>-49436.544315564533</v>
      </c>
      <c r="O64" s="92">
        <f>J64*(1+'Control Panel'!$C$44)</f>
        <v>28508927.793669548</v>
      </c>
      <c r="P64" s="92">
        <f>K64*(1+'Control Panel'!$C$44)</f>
        <v>23586348.448887896</v>
      </c>
      <c r="Q64" s="92">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181212.36021613912</v>
      </c>
      <c r="R64" s="92">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130292.71957110763</v>
      </c>
      <c r="S64" s="92">
        <f t="shared" si="15"/>
        <v>-50919.640645031483</v>
      </c>
      <c r="T64" s="92">
        <f>O64*(1+'Control Panel'!$C$44)</f>
        <v>29364195.627479635</v>
      </c>
      <c r="U64" s="92">
        <f>P64*(1+'Control Panel'!$C$44)</f>
        <v>24293938.902354535</v>
      </c>
      <c r="V64" s="92">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186648.73102262331</v>
      </c>
      <c r="W64" s="91">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134201.50115824086</v>
      </c>
      <c r="X64" s="92">
        <f t="shared" si="16"/>
        <v>-52447.229864382447</v>
      </c>
      <c r="Y64" s="91">
        <f>T64*(1+'Control Panel'!$C$44)</f>
        <v>30245121.496304024</v>
      </c>
      <c r="Z64" s="91">
        <f>U64*(1+'Control Panel'!$C$44)</f>
        <v>25022757.069425173</v>
      </c>
      <c r="AA64" s="91">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192248.19295330203</v>
      </c>
      <c r="AB64" s="91">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138227.54619298811</v>
      </c>
      <c r="AC64" s="93">
        <f t="shared" si="17"/>
        <v>-54020.646760313917</v>
      </c>
      <c r="AD64" s="93">
        <f>Y64*(1+'Control Panel'!$C$44)</f>
        <v>31152475.141193144</v>
      </c>
      <c r="AE64" s="91">
        <f>Z64*(1+'Control Panel'!$C$44)</f>
        <v>25773439.781507928</v>
      </c>
      <c r="AF64" s="91">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198015.63874190109</v>
      </c>
      <c r="AG64" s="91">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142374.37257877775</v>
      </c>
      <c r="AH64" s="91">
        <f t="shared" si="18"/>
        <v>-55641.266163123335</v>
      </c>
      <c r="AI64" s="92">
        <f t="shared" si="19"/>
        <v>934059.25324089685</v>
      </c>
      <c r="AJ64" s="92">
        <f t="shared" si="20"/>
        <v>671593.92549248098</v>
      </c>
      <c r="AK64" s="92">
        <f t="shared" si="21"/>
        <v>-262465.32774841588</v>
      </c>
    </row>
    <row r="65" spans="1:37" s="94" customFormat="1" ht="14.1">
      <c r="A65" s="86" t="str">
        <f>'ESTIMATED Earned Revenue'!A66</f>
        <v>Tulsa, OK</v>
      </c>
      <c r="B65" s="86"/>
      <c r="C65" s="87">
        <f>'ESTIMATED Earned Revenue'!$I66*1.07925</f>
        <v>22377397.123636365</v>
      </c>
      <c r="D65" s="87">
        <f>'ESTIMATED Earned Revenue'!$L66*1.07925</f>
        <v>22366951.553454544</v>
      </c>
      <c r="E65" s="88">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161820.02624727273</v>
      </c>
      <c r="F65" s="88">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123284.3304370909</v>
      </c>
      <c r="G65" s="89">
        <f t="shared" si="11"/>
        <v>7.2314052145210674E-3</v>
      </c>
      <c r="H65" s="90">
        <f t="shared" si="12"/>
        <v>5.5118968779654647E-3</v>
      </c>
      <c r="I65" s="91">
        <f t="shared" si="13"/>
        <v>-38535.695810181831</v>
      </c>
      <c r="J65" s="91">
        <f>C65*(1+'Control Panel'!$C$44)</f>
        <v>23048719.037345458</v>
      </c>
      <c r="K65" s="91">
        <f>D65*(1+'Control Panel'!$C$44)</f>
        <v>23037960.100058183</v>
      </c>
      <c r="L65" s="92">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166674.62703469093</v>
      </c>
      <c r="M65" s="92">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126982.86035020364</v>
      </c>
      <c r="N65" s="92">
        <f t="shared" si="14"/>
        <v>-39691.766684487287</v>
      </c>
      <c r="O65" s="92">
        <f>J65*(1+'Control Panel'!$C$44)</f>
        <v>23740180.608465821</v>
      </c>
      <c r="P65" s="92">
        <f>K65*(1+'Control Panel'!$C$44)</f>
        <v>23729098.90305993</v>
      </c>
      <c r="Q65" s="92">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171674.86584573166</v>
      </c>
      <c r="R65" s="92">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130792.34616070976</v>
      </c>
      <c r="S65" s="92">
        <f t="shared" si="15"/>
        <v>-40882.519685021907</v>
      </c>
      <c r="T65" s="92">
        <f>O65*(1+'Control Panel'!$C$44)</f>
        <v>24452386.026719797</v>
      </c>
      <c r="U65" s="92">
        <f>P65*(1+'Control Panel'!$C$44)</f>
        <v>24440971.870151728</v>
      </c>
      <c r="V65" s="92">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176825.11182110364</v>
      </c>
      <c r="W65" s="91">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134716.11654553105</v>
      </c>
      <c r="X65" s="92">
        <f t="shared" si="16"/>
        <v>-42108.995275572583</v>
      </c>
      <c r="Y65" s="91">
        <f>T65*(1+'Control Panel'!$C$44)</f>
        <v>25185957.607521392</v>
      </c>
      <c r="Z65" s="91">
        <f>U65*(1+'Control Panel'!$C$44)</f>
        <v>25174201.026256282</v>
      </c>
      <c r="AA65" s="91">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182129.86517573675</v>
      </c>
      <c r="AB65" s="91">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138757.60004189698</v>
      </c>
      <c r="AC65" s="93">
        <f t="shared" si="17"/>
        <v>-43372.26513383977</v>
      </c>
      <c r="AD65" s="93">
        <f>Y65*(1+'Control Panel'!$C$44)</f>
        <v>25941536.335747033</v>
      </c>
      <c r="AE65" s="91">
        <f>Z65*(1+'Control Panel'!$C$44)</f>
        <v>25929427.05704397</v>
      </c>
      <c r="AF65" s="91">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187593.76113100885</v>
      </c>
      <c r="AG65" s="91">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142920.32804315389</v>
      </c>
      <c r="AH65" s="91">
        <f t="shared" si="18"/>
        <v>-44673.433087854966</v>
      </c>
      <c r="AI65" s="92">
        <f t="shared" si="19"/>
        <v>884898.2310082718</v>
      </c>
      <c r="AJ65" s="92">
        <f t="shared" si="20"/>
        <v>674169.25114149519</v>
      </c>
      <c r="AK65" s="92">
        <f t="shared" si="21"/>
        <v>-210728.97986677662</v>
      </c>
    </row>
    <row r="66" spans="1:37" s="94" customFormat="1" ht="14.1">
      <c r="A66" s="86" t="str">
        <f>'ESTIMATED Earned Revenue'!A67</f>
        <v>Des Moines, IA</v>
      </c>
      <c r="B66" s="86"/>
      <c r="C66" s="87">
        <f>'ESTIMATED Earned Revenue'!$I67*1.07925</f>
        <v>24670832.611500002</v>
      </c>
      <c r="D66" s="87">
        <f>'ESTIMATED Earned Revenue'!$L67*1.07925</f>
        <v>22439293.828125</v>
      </c>
      <c r="E66" s="88">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166406.89722300001</v>
      </c>
      <c r="F66" s="88">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123537.5283984375</v>
      </c>
      <c r="G66" s="89">
        <f t="shared" si="11"/>
        <v>6.7450863877788828E-3</v>
      </c>
      <c r="H66" s="90">
        <f t="shared" si="12"/>
        <v>5.5054107025238833E-3</v>
      </c>
      <c r="I66" s="91">
        <f t="shared" si="13"/>
        <v>-42869.368824562509</v>
      </c>
      <c r="J66" s="91">
        <f>C66*(1+'Control Panel'!$C$44)</f>
        <v>25410957.589845002</v>
      </c>
      <c r="K66" s="91">
        <f>D66*(1+'Control Panel'!$C$44)</f>
        <v>23112472.642968751</v>
      </c>
      <c r="L66" s="92">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171399.10413969003</v>
      </c>
      <c r="M66" s="92">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127243.65425039062</v>
      </c>
      <c r="N66" s="92">
        <f t="shared" si="14"/>
        <v>-44155.449889299402</v>
      </c>
      <c r="O66" s="92">
        <f>J66*(1+'Control Panel'!$C$44)</f>
        <v>26173286.317540351</v>
      </c>
      <c r="P66" s="92">
        <f>K66*(1+'Control Panel'!$C$44)</f>
        <v>23805846.822257813</v>
      </c>
      <c r="Q66" s="92">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176541.07726388072</v>
      </c>
      <c r="R66" s="92">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131060.96387790235</v>
      </c>
      <c r="S66" s="92">
        <f t="shared" si="15"/>
        <v>-45480.113385978373</v>
      </c>
      <c r="T66" s="92">
        <f>O66*(1+'Control Panel'!$C$44)</f>
        <v>26958484.907066561</v>
      </c>
      <c r="U66" s="92">
        <f>P66*(1+'Control Panel'!$C$44)</f>
        <v>24520022.226925548</v>
      </c>
      <c r="V66" s="92">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181837.30958179716</v>
      </c>
      <c r="W66" s="91">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134992.79279423942</v>
      </c>
      <c r="X66" s="92">
        <f t="shared" si="16"/>
        <v>-46844.516787557746</v>
      </c>
      <c r="Y66" s="91">
        <f>T66*(1+'Control Panel'!$C$44)</f>
        <v>27767239.454278558</v>
      </c>
      <c r="Z66" s="91">
        <f>U66*(1+'Control Panel'!$C$44)</f>
        <v>25255622.893733315</v>
      </c>
      <c r="AA66" s="91">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187292.4288692511</v>
      </c>
      <c r="AB66" s="91">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139042.5765780666</v>
      </c>
      <c r="AC66" s="93">
        <f t="shared" si="17"/>
        <v>-48249.852291184507</v>
      </c>
      <c r="AD66" s="93">
        <f>Y66*(1+'Control Panel'!$C$44)</f>
        <v>28600256.637906916</v>
      </c>
      <c r="AE66" s="91">
        <f>Z66*(1+'Control Panel'!$C$44)</f>
        <v>26013291.580545314</v>
      </c>
      <c r="AF66" s="91">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192911.20173532862</v>
      </c>
      <c r="AG66" s="91">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143213.85387540859</v>
      </c>
      <c r="AH66" s="91">
        <f t="shared" si="18"/>
        <v>-49697.347859920032</v>
      </c>
      <c r="AI66" s="92">
        <f t="shared" si="19"/>
        <v>909981.12158994772</v>
      </c>
      <c r="AJ66" s="92">
        <f t="shared" si="20"/>
        <v>675553.84137600753</v>
      </c>
      <c r="AK66" s="92">
        <f t="shared" si="21"/>
        <v>-234427.28021394019</v>
      </c>
    </row>
    <row r="67" spans="1:37" s="94" customFormat="1" ht="14.1">
      <c r="A67" s="86" t="str">
        <f>'ESTIMATED Earned Revenue'!A68</f>
        <v>Mobile, AL</v>
      </c>
      <c r="B67" s="86"/>
      <c r="C67" s="87">
        <f>'ESTIMATED Earned Revenue'!$I68*1.07925</f>
        <v>31450838.422980003</v>
      </c>
      <c r="D67" s="87">
        <f>'ESTIMATED Earned Revenue'!$L68*1.07925</f>
        <v>22798271.291981254</v>
      </c>
      <c r="E67" s="88">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179966.90884596002</v>
      </c>
      <c r="F67" s="88">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124793.94952193438</v>
      </c>
      <c r="G67" s="89">
        <f t="shared" ref="G67:G98" si="22">E67/$C67</f>
        <v>5.7221656995466493E-3</v>
      </c>
      <c r="H67" s="90">
        <f t="shared" ref="H67:H98" si="23">F67/$D67</f>
        <v>5.4738338676506432E-3</v>
      </c>
      <c r="I67" s="91">
        <f t="shared" ref="I67:I98" si="24">F67-E67</f>
        <v>-55172.959324025636</v>
      </c>
      <c r="J67" s="91">
        <f>C67*(1+'Control Panel'!$C$44)</f>
        <v>32394363.575669404</v>
      </c>
      <c r="K67" s="91">
        <f>D67*(1+'Control Panel'!$C$44)</f>
        <v>23482219.430740692</v>
      </c>
      <c r="L67" s="92">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185365.91611133883</v>
      </c>
      <c r="M67" s="92">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128537.76800759241</v>
      </c>
      <c r="N67" s="92">
        <f t="shared" ref="N67:N98" si="25">M67-L67</f>
        <v>-56828.148103746411</v>
      </c>
      <c r="O67" s="92">
        <f>J67*(1+'Control Panel'!$C$44)</f>
        <v>33366194.482939485</v>
      </c>
      <c r="P67" s="92">
        <f>K67*(1+'Control Panel'!$C$44)</f>
        <v>24186686.013662912</v>
      </c>
      <c r="Q67" s="92">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190926.89359467902</v>
      </c>
      <c r="R67" s="92">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132393.9010478202</v>
      </c>
      <c r="S67" s="92">
        <f t="shared" ref="S67:S98" si="26">R67-Q67</f>
        <v>-58532.992546858819</v>
      </c>
      <c r="T67" s="92">
        <f>O67*(1+'Control Panel'!$C$44)</f>
        <v>34367180.317427672</v>
      </c>
      <c r="U67" s="92">
        <f>P67*(1+'Control Panel'!$C$44)</f>
        <v>24912286.5940728</v>
      </c>
      <c r="V67" s="92">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196654.70040251937</v>
      </c>
      <c r="W67" s="91">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136365.71807925479</v>
      </c>
      <c r="X67" s="92">
        <f t="shared" ref="X67:X98" si="27">W67-V67</f>
        <v>-60288.982323264587</v>
      </c>
      <c r="Y67" s="91">
        <f>T67*(1+'Control Panel'!$C$44)</f>
        <v>35398195.726950504</v>
      </c>
      <c r="Z67" s="91">
        <f>U67*(1+'Control Panel'!$C$44)</f>
        <v>25659655.191894986</v>
      </c>
      <c r="AA67" s="91">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202554.34141459499</v>
      </c>
      <c r="AB67" s="91">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140456.68962163245</v>
      </c>
      <c r="AC67" s="93">
        <f t="shared" ref="AC67:AC98" si="28">AB67-AA67</f>
        <v>-62097.651792962541</v>
      </c>
      <c r="AD67" s="93">
        <f>Y67*(1+'Control Panel'!$C$44)</f>
        <v>36460141.598759018</v>
      </c>
      <c r="AE67" s="91">
        <f>Z67*(1+'Control Panel'!$C$44)</f>
        <v>26429444.847651836</v>
      </c>
      <c r="AF67" s="91">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208630.97165703282</v>
      </c>
      <c r="AG67" s="91">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144670.39031028142</v>
      </c>
      <c r="AH67" s="91">
        <f t="shared" ref="AH67:AH98" si="29">AG67-AF67</f>
        <v>-63960.581346751394</v>
      </c>
      <c r="AI67" s="92">
        <f t="shared" ref="AI67:AI98" si="30">L67+Q67+V67+AA67+AF67</f>
        <v>984132.82318016514</v>
      </c>
      <c r="AJ67" s="92">
        <f t="shared" ref="AJ67:AJ98" si="31">M67+R67+W67+AB67+AG67</f>
        <v>682424.46706658124</v>
      </c>
      <c r="AK67" s="92">
        <f t="shared" ref="AK67:AK98" si="32">AJ67-AI67</f>
        <v>-301708.3561135839</v>
      </c>
    </row>
    <row r="68" spans="1:37" s="94" customFormat="1" ht="14.1">
      <c r="A68" s="86" t="str">
        <f>'ESTIMATED Earned Revenue'!A69</f>
        <v>Stockton, CA</v>
      </c>
      <c r="B68" s="86"/>
      <c r="C68" s="87">
        <f>'ESTIMATED Earned Revenue'!$I69*1.07925</f>
        <v>23886252.397500001</v>
      </c>
      <c r="D68" s="87">
        <f>'ESTIMATED Earned Revenue'!$L69*1.07925</f>
        <v>22888603.410750002</v>
      </c>
      <c r="E68" s="88">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164837.736795</v>
      </c>
      <c r="F68" s="88">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125110.11193762501</v>
      </c>
      <c r="G68" s="89">
        <f t="shared" si="22"/>
        <v>6.9009459521683844E-3</v>
      </c>
      <c r="H68" s="90">
        <f t="shared" si="23"/>
        <v>5.4660439386557342E-3</v>
      </c>
      <c r="I68" s="91">
        <f t="shared" si="24"/>
        <v>-39727.624857374991</v>
      </c>
      <c r="J68" s="91">
        <f>C68*(1+'Control Panel'!$C$44)</f>
        <v>24602839.969425</v>
      </c>
      <c r="K68" s="91">
        <f>D68*(1+'Control Panel'!$C$44)</f>
        <v>23575261.513072502</v>
      </c>
      <c r="L68" s="92">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169782.86889885002</v>
      </c>
      <c r="M68" s="92">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128863.41529575376</v>
      </c>
      <c r="N68" s="92">
        <f t="shared" si="25"/>
        <v>-40919.453603096263</v>
      </c>
      <c r="O68" s="92">
        <f>J68*(1+'Control Panel'!$C$44)</f>
        <v>25340925.168507751</v>
      </c>
      <c r="P68" s="92">
        <f>K68*(1+'Control Panel'!$C$44)</f>
        <v>24282519.358464677</v>
      </c>
      <c r="Q68" s="92">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174876.35496581552</v>
      </c>
      <c r="R68" s="92">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132729.31775462636</v>
      </c>
      <c r="S68" s="92">
        <f t="shared" si="26"/>
        <v>-42147.037211189163</v>
      </c>
      <c r="T68" s="92">
        <f>O68*(1+'Control Panel'!$C$44)</f>
        <v>26101152.923562985</v>
      </c>
      <c r="U68" s="92">
        <f>P68*(1+'Control Panel'!$C$44)</f>
        <v>25010994.939218618</v>
      </c>
      <c r="V68" s="92">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180122.64561479</v>
      </c>
      <c r="W68" s="91">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136711.19728726515</v>
      </c>
      <c r="X68" s="92">
        <f t="shared" si="27"/>
        <v>-43411.448327524849</v>
      </c>
      <c r="Y68" s="91">
        <f>T68*(1+'Control Panel'!$C$44)</f>
        <v>26884187.511269875</v>
      </c>
      <c r="Z68" s="91">
        <f>U68*(1+'Control Panel'!$C$44)</f>
        <v>25761324.787395176</v>
      </c>
      <c r="AA68" s="91">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185526.32498323373</v>
      </c>
      <c r="AB68" s="91">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140812.53320588311</v>
      </c>
      <c r="AC68" s="93">
        <f t="shared" si="28"/>
        <v>-44713.79177735062</v>
      </c>
      <c r="AD68" s="93">
        <f>Y68*(1+'Control Panel'!$C$44)</f>
        <v>27690713.136607971</v>
      </c>
      <c r="AE68" s="91">
        <f>Z68*(1+'Control Panel'!$C$44)</f>
        <v>26534164.531017032</v>
      </c>
      <c r="AF68" s="91">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191092.11473273073</v>
      </c>
      <c r="AG68" s="91">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145036.90920205961</v>
      </c>
      <c r="AH68" s="91">
        <f t="shared" si="29"/>
        <v>-46055.205530671112</v>
      </c>
      <c r="AI68" s="92">
        <f t="shared" si="30"/>
        <v>901400.30919542001</v>
      </c>
      <c r="AJ68" s="92">
        <f t="shared" si="31"/>
        <v>684153.37274558807</v>
      </c>
      <c r="AK68" s="92">
        <f t="shared" si="32"/>
        <v>-217246.93644983193</v>
      </c>
    </row>
    <row r="69" spans="1:37" s="94" customFormat="1" ht="14.1">
      <c r="A69" s="86" t="str">
        <f>'ESTIMATED Earned Revenue'!A70</f>
        <v>Flint, MI</v>
      </c>
      <c r="B69" s="86"/>
      <c r="C69" s="87">
        <f>'ESTIMATED Earned Revenue'!$I70*1.07925</f>
        <v>23987505.711435001</v>
      </c>
      <c r="D69" s="87">
        <f>'ESTIMATED Earned Revenue'!$L70*1.07925</f>
        <v>23036414.350132499</v>
      </c>
      <c r="E69" s="88">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165040.24342287</v>
      </c>
      <c r="F69" s="88">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125627.45022546375</v>
      </c>
      <c r="G69" s="89">
        <f t="shared" si="22"/>
        <v>6.8802586399883264E-3</v>
      </c>
      <c r="H69" s="90">
        <f t="shared" si="23"/>
        <v>5.4534290066171331E-3</v>
      </c>
      <c r="I69" s="91">
        <f t="shared" si="24"/>
        <v>-39412.793197406252</v>
      </c>
      <c r="J69" s="91">
        <f>C69*(1+'Control Panel'!$C$44)</f>
        <v>24707130.882778052</v>
      </c>
      <c r="K69" s="91">
        <f>D69*(1+'Control Panel'!$C$44)</f>
        <v>23727506.780636474</v>
      </c>
      <c r="L69" s="92">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169991.45072555612</v>
      </c>
      <c r="M69" s="92">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129396.27373222767</v>
      </c>
      <c r="N69" s="92">
        <f t="shared" si="25"/>
        <v>-40595.176993328452</v>
      </c>
      <c r="O69" s="92">
        <f>J69*(1+'Control Panel'!$C$44)</f>
        <v>25448344.809261393</v>
      </c>
      <c r="P69" s="92">
        <f>K69*(1+'Control Panel'!$C$44)</f>
        <v>24439331.984055568</v>
      </c>
      <c r="Q69" s="92">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175091.19424732283</v>
      </c>
      <c r="R69" s="92">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133278.16194419449</v>
      </c>
      <c r="S69" s="92">
        <f t="shared" si="26"/>
        <v>-41813.032303128333</v>
      </c>
      <c r="T69" s="92">
        <f>O69*(1+'Control Panel'!$C$44)</f>
        <v>26211795.153539237</v>
      </c>
      <c r="U69" s="92">
        <f>P69*(1+'Control Panel'!$C$44)</f>
        <v>25172511.943577234</v>
      </c>
      <c r="V69" s="92">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180343.9300747425</v>
      </c>
      <c r="W69" s="91">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137276.50680252031</v>
      </c>
      <c r="X69" s="92">
        <f t="shared" si="27"/>
        <v>-43067.423272222193</v>
      </c>
      <c r="Y69" s="91">
        <f>T69*(1+'Control Panel'!$C$44)</f>
        <v>26998149.008145414</v>
      </c>
      <c r="Z69" s="91">
        <f>U69*(1+'Control Panel'!$C$44)</f>
        <v>25927687.301884551</v>
      </c>
      <c r="AA69" s="91">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185754.2479769848</v>
      </c>
      <c r="AB69" s="91">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141394.80200659594</v>
      </c>
      <c r="AC69" s="93">
        <f t="shared" si="28"/>
        <v>-44359.445970388857</v>
      </c>
      <c r="AD69" s="93">
        <f>Y69*(1+'Control Panel'!$C$44)</f>
        <v>27808093.478389777</v>
      </c>
      <c r="AE69" s="91">
        <f>Z69*(1+'Control Panel'!$C$44)</f>
        <v>26705517.920941088</v>
      </c>
      <c r="AF69" s="91">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191326.87541629435</v>
      </c>
      <c r="AG69" s="91">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145636.64606679382</v>
      </c>
      <c r="AH69" s="91">
        <f t="shared" si="29"/>
        <v>-45690.229349500529</v>
      </c>
      <c r="AI69" s="92">
        <f t="shared" si="30"/>
        <v>902507.69844090065</v>
      </c>
      <c r="AJ69" s="92">
        <f t="shared" si="31"/>
        <v>686982.39055233228</v>
      </c>
      <c r="AK69" s="92">
        <f t="shared" si="32"/>
        <v>-215525.30788856838</v>
      </c>
    </row>
    <row r="70" spans="1:37" s="94" customFormat="1" ht="14.1">
      <c r="A70" s="86" t="str">
        <f>'ESTIMATED Earned Revenue'!A71</f>
        <v>Wichita, KS</v>
      </c>
      <c r="B70" s="86"/>
      <c r="C70" s="87">
        <f>'ESTIMATED Earned Revenue'!$I71*1.07925</f>
        <v>27431125.293097503</v>
      </c>
      <c r="D70" s="87">
        <f>'ESTIMATED Earned Revenue'!$L71*1.07925</f>
        <v>23443206.781874999</v>
      </c>
      <c r="E70" s="88">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171927.48258619502</v>
      </c>
      <c r="F70" s="88">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127051.2237365625</v>
      </c>
      <c r="G70" s="89">
        <f t="shared" si="22"/>
        <v>6.2676058947336421E-3</v>
      </c>
      <c r="H70" s="90">
        <f t="shared" si="23"/>
        <v>5.4195326142322617E-3</v>
      </c>
      <c r="I70" s="91">
        <f t="shared" si="24"/>
        <v>-44876.258849632519</v>
      </c>
      <c r="J70" s="91">
        <f>C70*(1+'Control Panel'!$C$44)</f>
        <v>28254059.051890429</v>
      </c>
      <c r="K70" s="91">
        <f>D70*(1+'Control Panel'!$C$44)</f>
        <v>24146502.985331248</v>
      </c>
      <c r="L70" s="92">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177085.30706378087</v>
      </c>
      <c r="M70" s="92">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130862.76044865936</v>
      </c>
      <c r="N70" s="92">
        <f t="shared" si="25"/>
        <v>-46222.546615121508</v>
      </c>
      <c r="O70" s="92">
        <f>J70*(1+'Control Panel'!$C$44)</f>
        <v>29101680.823447142</v>
      </c>
      <c r="P70" s="92">
        <f>K70*(1+'Control Panel'!$C$44)</f>
        <v>24870898.074891187</v>
      </c>
      <c r="Q70" s="92">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182397.86627569431</v>
      </c>
      <c r="R70" s="92">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134788.64326211915</v>
      </c>
      <c r="S70" s="92">
        <f t="shared" si="26"/>
        <v>-47609.22301357516</v>
      </c>
      <c r="T70" s="92">
        <f>O70*(1+'Control Panel'!$C$44)</f>
        <v>29974731.248150557</v>
      </c>
      <c r="U70" s="92">
        <f>P70*(1+'Control Panel'!$C$44)</f>
        <v>25617025.017137922</v>
      </c>
      <c r="V70" s="92">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187869.80226396516</v>
      </c>
      <c r="W70" s="91">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138832.30255998272</v>
      </c>
      <c r="X70" s="92">
        <f t="shared" si="27"/>
        <v>-49037.499703982437</v>
      </c>
      <c r="Y70" s="91">
        <f>T70*(1+'Control Panel'!$C$44)</f>
        <v>30873973.185595077</v>
      </c>
      <c r="Z70" s="91">
        <f>U70*(1+'Control Panel'!$C$44)</f>
        <v>26385535.767652061</v>
      </c>
      <c r="AA70" s="91">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193505.89633188414</v>
      </c>
      <c r="AB70" s="91">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142997.27163678221</v>
      </c>
      <c r="AC70" s="93">
        <f t="shared" si="28"/>
        <v>-50508.624695101928</v>
      </c>
      <c r="AD70" s="93">
        <f>Y70*(1+'Control Panel'!$C$44)</f>
        <v>31800192.38116293</v>
      </c>
      <c r="AE70" s="91">
        <f>Z70*(1+'Control Panel'!$C$44)</f>
        <v>27177101.840681624</v>
      </c>
      <c r="AF70" s="91">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199311.07322184063</v>
      </c>
      <c r="AG70" s="91">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147287.18978588568</v>
      </c>
      <c r="AH70" s="91">
        <f t="shared" si="29"/>
        <v>-52023.883435954951</v>
      </c>
      <c r="AI70" s="92">
        <f t="shared" si="30"/>
        <v>940169.94515716517</v>
      </c>
      <c r="AJ70" s="92">
        <f t="shared" si="31"/>
        <v>694768.16769342916</v>
      </c>
      <c r="AK70" s="92">
        <f t="shared" si="32"/>
        <v>-245401.77746373601</v>
      </c>
    </row>
    <row r="71" spans="1:37" s="94" customFormat="1" ht="14.1">
      <c r="A71" s="86" t="str">
        <f>'ESTIMATED Earned Revenue'!A72</f>
        <v>Falls Creek, PA</v>
      </c>
      <c r="B71" s="86"/>
      <c r="C71" s="87">
        <f>'ESTIMATED Earned Revenue'!$I72*1.07925</f>
        <v>26384696.721000001</v>
      </c>
      <c r="D71" s="87">
        <f>'ESTIMATED Earned Revenue'!$L72*1.07925</f>
        <v>23639809.437375002</v>
      </c>
      <c r="E71" s="88">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169834.62544200002</v>
      </c>
      <c r="F71" s="88">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127739.3330308125</v>
      </c>
      <c r="G71" s="89">
        <f t="shared" si="22"/>
        <v>6.4368610046150708E-3</v>
      </c>
      <c r="H71" s="90">
        <f t="shared" si="23"/>
        <v>5.4035686442063325E-3</v>
      </c>
      <c r="I71" s="91">
        <f t="shared" si="24"/>
        <v>-42095.292411187518</v>
      </c>
      <c r="J71" s="91">
        <f>C71*(1+'Control Panel'!$C$44)</f>
        <v>27176237.62263</v>
      </c>
      <c r="K71" s="91">
        <f>D71*(1+'Control Panel'!$C$44)</f>
        <v>24349003.720496252</v>
      </c>
      <c r="L71" s="92">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174929.66420526002</v>
      </c>
      <c r="M71" s="92">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131571.51302173687</v>
      </c>
      <c r="N71" s="92">
        <f t="shared" si="25"/>
        <v>-43358.15118352315</v>
      </c>
      <c r="O71" s="92">
        <f>J71*(1+'Control Panel'!$C$44)</f>
        <v>27991524.751308899</v>
      </c>
      <c r="P71" s="92">
        <f>K71*(1+'Control Panel'!$C$44)</f>
        <v>25079473.832111139</v>
      </c>
      <c r="Q71" s="92">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180177.55413141783</v>
      </c>
      <c r="R71" s="92">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135518.65841238899</v>
      </c>
      <c r="S71" s="92">
        <f t="shared" si="26"/>
        <v>-44658.895719028835</v>
      </c>
      <c r="T71" s="92">
        <f>O71*(1+'Control Panel'!$C$44)</f>
        <v>28831270.493848167</v>
      </c>
      <c r="U71" s="92">
        <f>P71*(1+'Control Panel'!$C$44)</f>
        <v>25831858.047074474</v>
      </c>
      <c r="V71" s="92">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185582.88075536038</v>
      </c>
      <c r="W71" s="91">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139584.21816476065</v>
      </c>
      <c r="X71" s="92">
        <f t="shared" si="27"/>
        <v>-45998.662590599735</v>
      </c>
      <c r="Y71" s="91">
        <f>T71*(1+'Control Panel'!$C$44)</f>
        <v>29696208.608663615</v>
      </c>
      <c r="Z71" s="91">
        <f>U71*(1+'Control Panel'!$C$44)</f>
        <v>26606813.788486708</v>
      </c>
      <c r="AA71" s="91">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191150.3671780212</v>
      </c>
      <c r="AB71" s="91">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143771.74470970349</v>
      </c>
      <c r="AC71" s="93">
        <f t="shared" si="28"/>
        <v>-47378.622468317713</v>
      </c>
      <c r="AD71" s="93">
        <f>Y71*(1+'Control Panel'!$C$44)</f>
        <v>30587094.866923526</v>
      </c>
      <c r="AE71" s="91">
        <f>Z71*(1+'Control Panel'!$C$44)</f>
        <v>27405018.202141311</v>
      </c>
      <c r="AF71" s="91">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196884.87819336183</v>
      </c>
      <c r="AG71" s="91">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148084.89705099459</v>
      </c>
      <c r="AH71" s="91">
        <f t="shared" si="29"/>
        <v>-48799.981142367236</v>
      </c>
      <c r="AI71" s="92">
        <f t="shared" si="30"/>
        <v>928725.34446342126</v>
      </c>
      <c r="AJ71" s="92">
        <f t="shared" si="31"/>
        <v>698531.03135958454</v>
      </c>
      <c r="AK71" s="92">
        <f t="shared" si="32"/>
        <v>-230194.31310383673</v>
      </c>
    </row>
    <row r="72" spans="1:37" s="94" customFormat="1" ht="14.1">
      <c r="A72" s="86" t="s">
        <v>55</v>
      </c>
      <c r="B72" s="86"/>
      <c r="C72" s="87">
        <f>'ESTIMATED Earned Revenue'!$I73*1.07925</f>
        <v>27360580.473000001</v>
      </c>
      <c r="D72" s="87">
        <f>'ESTIMATED Earned Revenue'!$L73*1.07925</f>
        <v>24026037.936750002</v>
      </c>
      <c r="E72" s="88">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171786.39294600001</v>
      </c>
      <c r="F72" s="88">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129091.132778625</v>
      </c>
      <c r="G72" s="89">
        <f t="shared" si="22"/>
        <v>6.2786092245200155E-3</v>
      </c>
      <c r="H72" s="90">
        <f t="shared" si="23"/>
        <v>5.3729679907467565E-3</v>
      </c>
      <c r="I72" s="91">
        <f t="shared" si="24"/>
        <v>-42695.260167375003</v>
      </c>
      <c r="J72" s="91">
        <f>C72*(1+'Control Panel'!$C$44)</f>
        <v>28181397.887190003</v>
      </c>
      <c r="K72" s="91">
        <f>D72*(1+'Control Panel'!$C$44)</f>
        <v>24746819.074852504</v>
      </c>
      <c r="L72" s="92">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176939.98473438004</v>
      </c>
      <c r="M72" s="92">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132963.86676198378</v>
      </c>
      <c r="N72" s="92">
        <f t="shared" si="25"/>
        <v>-43976.117972396256</v>
      </c>
      <c r="O72" s="92">
        <f>J72*(1+'Control Panel'!$C$44)</f>
        <v>29026839.823805705</v>
      </c>
      <c r="P72" s="92">
        <f>K72*(1+'Control Panel'!$C$44)</f>
        <v>25489223.647098079</v>
      </c>
      <c r="Q72" s="92">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182248.18427641146</v>
      </c>
      <c r="R72" s="92">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136952.78276484329</v>
      </c>
      <c r="S72" s="92">
        <f t="shared" si="26"/>
        <v>-45295.401511568169</v>
      </c>
      <c r="T72" s="92">
        <f>O72*(1+'Control Panel'!$C$44)</f>
        <v>29897645.018519878</v>
      </c>
      <c r="U72" s="92">
        <f>P72*(1+'Control Panel'!$C$44)</f>
        <v>26253900.356511023</v>
      </c>
      <c r="V72" s="92">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187715.62980470379</v>
      </c>
      <c r="W72" s="91">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141061.36624778857</v>
      </c>
      <c r="X72" s="92">
        <f t="shared" si="27"/>
        <v>-46654.263556915219</v>
      </c>
      <c r="Y72" s="91">
        <f>T72*(1+'Control Panel'!$C$44)</f>
        <v>30794574.369075477</v>
      </c>
      <c r="Z72" s="91">
        <f>U72*(1+'Control Panel'!$C$44)</f>
        <v>27041517.367206354</v>
      </c>
      <c r="AA72" s="91">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193347.09869884493</v>
      </c>
      <c r="AB72" s="91">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145293.20723522225</v>
      </c>
      <c r="AC72" s="93">
        <f t="shared" si="28"/>
        <v>-48053.891463622684</v>
      </c>
      <c r="AD72" s="93">
        <f>Y72*(1+'Control Panel'!$C$44)</f>
        <v>31718411.600147743</v>
      </c>
      <c r="AE72" s="91">
        <f>Z72*(1+'Control Panel'!$C$44)</f>
        <v>27852762.888222545</v>
      </c>
      <c r="AF72" s="91">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199147.51165981026</v>
      </c>
      <c r="AG72" s="91">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149652.00345227891</v>
      </c>
      <c r="AH72" s="91">
        <f t="shared" si="29"/>
        <v>-49495.508207531355</v>
      </c>
      <c r="AI72" s="92">
        <f t="shared" si="30"/>
        <v>939398.40917415032</v>
      </c>
      <c r="AJ72" s="92">
        <f t="shared" si="31"/>
        <v>705923.2264621167</v>
      </c>
      <c r="AK72" s="92">
        <f t="shared" si="32"/>
        <v>-233475.18271203362</v>
      </c>
    </row>
    <row r="73" spans="1:37" s="94" customFormat="1" ht="14.1">
      <c r="A73" s="86" t="str">
        <f>'ESTIMATED Earned Revenue'!A74</f>
        <v>Kennewick, WA</v>
      </c>
      <c r="B73" s="86"/>
      <c r="C73" s="87">
        <f>'ESTIMATED Earned Revenue'!$I74*1.07925</f>
        <v>31755626.900827501</v>
      </c>
      <c r="D73" s="87">
        <f>'ESTIMATED Earned Revenue'!$L74*1.07925</f>
        <v>24980791.355190001</v>
      </c>
      <c r="E73" s="88">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180576.48580165501</v>
      </c>
      <c r="F73" s="88">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132432.769743165</v>
      </c>
      <c r="G73" s="89">
        <f t="shared" si="22"/>
        <v>5.6864405910043454E-3</v>
      </c>
      <c r="H73" s="90">
        <f t="shared" si="23"/>
        <v>5.3013840858828843E-3</v>
      </c>
      <c r="I73" s="91">
        <f t="shared" si="24"/>
        <v>-48143.716058490012</v>
      </c>
      <c r="J73" s="91">
        <f>C73*(1+'Control Panel'!$C$44)</f>
        <v>32708295.707852326</v>
      </c>
      <c r="K73" s="91">
        <f>D73*(1+'Control Panel'!$C$44)</f>
        <v>25730215.095845703</v>
      </c>
      <c r="L73" s="92">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185993.78037570466</v>
      </c>
      <c r="M73" s="92">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136405.75283545995</v>
      </c>
      <c r="N73" s="92">
        <f t="shared" si="25"/>
        <v>-49588.027540244715</v>
      </c>
      <c r="O73" s="92">
        <f>J73*(1+'Control Panel'!$C$44)</f>
        <v>33689544.579087898</v>
      </c>
      <c r="P73" s="92">
        <f>K73*(1+'Control Panel'!$C$44)</f>
        <v>26502121.548721075</v>
      </c>
      <c r="Q73" s="92">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191573.59378697583</v>
      </c>
      <c r="R73" s="92">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140497.92542052377</v>
      </c>
      <c r="S73" s="92">
        <f t="shared" si="26"/>
        <v>-51075.668366452068</v>
      </c>
      <c r="T73" s="92">
        <f>O73*(1+'Control Panel'!$C$44)</f>
        <v>34700230.916460536</v>
      </c>
      <c r="U73" s="92">
        <f>P73*(1+'Control Panel'!$C$44)</f>
        <v>27297185.195182707</v>
      </c>
      <c r="V73" s="92">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197320.80160058511</v>
      </c>
      <c r="W73" s="91">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144712.86318313947</v>
      </c>
      <c r="X73" s="92">
        <f t="shared" si="27"/>
        <v>-52607.938417445635</v>
      </c>
      <c r="Y73" s="91">
        <f>T73*(1+'Control Panel'!$C$44)</f>
        <v>35741237.843954355</v>
      </c>
      <c r="Z73" s="91">
        <f>U73*(1+'Control Panel'!$C$44)</f>
        <v>28116100.75103819</v>
      </c>
      <c r="AA73" s="91">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203240.42564860269</v>
      </c>
      <c r="AB73" s="91">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149054.24907863367</v>
      </c>
      <c r="AC73" s="93">
        <f t="shared" si="28"/>
        <v>-54186.176569969015</v>
      </c>
      <c r="AD73" s="93">
        <f>Y73*(1+'Control Panel'!$C$44)</f>
        <v>36813474.979272984</v>
      </c>
      <c r="AE73" s="91">
        <f>Z73*(1+'Control Panel'!$C$44)</f>
        <v>28959583.773569338</v>
      </c>
      <c r="AF73" s="91">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209337.63841806076</v>
      </c>
      <c r="AG73" s="91">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153525.87655099269</v>
      </c>
      <c r="AH73" s="91">
        <f t="shared" si="29"/>
        <v>-55811.761867068068</v>
      </c>
      <c r="AI73" s="92">
        <f t="shared" si="30"/>
        <v>987466.23982992896</v>
      </c>
      <c r="AJ73" s="92">
        <f t="shared" si="31"/>
        <v>724196.66706874967</v>
      </c>
      <c r="AK73" s="92">
        <f t="shared" si="32"/>
        <v>-263269.5727611793</v>
      </c>
    </row>
    <row r="74" spans="1:37" s="94" customFormat="1" ht="14.1">
      <c r="A74" s="86" t="str">
        <f>'ESTIMATED Earned Revenue'!A75</f>
        <v>Boston, MA</v>
      </c>
      <c r="B74" s="86"/>
      <c r="C74" s="87">
        <f>'ESTIMATED Earned Revenue'!$I75*1.07925</f>
        <v>33415981.331250001</v>
      </c>
      <c r="D74" s="87">
        <f>'ESTIMATED Earned Revenue'!$L75*1.07925</f>
        <v>25191021.398250002</v>
      </c>
      <c r="E74" s="88">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183897.1946625</v>
      </c>
      <c r="F74" s="88">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133168.57489387502</v>
      </c>
      <c r="G74" s="89">
        <f t="shared" si="22"/>
        <v>5.5032708104407147E-3</v>
      </c>
      <c r="H74" s="90">
        <f t="shared" si="23"/>
        <v>5.2863507512691055E-3</v>
      </c>
      <c r="I74" s="91">
        <f t="shared" si="24"/>
        <v>-50728.61976862498</v>
      </c>
      <c r="J74" s="91">
        <f>C74*(1+'Control Panel'!$C$44)</f>
        <v>34418460.771187499</v>
      </c>
      <c r="K74" s="91">
        <f>D74*(1+'Control Panel'!$C$44)</f>
        <v>25946752.040197503</v>
      </c>
      <c r="L74" s="92">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189414.11050237503</v>
      </c>
      <c r="M74" s="92">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137163.63214069128</v>
      </c>
      <c r="N74" s="92">
        <f t="shared" si="25"/>
        <v>-52250.478361683752</v>
      </c>
      <c r="O74" s="92">
        <f>J74*(1+'Control Panel'!$C$44)</f>
        <v>35451014.594323128</v>
      </c>
      <c r="P74" s="92">
        <f>K74*(1+'Control Panel'!$C$44)</f>
        <v>26725154.60140343</v>
      </c>
      <c r="Q74" s="92">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195096.5338174463</v>
      </c>
      <c r="R74" s="92">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141278.541104912</v>
      </c>
      <c r="S74" s="92">
        <f t="shared" si="26"/>
        <v>-53817.992712534295</v>
      </c>
      <c r="T74" s="92">
        <f>O74*(1+'Control Panel'!$C$44)</f>
        <v>36514545.032152824</v>
      </c>
      <c r="U74" s="92">
        <f>P74*(1+'Control Panel'!$C$44)</f>
        <v>27526909.239445534</v>
      </c>
      <c r="V74" s="92">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200949.4298319697</v>
      </c>
      <c r="W74" s="91">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145516.89733805935</v>
      </c>
      <c r="X74" s="92">
        <f t="shared" si="27"/>
        <v>-55432.532493910345</v>
      </c>
      <c r="Y74" s="91">
        <f>T74*(1+'Control Panel'!$C$44)</f>
        <v>37609981.383117408</v>
      </c>
      <c r="Z74" s="91">
        <f>U74*(1+'Control Panel'!$C$44)</f>
        <v>28352716.516628899</v>
      </c>
      <c r="AA74" s="91">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206977.9127269288</v>
      </c>
      <c r="AB74" s="91">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149882.40425820113</v>
      </c>
      <c r="AC74" s="93">
        <f t="shared" si="28"/>
        <v>-57095.508468727669</v>
      </c>
      <c r="AD74" s="93">
        <f>Y74*(1+'Control Panel'!$C$44)</f>
        <v>38738280.824610934</v>
      </c>
      <c r="AE74" s="91">
        <f>Z74*(1+'Control Panel'!$C$44)</f>
        <v>29203298.012127768</v>
      </c>
      <c r="AF74" s="91">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213187.25010873665</v>
      </c>
      <c r="AG74" s="91">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154378.87638594719</v>
      </c>
      <c r="AH74" s="91">
        <f t="shared" si="29"/>
        <v>-58808.37372278946</v>
      </c>
      <c r="AI74" s="92">
        <f t="shared" si="30"/>
        <v>1005625.2369874566</v>
      </c>
      <c r="AJ74" s="92">
        <f t="shared" si="31"/>
        <v>728220.35122781096</v>
      </c>
      <c r="AK74" s="92">
        <f t="shared" si="32"/>
        <v>-277404.88575964561</v>
      </c>
    </row>
    <row r="75" spans="1:37" s="94" customFormat="1" ht="14.1">
      <c r="A75" s="86" t="str">
        <f>'ESTIMATED Earned Revenue'!A76</f>
        <v>Columbus, OH</v>
      </c>
      <c r="B75" s="86"/>
      <c r="C75" s="87">
        <f>'ESTIMATED Earned Revenue'!$I76*1.07925</f>
        <v>54439996.290119998</v>
      </c>
      <c r="D75" s="87">
        <f>'ESTIMATED Earned Revenue'!$L76*1.07925</f>
        <v>25911146.120313749</v>
      </c>
      <c r="E75" s="88">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202203.584</v>
      </c>
      <c r="F75" s="88">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135689.01142109811</v>
      </c>
      <c r="G75" s="89">
        <f t="shared" si="22"/>
        <v>3.7142468365064301E-3</v>
      </c>
      <c r="H75" s="90">
        <f t="shared" si="23"/>
        <v>5.236704343028694E-3</v>
      </c>
      <c r="I75" s="91">
        <f t="shared" si="24"/>
        <v>-66514.572578901891</v>
      </c>
      <c r="J75" s="91">
        <f>C75*(1+'Control Panel'!$C$44)</f>
        <v>56073196.178823598</v>
      </c>
      <c r="K75" s="91">
        <f>D75*(1+'Control Panel'!$C$44)</f>
        <v>26688480.503923163</v>
      </c>
      <c r="L75" s="92">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208269.68946000002</v>
      </c>
      <c r="M75" s="92">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139759.68176373106</v>
      </c>
      <c r="N75" s="92">
        <f t="shared" si="25"/>
        <v>-68510.007696268964</v>
      </c>
      <c r="O75" s="92">
        <f>J75*(1+'Control Panel'!$C$44)</f>
        <v>57755392.064188309</v>
      </c>
      <c r="P75" s="92">
        <f>K75*(1+'Control Panel'!$C$44)</f>
        <v>27489134.919040859</v>
      </c>
      <c r="Q75" s="92">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214517.78014380005</v>
      </c>
      <c r="R75" s="92">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143952.47221664301</v>
      </c>
      <c r="S75" s="92">
        <f t="shared" si="26"/>
        <v>-70565.307927157031</v>
      </c>
      <c r="T75" s="92">
        <f>O75*(1+'Control Panel'!$C$44)</f>
        <v>59488053.826113962</v>
      </c>
      <c r="U75" s="92">
        <f>P75*(1+'Control Panel'!$C$44)</f>
        <v>28313808.966612086</v>
      </c>
      <c r="V75" s="92">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220953.31354811406</v>
      </c>
      <c r="W75" s="91">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148271.0463831423</v>
      </c>
      <c r="X75" s="92">
        <f t="shared" si="27"/>
        <v>-72682.267164971767</v>
      </c>
      <c r="Y75" s="91">
        <f>T75*(1+'Control Panel'!$C$44)</f>
        <v>61272695.440897383</v>
      </c>
      <c r="Z75" s="91">
        <f>U75*(1+'Control Panel'!$C$44)</f>
        <v>29163223.235610448</v>
      </c>
      <c r="AA75" s="91">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227581.91295455751</v>
      </c>
      <c r="AB75" s="91">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152719.17777463657</v>
      </c>
      <c r="AC75" s="93">
        <f t="shared" si="28"/>
        <v>-74862.735179920943</v>
      </c>
      <c r="AD75" s="93">
        <f>Y75*(1+'Control Panel'!$C$44)</f>
        <v>63110876.304124303</v>
      </c>
      <c r="AE75" s="91">
        <f>Z75*(1+'Control Panel'!$C$44)</f>
        <v>30038119.932678763</v>
      </c>
      <c r="AF75" s="91">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234409.37034319423</v>
      </c>
      <c r="AG75" s="91">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157300.75310787567</v>
      </c>
      <c r="AH75" s="91">
        <f t="shared" si="29"/>
        <v>-77108.617235318554</v>
      </c>
      <c r="AI75" s="92">
        <f t="shared" si="30"/>
        <v>1105732.0664496659</v>
      </c>
      <c r="AJ75" s="92">
        <f t="shared" si="31"/>
        <v>742003.1312460287</v>
      </c>
      <c r="AK75" s="92">
        <f t="shared" si="32"/>
        <v>-363728.93520363723</v>
      </c>
    </row>
    <row r="76" spans="1:37" s="94" customFormat="1" ht="14.1">
      <c r="A76" s="86" t="str">
        <f>'ESTIMATED Earned Revenue'!A77</f>
        <v>Rockford, IL</v>
      </c>
      <c r="B76" s="86"/>
      <c r="C76" s="87">
        <f>'ESTIMATED Earned Revenue'!$I77*1.07925</f>
        <v>30454521.910657503</v>
      </c>
      <c r="D76" s="87">
        <f>'ESTIMATED Earned Revenue'!$L77*1.07925</f>
        <v>26597294.422710001</v>
      </c>
      <c r="E76" s="88">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177974.27582131501</v>
      </c>
      <c r="F76" s="88">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138090.53047948499</v>
      </c>
      <c r="G76" s="89">
        <f t="shared" si="22"/>
        <v>5.8439359627258918E-3</v>
      </c>
      <c r="H76" s="90">
        <f t="shared" si="23"/>
        <v>5.191901412407455E-3</v>
      </c>
      <c r="I76" s="91">
        <f t="shared" si="24"/>
        <v>-39883.745341830014</v>
      </c>
      <c r="J76" s="91">
        <f>C76*(1+'Control Panel'!$C$44)</f>
        <v>31368157.567977227</v>
      </c>
      <c r="K76" s="91">
        <f>D76*(1+'Control Panel'!$C$44)</f>
        <v>27395213.255391303</v>
      </c>
      <c r="L76" s="92">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183313.50409595447</v>
      </c>
      <c r="M76" s="92">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142233.24639386957</v>
      </c>
      <c r="N76" s="92">
        <f t="shared" si="25"/>
        <v>-41080.257702084898</v>
      </c>
      <c r="O76" s="92">
        <f>J76*(1+'Control Panel'!$C$44)</f>
        <v>32309202.295016546</v>
      </c>
      <c r="P76" s="92">
        <f>K76*(1+'Control Panel'!$C$44)</f>
        <v>28217069.653053042</v>
      </c>
      <c r="Q76" s="92">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188812.90921883314</v>
      </c>
      <c r="R76" s="92">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146500.24378568566</v>
      </c>
      <c r="S76" s="92">
        <f t="shared" si="26"/>
        <v>-42312.665433147486</v>
      </c>
      <c r="T76" s="92">
        <f>O76*(1+'Control Panel'!$C$44)</f>
        <v>33278478.363867044</v>
      </c>
      <c r="U76" s="92">
        <f>P76*(1+'Control Panel'!$C$44)</f>
        <v>29063581.742644634</v>
      </c>
      <c r="V76" s="92">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194477.29649539813</v>
      </c>
      <c r="W76" s="91">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150895.25109925622</v>
      </c>
      <c r="X76" s="92">
        <f t="shared" si="27"/>
        <v>-43582.045396141912</v>
      </c>
      <c r="Y76" s="91">
        <f>T76*(1+'Control Panel'!$C$44)</f>
        <v>34276832.714783058</v>
      </c>
      <c r="Z76" s="91">
        <f>U76*(1+'Control Panel'!$C$44)</f>
        <v>29935489.194923975</v>
      </c>
      <c r="AA76" s="91">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200311.61539026009</v>
      </c>
      <c r="AB76" s="91">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155422.10863223393</v>
      </c>
      <c r="AC76" s="93">
        <f t="shared" si="28"/>
        <v>-44889.506758026168</v>
      </c>
      <c r="AD76" s="93">
        <f>Y76*(1+'Control Panel'!$C$44)</f>
        <v>35305137.696226552</v>
      </c>
      <c r="AE76" s="91">
        <f>Z76*(1+'Control Panel'!$C$44)</f>
        <v>30833553.870771695</v>
      </c>
      <c r="AF76" s="91">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206320.96385196788</v>
      </c>
      <c r="AG76" s="91">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160084.77189120094</v>
      </c>
      <c r="AH76" s="91">
        <f t="shared" si="29"/>
        <v>-46236.191960766941</v>
      </c>
      <c r="AI76" s="92">
        <f t="shared" si="30"/>
        <v>973236.28905241378</v>
      </c>
      <c r="AJ76" s="92">
        <f t="shared" si="31"/>
        <v>755135.62180224631</v>
      </c>
      <c r="AK76" s="92">
        <f t="shared" si="32"/>
        <v>-218100.66725016746</v>
      </c>
    </row>
    <row r="77" spans="1:37" s="94" customFormat="1" ht="14.1">
      <c r="A77" s="86" t="str">
        <f>'ESTIMATED Earned Revenue'!A78</f>
        <v>Madison, WI</v>
      </c>
      <c r="B77" s="86"/>
      <c r="C77" s="87">
        <f>'ESTIMATED Earned Revenue'!$I78*1.07925</f>
        <v>29394510.20025</v>
      </c>
      <c r="D77" s="87">
        <f>'ESTIMATED Earned Revenue'!$L78*1.07925</f>
        <v>26788615.746750001</v>
      </c>
      <c r="E77" s="88">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175854.2524005</v>
      </c>
      <c r="F77" s="88">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138760.15511362499</v>
      </c>
      <c r="G77" s="89">
        <f t="shared" si="22"/>
        <v>5.982554266170571E-3</v>
      </c>
      <c r="H77" s="90">
        <f t="shared" si="23"/>
        <v>5.179818040073959E-3</v>
      </c>
      <c r="I77" s="91">
        <f t="shared" si="24"/>
        <v>-37094.09728687501</v>
      </c>
      <c r="J77" s="91">
        <f>C77*(1+'Control Panel'!$C$44)</f>
        <v>30276345.5062575</v>
      </c>
      <c r="K77" s="91">
        <f>D77*(1+'Control Panel'!$C$44)</f>
        <v>27592274.219152503</v>
      </c>
      <c r="L77" s="92">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181129.87997251502</v>
      </c>
      <c r="M77" s="92">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142922.95976703375</v>
      </c>
      <c r="N77" s="92">
        <f t="shared" si="25"/>
        <v>-38206.920205481263</v>
      </c>
      <c r="O77" s="92">
        <f>J77*(1+'Control Panel'!$C$44)</f>
        <v>31184635.871445227</v>
      </c>
      <c r="P77" s="92">
        <f>K77*(1+'Control Panel'!$C$44)</f>
        <v>28420042.44572708</v>
      </c>
      <c r="Q77" s="92">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186563.7763716905</v>
      </c>
      <c r="R77" s="92">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147210.64856004476</v>
      </c>
      <c r="S77" s="92">
        <f t="shared" si="26"/>
        <v>-39353.12781164574</v>
      </c>
      <c r="T77" s="92">
        <f>O77*(1+'Control Panel'!$C$44)</f>
        <v>32120174.947588585</v>
      </c>
      <c r="U77" s="92">
        <f>P77*(1+'Control Panel'!$C$44)</f>
        <v>29272643.719098892</v>
      </c>
      <c r="V77" s="92">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192160.68966284121</v>
      </c>
      <c r="W77" s="91">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151626.96801684611</v>
      </c>
      <c r="X77" s="92">
        <f t="shared" si="27"/>
        <v>-40533.721645995101</v>
      </c>
      <c r="Y77" s="91">
        <f>T77*(1+'Control Panel'!$C$44)</f>
        <v>33083780.196016245</v>
      </c>
      <c r="Z77" s="91">
        <f>U77*(1+'Control Panel'!$C$44)</f>
        <v>30150823.030671861</v>
      </c>
      <c r="AA77" s="91">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197925.51035272647</v>
      </c>
      <c r="AB77" s="91">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156175.77705735152</v>
      </c>
      <c r="AC77" s="93">
        <f t="shared" si="28"/>
        <v>-41749.733295374957</v>
      </c>
      <c r="AD77" s="93">
        <f>Y77*(1+'Control Panel'!$C$44)</f>
        <v>34076293.601896733</v>
      </c>
      <c r="AE77" s="91">
        <f>Z77*(1+'Control Panel'!$C$44)</f>
        <v>31055347.721592017</v>
      </c>
      <c r="AF77" s="91">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203863.27566330825</v>
      </c>
      <c r="AG77" s="91">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160861.05036907207</v>
      </c>
      <c r="AH77" s="91">
        <f t="shared" si="29"/>
        <v>-43002.225294236181</v>
      </c>
      <c r="AI77" s="92">
        <f t="shared" si="30"/>
        <v>961643.13202308142</v>
      </c>
      <c r="AJ77" s="92">
        <f t="shared" si="31"/>
        <v>758797.40377034829</v>
      </c>
      <c r="AK77" s="92">
        <f t="shared" si="32"/>
        <v>-202845.72825273313</v>
      </c>
    </row>
    <row r="78" spans="1:37" s="94" customFormat="1" ht="14.1">
      <c r="A78" s="86" t="str">
        <f>'ESTIMATED Earned Revenue'!A79</f>
        <v>Dallas, TX</v>
      </c>
      <c r="B78" s="86"/>
      <c r="C78" s="87">
        <f>'ESTIMATED Earned Revenue'!$I79*1.07925</f>
        <v>27732775.473832503</v>
      </c>
      <c r="D78" s="87">
        <f>'ESTIMATED Earned Revenue'!$L79*1.07925</f>
        <v>26856566.179357503</v>
      </c>
      <c r="E78" s="88">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172530.78294766502</v>
      </c>
      <c r="F78" s="88">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138997.98162775126</v>
      </c>
      <c r="G78" s="89">
        <f t="shared" si="22"/>
        <v>6.2211870250944738E-3</v>
      </c>
      <c r="H78" s="90">
        <f t="shared" si="23"/>
        <v>5.1755678927631454E-3</v>
      </c>
      <c r="I78" s="91">
        <f t="shared" si="24"/>
        <v>-33532.801319913764</v>
      </c>
      <c r="J78" s="91">
        <f>C78*(1+'Control Panel'!$C$44)</f>
        <v>28564758.738047481</v>
      </c>
      <c r="K78" s="91">
        <f>D78*(1+'Control Panel'!$C$44)</f>
        <v>27662263.164738227</v>
      </c>
      <c r="L78" s="92">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177706.70643609497</v>
      </c>
      <c r="M78" s="92">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143167.92107658379</v>
      </c>
      <c r="N78" s="92">
        <f t="shared" si="25"/>
        <v>-34538.785359511181</v>
      </c>
      <c r="O78" s="92">
        <f>J78*(1+'Control Panel'!$C$44)</f>
        <v>29421701.500188906</v>
      </c>
      <c r="P78" s="92">
        <f>K78*(1+'Control Panel'!$C$44)</f>
        <v>28492131.059680372</v>
      </c>
      <c r="Q78" s="92">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183037.90762917785</v>
      </c>
      <c r="R78" s="92">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147462.95870888131</v>
      </c>
      <c r="S78" s="92">
        <f t="shared" si="26"/>
        <v>-35574.948920296534</v>
      </c>
      <c r="T78" s="92">
        <f>O78*(1+'Control Panel'!$C$44)</f>
        <v>30304352.545194574</v>
      </c>
      <c r="U78" s="92">
        <f>P78*(1+'Control Panel'!$C$44)</f>
        <v>29346894.991470784</v>
      </c>
      <c r="V78" s="92">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188529.04485805318</v>
      </c>
      <c r="W78" s="91">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151886.84747014774</v>
      </c>
      <c r="X78" s="92">
        <f t="shared" si="27"/>
        <v>-36642.197387905442</v>
      </c>
      <c r="Y78" s="91">
        <f>T78*(1+'Control Panel'!$C$44)</f>
        <v>31213483.121550411</v>
      </c>
      <c r="Z78" s="91">
        <f>U78*(1+'Control Panel'!$C$44)</f>
        <v>30227301.841214906</v>
      </c>
      <c r="AA78" s="91">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194184.9162037948</v>
      </c>
      <c r="AB78" s="91">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156443.45289425217</v>
      </c>
      <c r="AC78" s="93">
        <f t="shared" si="28"/>
        <v>-37741.463309542625</v>
      </c>
      <c r="AD78" s="93">
        <f>Y78*(1+'Control Panel'!$C$44)</f>
        <v>32149887.615196925</v>
      </c>
      <c r="AE78" s="91">
        <f>Z78*(1+'Control Panel'!$C$44)</f>
        <v>31134120.896451354</v>
      </c>
      <c r="AF78" s="91">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200010.46368990865</v>
      </c>
      <c r="AG78" s="91">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161136.75648107973</v>
      </c>
      <c r="AH78" s="91">
        <f t="shared" si="29"/>
        <v>-38873.707208828913</v>
      </c>
      <c r="AI78" s="92">
        <f t="shared" si="30"/>
        <v>943469.03881702945</v>
      </c>
      <c r="AJ78" s="92">
        <f t="shared" si="31"/>
        <v>760097.93663094472</v>
      </c>
      <c r="AK78" s="92">
        <f t="shared" si="32"/>
        <v>-183371.10218608472</v>
      </c>
    </row>
    <row r="79" spans="1:37" s="94" customFormat="1" ht="14.1">
      <c r="A79" s="86" t="str">
        <f>'ESTIMATED Earned Revenue'!A80</f>
        <v>Sioux City, IA</v>
      </c>
      <c r="B79" s="86"/>
      <c r="C79" s="87">
        <f>'ESTIMATED Earned Revenue'!$I80*1.07925</f>
        <v>30797752.518030006</v>
      </c>
      <c r="D79" s="87">
        <f>'ESTIMATED Earned Revenue'!$L80*1.07925</f>
        <v>27303615.369990002</v>
      </c>
      <c r="E79" s="88">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178660.73703606002</v>
      </c>
      <c r="F79" s="88">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140562.65379496501</v>
      </c>
      <c r="G79" s="89">
        <f t="shared" si="22"/>
        <v>5.8010965875339836E-3</v>
      </c>
      <c r="H79" s="90">
        <f t="shared" si="23"/>
        <v>5.1481333841766784E-3</v>
      </c>
      <c r="I79" s="91">
        <f t="shared" si="24"/>
        <v>-38098.08324109501</v>
      </c>
      <c r="J79" s="91">
        <f>C79*(1+'Control Panel'!$C$44)</f>
        <v>31721685.093570907</v>
      </c>
      <c r="K79" s="91">
        <f>D79*(1+'Control Panel'!$C$44)</f>
        <v>28122723.831089702</v>
      </c>
      <c r="L79" s="92">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184020.55914714184</v>
      </c>
      <c r="M79" s="92">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144779.53340881396</v>
      </c>
      <c r="N79" s="92">
        <f t="shared" si="25"/>
        <v>-39241.02573832788</v>
      </c>
      <c r="O79" s="92">
        <f>J79*(1+'Control Panel'!$C$44)</f>
        <v>32673335.646378033</v>
      </c>
      <c r="P79" s="92">
        <f>K79*(1+'Control Panel'!$C$44)</f>
        <v>28966405.546022393</v>
      </c>
      <c r="Q79" s="92">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189541.1759215561</v>
      </c>
      <c r="R79" s="92">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149122.91941107839</v>
      </c>
      <c r="S79" s="92">
        <f t="shared" si="26"/>
        <v>-40418.256510477717</v>
      </c>
      <c r="T79" s="92">
        <f>O79*(1+'Control Panel'!$C$44)</f>
        <v>33653535.715769373</v>
      </c>
      <c r="U79" s="92">
        <f>P79*(1+'Control Panel'!$C$44)</f>
        <v>29835397.712403066</v>
      </c>
      <c r="V79" s="92">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195227.41119920279</v>
      </c>
      <c r="W79" s="91">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153596.60699341074</v>
      </c>
      <c r="X79" s="92">
        <f t="shared" si="27"/>
        <v>-41630.804205792054</v>
      </c>
      <c r="Y79" s="91">
        <f>T79*(1+'Control Panel'!$C$44)</f>
        <v>34663141.787242457</v>
      </c>
      <c r="Z79" s="91">
        <f>U79*(1+'Control Panel'!$C$44)</f>
        <v>30730459.643775158</v>
      </c>
      <c r="AA79" s="91">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201084.23353517888</v>
      </c>
      <c r="AB79" s="91">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158204.50520321305</v>
      </c>
      <c r="AC79" s="93">
        <f t="shared" si="28"/>
        <v>-42879.728331965831</v>
      </c>
      <c r="AD79" s="93">
        <f>Y79*(1+'Control Panel'!$C$44)</f>
        <v>35703036.040859729</v>
      </c>
      <c r="AE79" s="91">
        <f>Z79*(1+'Control Panel'!$C$44)</f>
        <v>31652373.433088414</v>
      </c>
      <c r="AF79" s="91">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207116.76054123425</v>
      </c>
      <c r="AG79" s="91">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162950.64035930944</v>
      </c>
      <c r="AH79" s="91">
        <f t="shared" si="29"/>
        <v>-44166.120181924809</v>
      </c>
      <c r="AI79" s="92">
        <f t="shared" si="30"/>
        <v>976990.14034431393</v>
      </c>
      <c r="AJ79" s="92">
        <f t="shared" si="31"/>
        <v>768654.20537582552</v>
      </c>
      <c r="AK79" s="92">
        <f t="shared" si="32"/>
        <v>-208335.93496848841</v>
      </c>
    </row>
    <row r="80" spans="1:37" s="94" customFormat="1" ht="14.1">
      <c r="A80" s="86" t="str">
        <f>'ESTIMATED Earned Revenue'!A81</f>
        <v>Albuquerque, NM</v>
      </c>
      <c r="B80" s="86"/>
      <c r="C80" s="87">
        <f>'ESTIMATED Earned Revenue'!$I81*1.07925</f>
        <v>32399882.565750003</v>
      </c>
      <c r="D80" s="87">
        <f>'ESTIMATED Earned Revenue'!$L81*1.07925</f>
        <v>27389572.36575</v>
      </c>
      <c r="E80" s="88">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181864.99713150001</v>
      </c>
      <c r="F80" s="88">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140863.50328012501</v>
      </c>
      <c r="G80" s="89">
        <f t="shared" si="22"/>
        <v>5.6131375403116416E-3</v>
      </c>
      <c r="H80" s="90">
        <f t="shared" si="23"/>
        <v>5.1429610290765777E-3</v>
      </c>
      <c r="I80" s="91">
        <f t="shared" si="24"/>
        <v>-41001.493851375009</v>
      </c>
      <c r="J80" s="91">
        <f>C80*(1+'Control Panel'!$C$44)</f>
        <v>33371879.042722505</v>
      </c>
      <c r="K80" s="91">
        <f>D80*(1+'Control Panel'!$C$44)</f>
        <v>28211259.5367225</v>
      </c>
      <c r="L80" s="92">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187320.94704544503</v>
      </c>
      <c r="M80" s="92">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145089.40837852875</v>
      </c>
      <c r="N80" s="92">
        <f t="shared" si="25"/>
        <v>-42231.538666916284</v>
      </c>
      <c r="O80" s="92">
        <f>J80*(1+'Control Panel'!$C$44)</f>
        <v>34373035.414004184</v>
      </c>
      <c r="P80" s="92">
        <f>K80*(1+'Control Panel'!$C$44)</f>
        <v>29057597.322824176</v>
      </c>
      <c r="Q80" s="92">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192940.57545680841</v>
      </c>
      <c r="R80" s="92">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149442.09062988462</v>
      </c>
      <c r="S80" s="92">
        <f t="shared" si="26"/>
        <v>-43498.484826923785</v>
      </c>
      <c r="T80" s="92">
        <f>O80*(1+'Control Panel'!$C$44)</f>
        <v>35404226.476424314</v>
      </c>
      <c r="U80" s="92">
        <f>P80*(1+'Control Panel'!$C$44)</f>
        <v>29929325.242508903</v>
      </c>
      <c r="V80" s="92">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198728.79272051266</v>
      </c>
      <c r="W80" s="91">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153925.35334878115</v>
      </c>
      <c r="X80" s="92">
        <f t="shared" si="27"/>
        <v>-44803.439371731511</v>
      </c>
      <c r="Y80" s="91">
        <f>T80*(1+'Control Panel'!$C$44)</f>
        <v>36466353.270717047</v>
      </c>
      <c r="Z80" s="91">
        <f>U80*(1+'Control Panel'!$C$44)</f>
        <v>30827204.999784172</v>
      </c>
      <c r="AA80" s="91">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204690.65650212808</v>
      </c>
      <c r="AB80" s="91">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158543.11394924461</v>
      </c>
      <c r="AC80" s="93">
        <f t="shared" si="28"/>
        <v>-46147.542552883475</v>
      </c>
      <c r="AD80" s="93">
        <f>Y80*(1+'Control Panel'!$C$44)</f>
        <v>37560343.868838556</v>
      </c>
      <c r="AE80" s="91">
        <f>Z80*(1+'Control Panel'!$C$44)</f>
        <v>31752021.149777699</v>
      </c>
      <c r="AF80" s="91">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210831.37619719189</v>
      </c>
      <c r="AG80" s="91">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163299.40736772196</v>
      </c>
      <c r="AH80" s="91">
        <f t="shared" si="29"/>
        <v>-47531.96882946993</v>
      </c>
      <c r="AI80" s="92">
        <f t="shared" si="30"/>
        <v>994512.34792208602</v>
      </c>
      <c r="AJ80" s="92">
        <f t="shared" si="31"/>
        <v>770299.37367416103</v>
      </c>
      <c r="AK80" s="92">
        <f t="shared" si="32"/>
        <v>-224212.97424792498</v>
      </c>
    </row>
    <row r="81" spans="1:37" s="94" customFormat="1" ht="14.1">
      <c r="A81" s="86" t="str">
        <f>'ESTIMATED Earned Revenue'!A82</f>
        <v>Corpus Christi, TX</v>
      </c>
      <c r="B81" s="86"/>
      <c r="C81" s="87">
        <f>'ESTIMATED Earned Revenue'!$I82*1.07925</f>
        <v>29998399.962306648</v>
      </c>
      <c r="D81" s="87">
        <f>'ESTIMATED Earned Revenue'!$L82*1.07925</f>
        <v>28393619.771079376</v>
      </c>
      <c r="E81" s="88">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177062.03192461329</v>
      </c>
      <c r="F81" s="88">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144377.66919877782</v>
      </c>
      <c r="G81" s="89">
        <f t="shared" si="22"/>
        <v>5.902382531971501E-3</v>
      </c>
      <c r="H81" s="90">
        <f t="shared" si="23"/>
        <v>5.084863091173575E-3</v>
      </c>
      <c r="I81" s="91">
        <f t="shared" si="24"/>
        <v>-32684.362725835468</v>
      </c>
      <c r="J81" s="91">
        <f>C81*(1+'Control Panel'!$C$44)</f>
        <v>30898351.961175848</v>
      </c>
      <c r="K81" s="91">
        <f>D81*(1+'Control Panel'!$C$44)</f>
        <v>29245428.364211757</v>
      </c>
      <c r="L81" s="92">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182373.89288235171</v>
      </c>
      <c r="M81" s="92">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148708.99927474116</v>
      </c>
      <c r="N81" s="92">
        <f t="shared" si="25"/>
        <v>-33664.893607610546</v>
      </c>
      <c r="O81" s="92">
        <f>J81*(1+'Control Panel'!$C$44)</f>
        <v>31825302.520011123</v>
      </c>
      <c r="P81" s="92">
        <f>K81*(1+'Control Panel'!$C$44)</f>
        <v>30122791.215138111</v>
      </c>
      <c r="Q81" s="92">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187845.10966882229</v>
      </c>
      <c r="R81" s="92">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153170.26925298339</v>
      </c>
      <c r="S81" s="92">
        <f t="shared" si="26"/>
        <v>-34674.840415838902</v>
      </c>
      <c r="T81" s="92">
        <f>O81*(1+'Control Panel'!$C$44)</f>
        <v>32780061.595611457</v>
      </c>
      <c r="U81" s="92">
        <f>P81*(1+'Control Panel'!$C$44)</f>
        <v>31026474.951592255</v>
      </c>
      <c r="V81" s="92">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193480.46295888696</v>
      </c>
      <c r="W81" s="91">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157765.3773305729</v>
      </c>
      <c r="X81" s="92">
        <f t="shared" si="27"/>
        <v>-35715.08562831406</v>
      </c>
      <c r="Y81" s="91">
        <f>T81*(1+'Control Panel'!$C$44)</f>
        <v>33763463.443479799</v>
      </c>
      <c r="Z81" s="91">
        <f>U81*(1+'Control Panel'!$C$44)</f>
        <v>31957269.200140025</v>
      </c>
      <c r="AA81" s="91">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199284.87684765359</v>
      </c>
      <c r="AB81" s="91">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162498.3386504901</v>
      </c>
      <c r="AC81" s="93">
        <f t="shared" si="28"/>
        <v>-36786.538197163492</v>
      </c>
      <c r="AD81" s="93">
        <f>Y81*(1+'Control Panel'!$C$44)</f>
        <v>34776367.346784197</v>
      </c>
      <c r="AE81" s="91">
        <f>Z81*(1+'Control Panel'!$C$44)</f>
        <v>32915987.276144229</v>
      </c>
      <c r="AF81" s="91">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205263.42315308319</v>
      </c>
      <c r="AG81" s="91">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167373.2888100048</v>
      </c>
      <c r="AH81" s="91">
        <f t="shared" si="29"/>
        <v>-37890.134343078389</v>
      </c>
      <c r="AI81" s="92">
        <f t="shared" si="30"/>
        <v>968247.76551079785</v>
      </c>
      <c r="AJ81" s="92">
        <f t="shared" si="31"/>
        <v>789516.27331879234</v>
      </c>
      <c r="AK81" s="92">
        <f t="shared" si="32"/>
        <v>-178731.49219200551</v>
      </c>
    </row>
    <row r="82" spans="1:37" s="94" customFormat="1" ht="14.1">
      <c r="A82" s="86" t="str">
        <f>'ESTIMATED Earned Revenue'!A83</f>
        <v>Long Beach, CA</v>
      </c>
      <c r="B82" s="86"/>
      <c r="C82" s="87">
        <f>'ESTIMATED Earned Revenue'!$I83*1.07925</f>
        <v>30262587.982732501</v>
      </c>
      <c r="D82" s="87">
        <f>'ESTIMATED Earned Revenue'!$L83*1.07925</f>
        <v>28682685.574424997</v>
      </c>
      <c r="E82" s="88">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177590.40796546501</v>
      </c>
      <c r="F82" s="88">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145389.39951048751</v>
      </c>
      <c r="G82" s="89">
        <f t="shared" si="22"/>
        <v>5.8683152963254874E-3</v>
      </c>
      <c r="H82" s="90">
        <f t="shared" si="23"/>
        <v>5.068890747110668E-3</v>
      </c>
      <c r="I82" s="91">
        <f t="shared" si="24"/>
        <v>-32201.008454977506</v>
      </c>
      <c r="J82" s="91">
        <f>C82*(1+'Control Panel'!$C$44)</f>
        <v>31170465.622214478</v>
      </c>
      <c r="K82" s="91">
        <f>D82*(1+'Control Panel'!$C$44)</f>
        <v>29543166.141657747</v>
      </c>
      <c r="L82" s="92">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182918.12020442897</v>
      </c>
      <c r="M82" s="92">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149751.08149580212</v>
      </c>
      <c r="N82" s="92">
        <f t="shared" si="25"/>
        <v>-33167.038708626846</v>
      </c>
      <c r="O82" s="92">
        <f>J82*(1+'Control Panel'!$C$44)</f>
        <v>32105579.590880912</v>
      </c>
      <c r="P82" s="92">
        <f>K82*(1+'Control Panel'!$C$44)</f>
        <v>30429461.125907481</v>
      </c>
      <c r="Q82" s="92">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188405.66381056185</v>
      </c>
      <c r="R82" s="92">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154243.61394067618</v>
      </c>
      <c r="S82" s="92">
        <f t="shared" si="26"/>
        <v>-34162.049869885668</v>
      </c>
      <c r="T82" s="92">
        <f>O82*(1+'Control Panel'!$C$44)</f>
        <v>33068746.978607342</v>
      </c>
      <c r="U82" s="92">
        <f>P82*(1+'Control Panel'!$C$44)</f>
        <v>31342344.959684707</v>
      </c>
      <c r="V82" s="92">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194057.83372487873</v>
      </c>
      <c r="W82" s="91">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158870.92235889647</v>
      </c>
      <c r="X82" s="92">
        <f t="shared" si="27"/>
        <v>-35186.911365982261</v>
      </c>
      <c r="Y82" s="91">
        <f>T82*(1+'Control Panel'!$C$44)</f>
        <v>34060809.38796556</v>
      </c>
      <c r="Z82" s="91">
        <f>U82*(1+'Control Panel'!$C$44)</f>
        <v>32282615.308475249</v>
      </c>
      <c r="AA82" s="91">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199879.56873662511</v>
      </c>
      <c r="AB82" s="91">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163637.05002966337</v>
      </c>
      <c r="AC82" s="93">
        <f t="shared" si="28"/>
        <v>-36242.518706961739</v>
      </c>
      <c r="AD82" s="93">
        <f>Y82*(1+'Control Panel'!$C$44)</f>
        <v>35082633.669604525</v>
      </c>
      <c r="AE82" s="91">
        <f>Z82*(1+'Control Panel'!$C$44)</f>
        <v>33251093.767729506</v>
      </c>
      <c r="AF82" s="91">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205875.95579872385</v>
      </c>
      <c r="AG82" s="91">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168546.16153055328</v>
      </c>
      <c r="AH82" s="91">
        <f t="shared" si="29"/>
        <v>-37329.794268170575</v>
      </c>
      <c r="AI82" s="92">
        <f t="shared" si="30"/>
        <v>971137.1422752185</v>
      </c>
      <c r="AJ82" s="92">
        <f t="shared" si="31"/>
        <v>795048.82935559133</v>
      </c>
      <c r="AK82" s="92">
        <f t="shared" si="32"/>
        <v>-176088.31291962718</v>
      </c>
    </row>
    <row r="83" spans="1:37" s="94" customFormat="1" ht="14.1">
      <c r="A83" s="86" t="str">
        <f>'ESTIMATED Earned Revenue'!A84</f>
        <v>Greensboro, NC</v>
      </c>
      <c r="B83" s="86"/>
      <c r="C83" s="87">
        <f>'ESTIMATED Earned Revenue'!$I84*1.07925</f>
        <v>29855838.850500003</v>
      </c>
      <c r="D83" s="87">
        <f>'ESTIMATED Earned Revenue'!$L84*1.07925</f>
        <v>29112236.679750003</v>
      </c>
      <c r="E83" s="88">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176776.909701</v>
      </c>
      <c r="F83" s="88">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146892.82837912501</v>
      </c>
      <c r="G83" s="89">
        <f t="shared" si="22"/>
        <v>5.9210163407630891E-3</v>
      </c>
      <c r="H83" s="90">
        <f t="shared" si="23"/>
        <v>5.0457417612746079E-3</v>
      </c>
      <c r="I83" s="91">
        <f t="shared" si="24"/>
        <v>-29884.081321874983</v>
      </c>
      <c r="J83" s="91">
        <f>C83*(1+'Control Panel'!$C$44)</f>
        <v>30751514.016015004</v>
      </c>
      <c r="K83" s="91">
        <f>D83*(1+'Control Panel'!$C$44)</f>
        <v>29985603.780142505</v>
      </c>
      <c r="L83" s="92">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182080.21699203004</v>
      </c>
      <c r="M83" s="92">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151299.61323049877</v>
      </c>
      <c r="N83" s="92">
        <f t="shared" si="25"/>
        <v>-30780.603761531267</v>
      </c>
      <c r="O83" s="92">
        <f>J83*(1+'Control Panel'!$C$44)</f>
        <v>31674059.436495457</v>
      </c>
      <c r="P83" s="92">
        <f>K83*(1+'Control Panel'!$C$44)</f>
        <v>30885171.893546782</v>
      </c>
      <c r="Q83" s="92">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187542.62350179095</v>
      </c>
      <c r="R83" s="92">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155838.60162741374</v>
      </c>
      <c r="S83" s="92">
        <f t="shared" si="26"/>
        <v>-31704.021874377213</v>
      </c>
      <c r="T83" s="92">
        <f>O83*(1+'Control Panel'!$C$44)</f>
        <v>32624281.219590321</v>
      </c>
      <c r="U83" s="92">
        <f>P83*(1+'Control Panel'!$C$44)</f>
        <v>31811727.050353188</v>
      </c>
      <c r="V83" s="92">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193168.90220684468</v>
      </c>
      <c r="W83" s="91">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160513.75967623614</v>
      </c>
      <c r="X83" s="92">
        <f t="shared" si="27"/>
        <v>-32655.142530608544</v>
      </c>
      <c r="Y83" s="91">
        <f>T83*(1+'Control Panel'!$C$44)</f>
        <v>33603009.656178035</v>
      </c>
      <c r="Z83" s="91">
        <f>U83*(1+'Control Panel'!$C$44)</f>
        <v>32766078.861863784</v>
      </c>
      <c r="AA83" s="91">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198963.96927305005</v>
      </c>
      <c r="AB83" s="91">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165329.17246652325</v>
      </c>
      <c r="AC83" s="93">
        <f t="shared" si="28"/>
        <v>-33634.796806526807</v>
      </c>
      <c r="AD83" s="93">
        <f>Y83*(1+'Control Panel'!$C$44)</f>
        <v>34611099.945863374</v>
      </c>
      <c r="AE83" s="91">
        <f>Z83*(1+'Control Panel'!$C$44)</f>
        <v>33749061.227719702</v>
      </c>
      <c r="AF83" s="91">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204932.88835124153</v>
      </c>
      <c r="AG83" s="91">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170289.04764051895</v>
      </c>
      <c r="AH83" s="91">
        <f t="shared" si="29"/>
        <v>-34643.840710722579</v>
      </c>
      <c r="AI83" s="92">
        <f t="shared" si="30"/>
        <v>966688.60032495717</v>
      </c>
      <c r="AJ83" s="92">
        <f t="shared" si="31"/>
        <v>803270.19464119081</v>
      </c>
      <c r="AK83" s="92">
        <f t="shared" si="32"/>
        <v>-163418.40568376635</v>
      </c>
    </row>
    <row r="84" spans="1:37" s="94" customFormat="1" ht="14.1">
      <c r="A84" s="86" t="str">
        <f>'ESTIMATED Earned Revenue'!A85</f>
        <v>Kansas City, MO</v>
      </c>
      <c r="B84" s="86"/>
      <c r="C84" s="87">
        <f>'ESTIMATED Earned Revenue'!$I85*1.07925</f>
        <v>32804806.103437498</v>
      </c>
      <c r="D84" s="87">
        <f>'ESTIMATED Earned Revenue'!$L85*1.07925</f>
        <v>29122345.555818748</v>
      </c>
      <c r="E84" s="88">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182674.84420687502</v>
      </c>
      <c r="F84" s="88">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146928.20944536562</v>
      </c>
      <c r="G84" s="89">
        <f t="shared" si="22"/>
        <v>5.5685390619557166E-3</v>
      </c>
      <c r="H84" s="90">
        <f t="shared" si="23"/>
        <v>5.0452052072436464E-3</v>
      </c>
      <c r="I84" s="91">
        <f t="shared" si="24"/>
        <v>-35746.634761509398</v>
      </c>
      <c r="J84" s="91">
        <f>C84*(1+'Control Panel'!$C$44)</f>
        <v>33788950.286540627</v>
      </c>
      <c r="K84" s="91">
        <f>D84*(1+'Control Panel'!$C$44)</f>
        <v>29996015.922493313</v>
      </c>
      <c r="L84" s="92">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188155.08953308128</v>
      </c>
      <c r="M84" s="92">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151336.05572872661</v>
      </c>
      <c r="N84" s="92">
        <f t="shared" si="25"/>
        <v>-36819.033804354665</v>
      </c>
      <c r="O84" s="92">
        <f>J84*(1+'Control Panel'!$C$44)</f>
        <v>34802618.795136847</v>
      </c>
      <c r="P84" s="92">
        <f>K84*(1+'Control Panel'!$C$44)</f>
        <v>30895896.400168113</v>
      </c>
      <c r="Q84" s="92">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193799.74221907373</v>
      </c>
      <c r="R84" s="92">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155876.1374005884</v>
      </c>
      <c r="S84" s="92">
        <f t="shared" si="26"/>
        <v>-37923.604818485328</v>
      </c>
      <c r="T84" s="92">
        <f>O84*(1+'Control Panel'!$C$44)</f>
        <v>35846697.358990952</v>
      </c>
      <c r="U84" s="92">
        <f>P84*(1+'Control Panel'!$C$44)</f>
        <v>31822773.292173158</v>
      </c>
      <c r="V84" s="92">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199613.73448564595</v>
      </c>
      <c r="W84" s="91">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160552.42152260605</v>
      </c>
      <c r="X84" s="92">
        <f t="shared" si="27"/>
        <v>-39061.312963039905</v>
      </c>
      <c r="Y84" s="91">
        <f>T84*(1+'Control Panel'!$C$44)</f>
        <v>36922098.279760681</v>
      </c>
      <c r="Z84" s="91">
        <f>U84*(1+'Control Panel'!$C$44)</f>
        <v>32777456.490938354</v>
      </c>
      <c r="AA84" s="91">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205602.14652021535</v>
      </c>
      <c r="AB84" s="91">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165368.99416828423</v>
      </c>
      <c r="AC84" s="93">
        <f t="shared" si="28"/>
        <v>-40233.152351931116</v>
      </c>
      <c r="AD84" s="93">
        <f>Y84*(1+'Control Panel'!$C$44)</f>
        <v>38029761.228153504</v>
      </c>
      <c r="AE84" s="91">
        <f>Z84*(1+'Control Panel'!$C$44)</f>
        <v>33760780.185666509</v>
      </c>
      <c r="AF84" s="91">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211770.21091582178</v>
      </c>
      <c r="AG84" s="91">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170330.06399333279</v>
      </c>
      <c r="AH84" s="91">
        <f t="shared" si="29"/>
        <v>-41440.146922488988</v>
      </c>
      <c r="AI84" s="92">
        <f t="shared" si="30"/>
        <v>998940.92367383814</v>
      </c>
      <c r="AJ84" s="92">
        <f t="shared" si="31"/>
        <v>803463.67281353811</v>
      </c>
      <c r="AK84" s="92">
        <f t="shared" si="32"/>
        <v>-195477.25086030003</v>
      </c>
    </row>
    <row r="85" spans="1:37" s="94" customFormat="1" ht="14.1">
      <c r="A85" s="86" t="str">
        <f>'ESTIMATED Earned Revenue'!A86</f>
        <v>Cincinnati, OH</v>
      </c>
      <c r="B85" s="86"/>
      <c r="C85" s="87">
        <f>'ESTIMATED Earned Revenue'!$I86*1.07925</f>
        <v>42845179.098825008</v>
      </c>
      <c r="D85" s="87">
        <f>'ESTIMATED Earned Revenue'!$L86*1.07925</f>
        <v>32202271.566975005</v>
      </c>
      <c r="E85" s="88">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202203.584</v>
      </c>
      <c r="F85" s="88">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157707.95048441252</v>
      </c>
      <c r="G85" s="89">
        <f t="shared" si="22"/>
        <v>4.7194010680549417E-3</v>
      </c>
      <c r="H85" s="90">
        <f t="shared" si="23"/>
        <v>4.897416946391747E-3</v>
      </c>
      <c r="I85" s="91">
        <f t="shared" si="24"/>
        <v>-44495.633515587484</v>
      </c>
      <c r="J85" s="91">
        <f>C85*(1+'Control Panel'!$C$44)</f>
        <v>44130534.471789762</v>
      </c>
      <c r="K85" s="91">
        <f>D85*(1+'Control Panel'!$C$44)</f>
        <v>33168339.713984255</v>
      </c>
      <c r="L85" s="92">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208269.68946000002</v>
      </c>
      <c r="M85" s="92">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162439.18899894488</v>
      </c>
      <c r="N85" s="92">
        <f t="shared" si="25"/>
        <v>-45830.50046105514</v>
      </c>
      <c r="O85" s="92">
        <f>J85*(1+'Control Panel'!$C$44)</f>
        <v>45454450.505943455</v>
      </c>
      <c r="P85" s="92">
        <f>K85*(1+'Control Panel'!$C$44)</f>
        <v>34163389.905403785</v>
      </c>
      <c r="Q85" s="92">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214517.78014380005</v>
      </c>
      <c r="R85" s="92">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167312.36466891324</v>
      </c>
      <c r="S85" s="92">
        <f t="shared" si="26"/>
        <v>-47205.415474886802</v>
      </c>
      <c r="T85" s="92">
        <f>O85*(1+'Control Panel'!$C$44)</f>
        <v>46818084.021121763</v>
      </c>
      <c r="U85" s="92">
        <f>P85*(1+'Control Panel'!$C$44)</f>
        <v>35188291.602565899</v>
      </c>
      <c r="V85" s="92">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220953.31354811406</v>
      </c>
      <c r="W85" s="91">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172331.73560898064</v>
      </c>
      <c r="X85" s="92">
        <f t="shared" si="27"/>
        <v>-48621.577939133422</v>
      </c>
      <c r="Y85" s="91">
        <f>T85*(1+'Control Panel'!$C$44)</f>
        <v>48222626.541755415</v>
      </c>
      <c r="Z85" s="91">
        <f>U85*(1+'Control Panel'!$C$44)</f>
        <v>36243940.350642875</v>
      </c>
      <c r="AA85" s="91">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227581.91295455751</v>
      </c>
      <c r="AB85" s="91">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177501.68767725007</v>
      </c>
      <c r="AC85" s="93">
        <f t="shared" si="28"/>
        <v>-50080.225277307443</v>
      </c>
      <c r="AD85" s="93">
        <f>Y85*(1+'Control Panel'!$C$44)</f>
        <v>49669305.338008076</v>
      </c>
      <c r="AE85" s="91">
        <f>Z85*(1+'Control Panel'!$C$44)</f>
        <v>37331258.561162159</v>
      </c>
      <c r="AF85" s="91">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234409.37034319423</v>
      </c>
      <c r="AG85" s="91">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182826.73830756755</v>
      </c>
      <c r="AH85" s="91">
        <f t="shared" si="29"/>
        <v>-51582.632035626681</v>
      </c>
      <c r="AI85" s="92">
        <f t="shared" si="30"/>
        <v>1105732.0664496659</v>
      </c>
      <c r="AJ85" s="92">
        <f t="shared" si="31"/>
        <v>862411.71526165633</v>
      </c>
      <c r="AK85" s="92">
        <f t="shared" si="32"/>
        <v>-243320.3511880096</v>
      </c>
    </row>
    <row r="86" spans="1:37" s="94" customFormat="1" ht="14.1">
      <c r="A86" s="86" t="str">
        <f>'ESTIMATED Earned Revenue'!A87</f>
        <v>Savannah, GA</v>
      </c>
      <c r="B86" s="86"/>
      <c r="C86" s="87">
        <f>'ESTIMATED Earned Revenue'!$I87*1.07925</f>
        <v>39959253.914250001</v>
      </c>
      <c r="D86" s="87">
        <f>'ESTIMATED Earned Revenue'!$L87*1.07925</f>
        <v>34051993.069499999</v>
      </c>
      <c r="E86" s="88">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196983.73982850002</v>
      </c>
      <c r="F86" s="88">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164181.97574324999</v>
      </c>
      <c r="G86" s="89">
        <f t="shared" si="22"/>
        <v>4.9296150586598669E-3</v>
      </c>
      <c r="H86" s="90">
        <f t="shared" si="23"/>
        <v>4.821508550414513E-3</v>
      </c>
      <c r="I86" s="91">
        <f t="shared" si="24"/>
        <v>-32801.764085250034</v>
      </c>
      <c r="J86" s="91">
        <f>C86*(1+'Control Panel'!$C$44)</f>
        <v>41158031.531677499</v>
      </c>
      <c r="K86" s="91">
        <f>D86*(1+'Control Panel'!$C$44)</f>
        <v>35073552.861584999</v>
      </c>
      <c r="L86" s="92">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202893.25202335502</v>
      </c>
      <c r="M86" s="92">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169107.4350155475</v>
      </c>
      <c r="N86" s="92">
        <f t="shared" si="25"/>
        <v>-33785.81700780752</v>
      </c>
      <c r="O86" s="92">
        <f>J86*(1+'Control Panel'!$C$44)</f>
        <v>42392772.477627829</v>
      </c>
      <c r="P86" s="92">
        <f>K86*(1+'Control Panel'!$C$44)</f>
        <v>36125759.447432548</v>
      </c>
      <c r="Q86" s="92">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208980.0495840557</v>
      </c>
      <c r="R86" s="92">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174180.65806601392</v>
      </c>
      <c r="S86" s="92">
        <f t="shared" si="26"/>
        <v>-34799.391518041783</v>
      </c>
      <c r="T86" s="92">
        <f>O86*(1+'Control Panel'!$C$44)</f>
        <v>43664555.651956663</v>
      </c>
      <c r="U86" s="92">
        <f>P86*(1+'Control Panel'!$C$44)</f>
        <v>37209532.230855525</v>
      </c>
      <c r="V86" s="92">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215249.45107157738</v>
      </c>
      <c r="W86" s="91">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179406.07780799433</v>
      </c>
      <c r="X86" s="92">
        <f t="shared" si="27"/>
        <v>-35843.373263583053</v>
      </c>
      <c r="Y86" s="91">
        <f>T86*(1+'Control Panel'!$C$44)</f>
        <v>44974492.321515366</v>
      </c>
      <c r="Z86" s="91">
        <f>U86*(1+'Control Panel'!$C$44)</f>
        <v>38325818.19778119</v>
      </c>
      <c r="AA86" s="91">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221706.93460372472</v>
      </c>
      <c r="AB86" s="91">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184788.26014223415</v>
      </c>
      <c r="AC86" s="93">
        <f t="shared" si="28"/>
        <v>-36918.674461490562</v>
      </c>
      <c r="AD86" s="93">
        <f>Y86*(1+'Control Panel'!$C$44)</f>
        <v>46323727.091160826</v>
      </c>
      <c r="AE86" s="91">
        <f>Z86*(1+'Control Panel'!$C$44)</f>
        <v>39475592.743714631</v>
      </c>
      <c r="AF86" s="91">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228358.14264183643</v>
      </c>
      <c r="AG86" s="91">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190331.90794650122</v>
      </c>
      <c r="AH86" s="91">
        <f t="shared" si="29"/>
        <v>-38026.23469533521</v>
      </c>
      <c r="AI86" s="92">
        <f t="shared" si="30"/>
        <v>1077187.8299245492</v>
      </c>
      <c r="AJ86" s="92">
        <f t="shared" si="31"/>
        <v>897814.33897829102</v>
      </c>
      <c r="AK86" s="92">
        <f t="shared" si="32"/>
        <v>-179373.49094625819</v>
      </c>
    </row>
    <row r="87" spans="1:37" s="94" customFormat="1" ht="14.1">
      <c r="A87" s="86" t="str">
        <f>'ESTIMATED Earned Revenue'!A88</f>
        <v>Memphis, TN</v>
      </c>
      <c r="B87" s="86"/>
      <c r="C87" s="87">
        <f>'ESTIMATED Earned Revenue'!$I88*1.07925</f>
        <v>38587118.301180005</v>
      </c>
      <c r="D87" s="87">
        <f>'ESTIMATED Earned Revenue'!$L88*1.07925</f>
        <v>34202294.874712504</v>
      </c>
      <c r="E87" s="88">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194239.46860236002</v>
      </c>
      <c r="F87" s="88">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164708.03206149378</v>
      </c>
      <c r="G87" s="89">
        <f t="shared" si="22"/>
        <v>5.0337904760413303E-3</v>
      </c>
      <c r="H87" s="90">
        <f t="shared" si="23"/>
        <v>4.8157011880296608E-3</v>
      </c>
      <c r="I87" s="91">
        <f t="shared" si="24"/>
        <v>-29531.436540866242</v>
      </c>
      <c r="J87" s="91">
        <f>C87*(1+'Control Panel'!$C$44)</f>
        <v>39744731.850215405</v>
      </c>
      <c r="K87" s="91">
        <f>D87*(1+'Control Panel'!$C$44)</f>
        <v>35228363.720953882</v>
      </c>
      <c r="L87" s="92">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200066.65266043082</v>
      </c>
      <c r="M87" s="92">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169649.27302333858</v>
      </c>
      <c r="N87" s="92">
        <f t="shared" si="25"/>
        <v>-30417.379637092235</v>
      </c>
      <c r="O87" s="92">
        <f>J87*(1+'Control Panel'!$C$44)</f>
        <v>40937073.805721872</v>
      </c>
      <c r="P87" s="92">
        <f>K87*(1+'Control Panel'!$C$44)</f>
        <v>36285214.632582501</v>
      </c>
      <c r="Q87" s="92">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206068.65224024377</v>
      </c>
      <c r="R87" s="92">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174738.75121403876</v>
      </c>
      <c r="S87" s="92">
        <f t="shared" si="26"/>
        <v>-31329.901026205014</v>
      </c>
      <c r="T87" s="92">
        <f>O87*(1+'Control Panel'!$C$44)</f>
        <v>42165186.019893527</v>
      </c>
      <c r="U87" s="92">
        <f>P87*(1+'Control Panel'!$C$44)</f>
        <v>37373771.071559973</v>
      </c>
      <c r="V87" s="92">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212250.71180745109</v>
      </c>
      <c r="W87" s="91">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179980.91375045991</v>
      </c>
      <c r="X87" s="92">
        <f t="shared" si="27"/>
        <v>-32269.798056991189</v>
      </c>
      <c r="Y87" s="91">
        <f>T87*(1+'Control Panel'!$C$44)</f>
        <v>43430141.600490332</v>
      </c>
      <c r="Z87" s="91">
        <f>U87*(1+'Control Panel'!$C$44)</f>
        <v>38494984.203706771</v>
      </c>
      <c r="AA87" s="91">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218618.23316167464</v>
      </c>
      <c r="AB87" s="91">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185380.34116297372</v>
      </c>
      <c r="AC87" s="93">
        <f t="shared" si="28"/>
        <v>-33237.891998700914</v>
      </c>
      <c r="AD87" s="93">
        <f>Y87*(1+'Control Panel'!$C$44)</f>
        <v>44733045.848505042</v>
      </c>
      <c r="AE87" s="91">
        <f>Z87*(1+'Control Panel'!$C$44)</f>
        <v>39649833.729817972</v>
      </c>
      <c r="AF87" s="91">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225176.78015652488</v>
      </c>
      <c r="AG87" s="91">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190941.75139786291</v>
      </c>
      <c r="AH87" s="91">
        <f t="shared" si="29"/>
        <v>-34235.028758661967</v>
      </c>
      <c r="AI87" s="92">
        <f t="shared" si="30"/>
        <v>1062181.0300263253</v>
      </c>
      <c r="AJ87" s="92">
        <f t="shared" si="31"/>
        <v>900691.03054867394</v>
      </c>
      <c r="AK87" s="92">
        <f t="shared" si="32"/>
        <v>-161489.99947765132</v>
      </c>
    </row>
    <row r="88" spans="1:37" s="94" customFormat="1" ht="14.1">
      <c r="A88" s="86" t="str">
        <f>'ESTIMATED Earned Revenue'!A89</f>
        <v>North Haven, CT</v>
      </c>
      <c r="B88" s="86"/>
      <c r="C88" s="95">
        <f>'ESTIMATED Earned Revenue'!$I89*1.07925</f>
        <v>40497765.128250003</v>
      </c>
      <c r="D88" s="95">
        <f>'ESTIMATED Earned Revenue'!$L89*1.07925</f>
        <v>34767244.421999998</v>
      </c>
      <c r="E88" s="96">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8">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166685.355477</v>
      </c>
      <c r="G88" s="89">
        <f t="shared" si="22"/>
        <v>4.8906590679577743E-3</v>
      </c>
      <c r="H88" s="90">
        <f t="shared" si="23"/>
        <v>4.7943217315067092E-3</v>
      </c>
      <c r="I88" s="91">
        <f t="shared" si="24"/>
        <v>-31375.406779500016</v>
      </c>
      <c r="J88" s="91">
        <f>C88*(1+'Control Panel'!$C$44)</f>
        <v>41712698.082097501</v>
      </c>
      <c r="K88" s="91">
        <f>D88*(1+'Control Panel'!$C$44)</f>
        <v>35810261.754660003</v>
      </c>
      <c r="L88" s="92">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204002.58512419503</v>
      </c>
      <c r="M88" s="92">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171685.91614131001</v>
      </c>
      <c r="N88" s="92">
        <f t="shared" si="25"/>
        <v>-32316.668982885021</v>
      </c>
      <c r="O88" s="92">
        <f>J88*(1+'Control Panel'!$C$44)</f>
        <v>42964079.024560429</v>
      </c>
      <c r="P88" s="92">
        <f>K88*(1+'Control Panel'!$C$44)</f>
        <v>36884569.607299805</v>
      </c>
      <c r="Q88" s="92">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210122.66267792089</v>
      </c>
      <c r="R88" s="92">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176836.49362554931</v>
      </c>
      <c r="S88" s="92">
        <f t="shared" si="26"/>
        <v>-33286.169052371581</v>
      </c>
      <c r="T88" s="92">
        <f>O88*(1+'Control Panel'!$C$44)</f>
        <v>44253001.395297244</v>
      </c>
      <c r="U88" s="92">
        <f>P88*(1+'Control Panel'!$C$44)</f>
        <v>37991106.695518799</v>
      </c>
      <c r="V88" s="92">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216426.34255825853</v>
      </c>
      <c r="W88" s="91">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182141.58843431581</v>
      </c>
      <c r="X88" s="92">
        <f t="shared" si="27"/>
        <v>-34284.754123942723</v>
      </c>
      <c r="Y88" s="91">
        <f>T88*(1+'Control Panel'!$C$44)</f>
        <v>45580591.437156163</v>
      </c>
      <c r="Z88" s="91">
        <f>U88*(1+'Control Panel'!$C$44)</f>
        <v>39130839.896384366</v>
      </c>
      <c r="AA88" s="91">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222919.13283500631</v>
      </c>
      <c r="AB88" s="91">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187605.83608734529</v>
      </c>
      <c r="AC88" s="93">
        <f t="shared" si="28"/>
        <v>-35313.296747661021</v>
      </c>
      <c r="AD88" s="93">
        <f>Y88*(1+'Control Panel'!$C$44)</f>
        <v>46948009.180270851</v>
      </c>
      <c r="AE88" s="91">
        <f>Z88*(1+'Control Panel'!$C$44)</f>
        <v>40304765.093275897</v>
      </c>
      <c r="AF88" s="91">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229606.70682005648</v>
      </c>
      <c r="AG88" s="91">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193234.01116996564</v>
      </c>
      <c r="AH88" s="91">
        <f t="shared" si="29"/>
        <v>-36372.695650090842</v>
      </c>
      <c r="AI88" s="92">
        <f t="shared" si="30"/>
        <v>1083077.4300154373</v>
      </c>
      <c r="AJ88" s="92">
        <f t="shared" si="31"/>
        <v>911503.845458486</v>
      </c>
      <c r="AK88" s="92">
        <f t="shared" si="32"/>
        <v>-171573.5845569513</v>
      </c>
    </row>
    <row r="89" spans="1:37" s="94" customFormat="1" ht="14.1">
      <c r="A89" s="86" t="str">
        <f>'ESTIMATED Earned Revenue'!A90</f>
        <v>Omaha, NE</v>
      </c>
      <c r="B89" s="86"/>
      <c r="C89" s="87">
        <f>'ESTIMATED Earned Revenue'!$I90*1.07925</f>
        <v>37656270.162314996</v>
      </c>
      <c r="D89" s="87">
        <f>'ESTIMATED Earned Revenue'!$L90*1.07925</f>
        <v>34950796.36019624</v>
      </c>
      <c r="E89" s="88">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192377.77232463</v>
      </c>
      <c r="F89" s="88">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167327.78726068686</v>
      </c>
      <c r="G89" s="89">
        <f t="shared" si="22"/>
        <v>5.1087845794444767E-3</v>
      </c>
      <c r="H89" s="90">
        <f t="shared" si="23"/>
        <v>4.7875243109266694E-3</v>
      </c>
      <c r="I89" s="91">
        <f t="shared" si="24"/>
        <v>-25049.985063943139</v>
      </c>
      <c r="J89" s="91">
        <f>C89*(1+'Control Panel'!$C$44)</f>
        <v>38785958.267184444</v>
      </c>
      <c r="K89" s="91">
        <f>D89*(1+'Control Panel'!$C$44)</f>
        <v>35999320.251002125</v>
      </c>
      <c r="L89" s="92">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198149.10549436891</v>
      </c>
      <c r="M89" s="92">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172347.62087850744</v>
      </c>
      <c r="N89" s="92">
        <f t="shared" si="25"/>
        <v>-25801.484615861467</v>
      </c>
      <c r="O89" s="92">
        <f>J89*(1+'Control Panel'!$C$44)</f>
        <v>39949537.015199982</v>
      </c>
      <c r="P89" s="92">
        <f>K89*(1+'Control Panel'!$C$44)</f>
        <v>37079299.85853219</v>
      </c>
      <c r="Q89" s="92">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204093.57865919999</v>
      </c>
      <c r="R89" s="92">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177518.04950486266</v>
      </c>
      <c r="S89" s="92">
        <f t="shared" si="26"/>
        <v>-26575.529154337331</v>
      </c>
      <c r="T89" s="92">
        <f>O89*(1+'Control Panel'!$C$44)</f>
        <v>41148023.125655979</v>
      </c>
      <c r="U89" s="92">
        <f>P89*(1+'Control Panel'!$C$44)</f>
        <v>38191678.854288153</v>
      </c>
      <c r="V89" s="92">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210216.38601897599</v>
      </c>
      <c r="W89" s="91">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182843.59099000852</v>
      </c>
      <c r="X89" s="92">
        <f t="shared" si="27"/>
        <v>-27372.795028967463</v>
      </c>
      <c r="Y89" s="91">
        <f>T89*(1+'Control Panel'!$C$44)</f>
        <v>42382463.819425657</v>
      </c>
      <c r="Z89" s="91">
        <f>U89*(1+'Control Panel'!$C$44)</f>
        <v>39337429.219916798</v>
      </c>
      <c r="AA89" s="91">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216522.87759954529</v>
      </c>
      <c r="AB89" s="91">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188328.89871970878</v>
      </c>
      <c r="AC89" s="93">
        <f t="shared" si="28"/>
        <v>-28193.978879836504</v>
      </c>
      <c r="AD89" s="93">
        <f>Y89*(1+'Control Panel'!$C$44)</f>
        <v>43653937.734008431</v>
      </c>
      <c r="AE89" s="91">
        <f>Z89*(1+'Control Panel'!$C$44)</f>
        <v>40517552.0965143</v>
      </c>
      <c r="AF89" s="91">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223018.56392753165</v>
      </c>
      <c r="AG89" s="91">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193978.76568130005</v>
      </c>
      <c r="AH89" s="91">
        <f t="shared" si="29"/>
        <v>-29039.798246231599</v>
      </c>
      <c r="AI89" s="92">
        <f t="shared" si="30"/>
        <v>1052000.5116996218</v>
      </c>
      <c r="AJ89" s="92">
        <f t="shared" si="31"/>
        <v>915016.92577438755</v>
      </c>
      <c r="AK89" s="92">
        <f t="shared" si="32"/>
        <v>-136983.58592523425</v>
      </c>
    </row>
    <row r="90" spans="1:37" s="94" customFormat="1" ht="14.1">
      <c r="A90" s="86" t="str">
        <f>'ESTIMATED Earned Revenue'!A91</f>
        <v>Grand Rapids, MI</v>
      </c>
      <c r="B90" s="86"/>
      <c r="C90" s="95">
        <f>'ESTIMATED Earned Revenue'!$I91*1.07925</f>
        <v>38652473.061989993</v>
      </c>
      <c r="D90" s="95">
        <f>'ESTIMATED Earned Revenue'!$L91*1.07925</f>
        <v>35728529.126872495</v>
      </c>
      <c r="E90" s="96">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194370.17812398</v>
      </c>
      <c r="F90" s="88">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170049.85194405372</v>
      </c>
      <c r="G90" s="89">
        <f t="shared" si="22"/>
        <v>5.0286608521077905E-3</v>
      </c>
      <c r="H90" s="90">
        <f t="shared" si="23"/>
        <v>4.7594976927318889E-3</v>
      </c>
      <c r="I90" s="91">
        <f t="shared" si="24"/>
        <v>-24320.326179926284</v>
      </c>
      <c r="J90" s="91">
        <f>C90*(1+'Control Panel'!$C$44)</f>
        <v>39812047.253849693</v>
      </c>
      <c r="K90" s="91">
        <f>D90*(1+'Control Panel'!$C$44)</f>
        <v>36800385.000678673</v>
      </c>
      <c r="L90" s="92">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200201.28346769942</v>
      </c>
      <c r="M90" s="92">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175151.34750237537</v>
      </c>
      <c r="N90" s="92">
        <f t="shared" si="25"/>
        <v>-25049.935965324054</v>
      </c>
      <c r="O90" s="92">
        <f>J90*(1+'Control Panel'!$C$44)</f>
        <v>41006408.671465181</v>
      </c>
      <c r="P90" s="92">
        <f>K90*(1+'Control Panel'!$C$44)</f>
        <v>37904396.550699033</v>
      </c>
      <c r="Q90" s="92">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206207.32197173039</v>
      </c>
      <c r="R90" s="92">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180405.88792744663</v>
      </c>
      <c r="S90" s="92">
        <f t="shared" si="26"/>
        <v>-25801.434044283757</v>
      </c>
      <c r="T90" s="92">
        <f>O90*(1+'Control Panel'!$C$44)</f>
        <v>42236600.931609139</v>
      </c>
      <c r="U90" s="92">
        <f>P90*(1+'Control Panel'!$C$44)</f>
        <v>39041528.447220005</v>
      </c>
      <c r="V90" s="92">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212393.5416308823</v>
      </c>
      <c r="W90" s="91">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185818.06456527003</v>
      </c>
      <c r="X90" s="92">
        <f t="shared" si="27"/>
        <v>-26575.477065612271</v>
      </c>
      <c r="Y90" s="91">
        <f>T90*(1+'Control Panel'!$C$44)</f>
        <v>43503698.959557414</v>
      </c>
      <c r="Z90" s="91">
        <f>U90*(1+'Control Panel'!$C$44)</f>
        <v>40212774.300636604</v>
      </c>
      <c r="AA90" s="91">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218765.3478798088</v>
      </c>
      <c r="AB90" s="91">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191392.60650222813</v>
      </c>
      <c r="AC90" s="93">
        <f t="shared" si="28"/>
        <v>-27372.741377580678</v>
      </c>
      <c r="AD90" s="93">
        <f>Y90*(1+'Control Panel'!$C$44)</f>
        <v>44808809.928344138</v>
      </c>
      <c r="AE90" s="91">
        <f>Z90*(1+'Control Panel'!$C$44)</f>
        <v>41419157.529655702</v>
      </c>
      <c r="AF90" s="91">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225328.30831620307</v>
      </c>
      <c r="AG90" s="91">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197134.38469729497</v>
      </c>
      <c r="AH90" s="91">
        <f t="shared" si="29"/>
        <v>-28193.923618908098</v>
      </c>
      <c r="AI90" s="92">
        <f t="shared" si="30"/>
        <v>1062895.8032663241</v>
      </c>
      <c r="AJ90" s="92">
        <f t="shared" si="31"/>
        <v>929902.29119461519</v>
      </c>
      <c r="AK90" s="92">
        <f t="shared" si="32"/>
        <v>-132993.51207170892</v>
      </c>
    </row>
    <row r="91" spans="1:37" s="94" customFormat="1" ht="14.1">
      <c r="A91" s="86" t="str">
        <f>'ESTIMATED Earned Revenue'!A92</f>
        <v>Iowa City, IA</v>
      </c>
      <c r="B91" s="86"/>
      <c r="C91" s="87">
        <f>'ESTIMATED Earned Revenue'!$I92*1.07925</f>
        <v>43923256.634002507</v>
      </c>
      <c r="D91" s="87">
        <f>'ESTIMATED Earned Revenue'!$L92*1.07925</f>
        <v>35806635.561000004</v>
      </c>
      <c r="E91" s="88">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8">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170323.22446350002</v>
      </c>
      <c r="G91" s="89">
        <f t="shared" si="22"/>
        <v>4.6035653887163555E-3</v>
      </c>
      <c r="H91" s="90">
        <f t="shared" si="23"/>
        <v>4.7567503004670251E-3</v>
      </c>
      <c r="I91" s="91">
        <f t="shared" si="24"/>
        <v>-31880.359536499978</v>
      </c>
      <c r="J91" s="91">
        <f>C91*(1+'Control Panel'!$C$44)</f>
        <v>45240954.33302258</v>
      </c>
      <c r="K91" s="91">
        <f>D91*(1+'Control Panel'!$C$44)</f>
        <v>36880834.627830006</v>
      </c>
      <c r="L91" s="92">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2">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175432.92119740503</v>
      </c>
      <c r="N91" s="92">
        <f t="shared" si="25"/>
        <v>-32836.768262594996</v>
      </c>
      <c r="O91" s="92">
        <f>J91*(1+'Control Panel'!$C$44)</f>
        <v>46598182.963013262</v>
      </c>
      <c r="P91" s="92">
        <f>K91*(1+'Control Panel'!$C$44)</f>
        <v>37987259.666664906</v>
      </c>
      <c r="Q91" s="92">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2">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180695.90883332718</v>
      </c>
      <c r="S91" s="92">
        <f t="shared" si="26"/>
        <v>-33821.871310472867</v>
      </c>
      <c r="T91" s="92">
        <f>O91*(1+'Control Panel'!$C$44)</f>
        <v>47996128.451903664</v>
      </c>
      <c r="U91" s="92">
        <f>P91*(1+'Control Panel'!$C$44)</f>
        <v>39126877.456664853</v>
      </c>
      <c r="V91" s="92">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91">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186116.78609832696</v>
      </c>
      <c r="X91" s="92">
        <f t="shared" si="27"/>
        <v>-34836.5274497871</v>
      </c>
      <c r="Y91" s="91">
        <f>T91*(1+'Control Panel'!$C$44)</f>
        <v>49436012.305460773</v>
      </c>
      <c r="Z91" s="91">
        <f>U91*(1+'Control Panel'!$C$44)</f>
        <v>40300683.780364797</v>
      </c>
      <c r="AA91" s="91">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91">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191700.28968127677</v>
      </c>
      <c r="AC91" s="93">
        <f t="shared" si="28"/>
        <v>-35881.62327328074</v>
      </c>
      <c r="AD91" s="93">
        <f>Y91*(1+'Control Panel'!$C$44)</f>
        <v>50919092.6746246</v>
      </c>
      <c r="AE91" s="91">
        <f>Z91*(1+'Control Panel'!$C$44)</f>
        <v>41509704.293775745</v>
      </c>
      <c r="AF91" s="91">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91">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197451.29837171512</v>
      </c>
      <c r="AH91" s="91">
        <f t="shared" si="29"/>
        <v>-36958.071971479105</v>
      </c>
      <c r="AI91" s="92">
        <f t="shared" si="30"/>
        <v>1105732.0664496659</v>
      </c>
      <c r="AJ91" s="92">
        <f t="shared" si="31"/>
        <v>931397.20418205101</v>
      </c>
      <c r="AK91" s="92">
        <f t="shared" si="32"/>
        <v>-174334.86226761492</v>
      </c>
    </row>
    <row r="92" spans="1:37" s="94" customFormat="1" ht="14.1">
      <c r="A92" s="86" t="str">
        <f>'ESTIMATED Earned Revenue'!A93</f>
        <v>Rochester, NY</v>
      </c>
      <c r="B92" s="86"/>
      <c r="C92" s="87">
        <f>'ESTIMATED Earned Revenue'!$I93*1.07925</f>
        <v>50792929.309155002</v>
      </c>
      <c r="D92" s="87">
        <f>'ESTIMATED Earned Revenue'!$L93*1.07925</f>
        <v>36229459.085902497</v>
      </c>
      <c r="E92" s="88">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8">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171803.10680065874</v>
      </c>
      <c r="G92" s="89">
        <f t="shared" si="22"/>
        <v>3.9809396061659015E-3</v>
      </c>
      <c r="H92" s="90">
        <f t="shared" si="23"/>
        <v>4.7420831316664696E-3</v>
      </c>
      <c r="I92" s="91">
        <f t="shared" si="24"/>
        <v>-30400.477199341258</v>
      </c>
      <c r="J92" s="91">
        <f>C92*(1+'Control Panel'!$C$44)</f>
        <v>52316717.188429654</v>
      </c>
      <c r="K92" s="91">
        <f>D92*(1+'Control Panel'!$C$44)</f>
        <v>37316342.858479574</v>
      </c>
      <c r="L92" s="92">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2">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176957.20000467851</v>
      </c>
      <c r="N92" s="92">
        <f t="shared" si="25"/>
        <v>-31312.489455321513</v>
      </c>
      <c r="O92" s="92">
        <f>J92*(1+'Control Panel'!$C$44)</f>
        <v>53886218.704082541</v>
      </c>
      <c r="P92" s="92">
        <f>K92*(1+'Control Panel'!$C$44)</f>
        <v>38435833.144233964</v>
      </c>
      <c r="Q92" s="92">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2">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182265.91600481886</v>
      </c>
      <c r="S92" s="92">
        <f t="shared" si="26"/>
        <v>-32251.864138981182</v>
      </c>
      <c r="T92" s="92">
        <f>O92*(1+'Control Panel'!$C$44)</f>
        <v>55502805.265205018</v>
      </c>
      <c r="U92" s="92">
        <f>P92*(1+'Control Panel'!$C$44)</f>
        <v>39588908.138560988</v>
      </c>
      <c r="V92" s="92">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91">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187733.89348496345</v>
      </c>
      <c r="X92" s="92">
        <f t="shared" si="27"/>
        <v>-33219.42006315061</v>
      </c>
      <c r="Y92" s="91">
        <f>T92*(1+'Control Panel'!$C$44)</f>
        <v>57167889.423161171</v>
      </c>
      <c r="Z92" s="91">
        <f>U92*(1+'Control Panel'!$C$44)</f>
        <v>40776575.382717818</v>
      </c>
      <c r="AA92" s="91">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91">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193365.91028951237</v>
      </c>
      <c r="AC92" s="93">
        <f t="shared" si="28"/>
        <v>-34216.002665045147</v>
      </c>
      <c r="AD92" s="93">
        <f>Y92*(1+'Control Panel'!$C$44)</f>
        <v>58882926.105856009</v>
      </c>
      <c r="AE92" s="91">
        <f>Z92*(1+'Control Panel'!$C$44)</f>
        <v>41999872.644199356</v>
      </c>
      <c r="AF92" s="91">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91">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199166.88759819773</v>
      </c>
      <c r="AH92" s="91">
        <f t="shared" si="29"/>
        <v>-35242.482744996494</v>
      </c>
      <c r="AI92" s="92">
        <f t="shared" si="30"/>
        <v>1105732.0664496659</v>
      </c>
      <c r="AJ92" s="92">
        <f t="shared" si="31"/>
        <v>939489.80738217104</v>
      </c>
      <c r="AK92" s="92">
        <f t="shared" si="32"/>
        <v>-166242.25906749489</v>
      </c>
    </row>
    <row r="93" spans="1:37" s="94" customFormat="1" ht="14.1">
      <c r="A93" s="86" t="str">
        <f>'ESTIMATED Earned Revenue'!A94</f>
        <v>Eugene, OR</v>
      </c>
      <c r="B93" s="86"/>
      <c r="C93" s="87">
        <f>'ESTIMATED Earned Revenue'!$I94*1.07925</f>
        <v>38379560.276062496</v>
      </c>
      <c r="D93" s="87">
        <f>'ESTIMATED Earned Revenue'!$L94*1.07925</f>
        <v>37578147.571814992</v>
      </c>
      <c r="E93" s="88">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193824.352552125</v>
      </c>
      <c r="F93" s="88">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176523.51650135248</v>
      </c>
      <c r="G93" s="89">
        <f t="shared" si="22"/>
        <v>5.050197322688299E-3</v>
      </c>
      <c r="H93" s="90">
        <f t="shared" si="23"/>
        <v>4.6975044782077468E-3</v>
      </c>
      <c r="I93" s="91">
        <f t="shared" si="24"/>
        <v>-17300.836050772516</v>
      </c>
      <c r="J93" s="91">
        <f>C93*(1+'Control Panel'!$C$44)</f>
        <v>39530947.084344372</v>
      </c>
      <c r="K93" s="91">
        <f>D93*(1+'Control Panel'!$C$44)</f>
        <v>38705491.998969443</v>
      </c>
      <c r="L93" s="92">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199639.08312868877</v>
      </c>
      <c r="M93" s="92">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181819.22199639305</v>
      </c>
      <c r="N93" s="92">
        <f t="shared" si="25"/>
        <v>-17819.861132295715</v>
      </c>
      <c r="O93" s="92">
        <f>J93*(1+'Control Panel'!$C$44)</f>
        <v>40716875.496874705</v>
      </c>
      <c r="P93" s="92">
        <f>K93*(1+'Control Panel'!$C$44)</f>
        <v>39866656.758938529</v>
      </c>
      <c r="Q93" s="92">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205628.25562254945</v>
      </c>
      <c r="R93" s="92">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187273.79865628487</v>
      </c>
      <c r="S93" s="92">
        <f t="shared" si="26"/>
        <v>-18354.456966264581</v>
      </c>
      <c r="T93" s="92">
        <f>O93*(1+'Control Panel'!$C$44)</f>
        <v>41938381.761780947</v>
      </c>
      <c r="U93" s="92">
        <f>P93*(1+'Control Panel'!$C$44)</f>
        <v>41062656.461706683</v>
      </c>
      <c r="V93" s="92">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211797.10329122594</v>
      </c>
      <c r="W93" s="91">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192892.01261597339</v>
      </c>
      <c r="X93" s="92">
        <f t="shared" si="27"/>
        <v>-18905.090675252548</v>
      </c>
      <c r="Y93" s="91">
        <f>T93*(1+'Control Panel'!$C$44)</f>
        <v>43196533.214634374</v>
      </c>
      <c r="Z93" s="91">
        <f>U93*(1+'Control Panel'!$C$44)</f>
        <v>42294536.155557886</v>
      </c>
      <c r="AA93" s="91">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218151.01638996272</v>
      </c>
      <c r="AB93" s="91">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198678.77299445262</v>
      </c>
      <c r="AC93" s="93">
        <f t="shared" si="28"/>
        <v>-19472.243395510101</v>
      </c>
      <c r="AD93" s="93">
        <f>Y93*(1+'Control Panel'!$C$44)</f>
        <v>44492429.211073406</v>
      </c>
      <c r="AE93" s="91">
        <f>Z93*(1+'Control Panel'!$C$44)</f>
        <v>43563372.240224622</v>
      </c>
      <c r="AF93" s="91">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224695.5468816616</v>
      </c>
      <c r="AG93" s="91">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204639.13618428618</v>
      </c>
      <c r="AH93" s="91">
        <f t="shared" si="29"/>
        <v>-20056.410697375424</v>
      </c>
      <c r="AI93" s="92">
        <f t="shared" si="30"/>
        <v>1059911.0053140884</v>
      </c>
      <c r="AJ93" s="92">
        <f t="shared" si="31"/>
        <v>965302.94244739017</v>
      </c>
      <c r="AK93" s="92">
        <f t="shared" si="32"/>
        <v>-94608.062866698252</v>
      </c>
    </row>
    <row r="94" spans="1:37" s="94" customFormat="1" ht="14.1">
      <c r="A94" s="86" t="str">
        <f>'ESTIMATED Earned Revenue'!A95</f>
        <v>New Orleans, LA</v>
      </c>
      <c r="B94" s="86"/>
      <c r="C94" s="87">
        <f>'ESTIMATED Earned Revenue'!$I95*1.07925</f>
        <v>48347033.819250003</v>
      </c>
      <c r="D94" s="87">
        <f>'ESTIMATED Earned Revenue'!$L95*1.07925</f>
        <v>37862345.092875004</v>
      </c>
      <c r="E94" s="88">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8">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177518.20782506251</v>
      </c>
      <c r="G94" s="89">
        <f t="shared" si="22"/>
        <v>4.1823369093532681E-3</v>
      </c>
      <c r="H94" s="90">
        <f t="shared" si="23"/>
        <v>4.6885159223396377E-3</v>
      </c>
      <c r="I94" s="91">
        <f t="shared" si="24"/>
        <v>-24685.376174937497</v>
      </c>
      <c r="J94" s="91">
        <f>C94*(1+'Control Panel'!$C$44)</f>
        <v>49797444.833827503</v>
      </c>
      <c r="K94" s="91">
        <f>D94*(1+'Control Panel'!$C$44)</f>
        <v>38998215.445661254</v>
      </c>
      <c r="L94" s="92">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2">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182843.75405981438</v>
      </c>
      <c r="N94" s="92">
        <f t="shared" si="25"/>
        <v>-25425.935400185641</v>
      </c>
      <c r="O94" s="92">
        <f>J94*(1+'Control Panel'!$C$44)</f>
        <v>51291368.178842328</v>
      </c>
      <c r="P94" s="92">
        <f>K94*(1+'Control Panel'!$C$44)</f>
        <v>40168161.909031093</v>
      </c>
      <c r="Q94" s="92">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2">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188329.06668160885</v>
      </c>
      <c r="S94" s="92">
        <f t="shared" si="26"/>
        <v>-26188.713462191197</v>
      </c>
      <c r="T94" s="92">
        <f>O94*(1+'Control Panel'!$C$44)</f>
        <v>52830109.224207602</v>
      </c>
      <c r="U94" s="92">
        <f>P94*(1+'Control Panel'!$C$44)</f>
        <v>41373206.766302027</v>
      </c>
      <c r="V94" s="92">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91">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193978.93868205708</v>
      </c>
      <c r="X94" s="92">
        <f t="shared" si="27"/>
        <v>-26974.374866056984</v>
      </c>
      <c r="Y94" s="91">
        <f>T94*(1+'Control Panel'!$C$44)</f>
        <v>54415012.500933833</v>
      </c>
      <c r="Z94" s="91">
        <f>U94*(1+'Control Panel'!$C$44)</f>
        <v>42614402.969291091</v>
      </c>
      <c r="AA94" s="91">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91">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199798.30684251882</v>
      </c>
      <c r="AC94" s="93">
        <f t="shared" si="28"/>
        <v>-27783.606112038688</v>
      </c>
      <c r="AD94" s="93">
        <f>Y94*(1+'Control Panel'!$C$44)</f>
        <v>56047462.875961848</v>
      </c>
      <c r="AE94" s="91">
        <f>Z94*(1+'Control Panel'!$C$44)</f>
        <v>43892835.058369823</v>
      </c>
      <c r="AF94" s="91">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91">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205792.25604779436</v>
      </c>
      <c r="AH94" s="91">
        <f t="shared" si="29"/>
        <v>-28617.114295399864</v>
      </c>
      <c r="AI94" s="92">
        <f t="shared" si="30"/>
        <v>1105732.0664496659</v>
      </c>
      <c r="AJ94" s="92">
        <f t="shared" si="31"/>
        <v>970742.32231379359</v>
      </c>
      <c r="AK94" s="92">
        <f t="shared" si="32"/>
        <v>-134989.74413587234</v>
      </c>
    </row>
    <row r="95" spans="1:37" s="94" customFormat="1" ht="14.1">
      <c r="A95" s="86" t="str">
        <f>'ESTIMATED Earned Revenue'!A96</f>
        <v>Spokane, WA</v>
      </c>
      <c r="B95" s="86"/>
      <c r="C95" s="87">
        <f>'ESTIMATED Earned Revenue'!$I96*1.07925</f>
        <v>51815846.927250005</v>
      </c>
      <c r="D95" s="87">
        <f>'ESTIMATED Earned Revenue'!$L96*1.07925</f>
        <v>39029636.530500002</v>
      </c>
      <c r="E95" s="88">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8">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181603.72785675002</v>
      </c>
      <c r="G95" s="89">
        <f t="shared" si="22"/>
        <v>3.902350265236347E-3</v>
      </c>
      <c r="H95" s="90">
        <f t="shared" si="23"/>
        <v>4.6529699992167344E-3</v>
      </c>
      <c r="I95" s="91">
        <f t="shared" si="24"/>
        <v>-20599.856143249985</v>
      </c>
      <c r="J95" s="91">
        <f>C95*(1+'Control Panel'!$C$44)</f>
        <v>53370322.335067503</v>
      </c>
      <c r="K95" s="91">
        <f>D95*(1+'Control Panel'!$C$44)</f>
        <v>40200525.626415007</v>
      </c>
      <c r="L95" s="92">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2">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187051.83969245252</v>
      </c>
      <c r="N95" s="92">
        <f t="shared" si="25"/>
        <v>-21217.849767547508</v>
      </c>
      <c r="O95" s="92">
        <f>J95*(1+'Control Panel'!$C$44)</f>
        <v>54971432.005119532</v>
      </c>
      <c r="P95" s="92">
        <f>K95*(1+'Control Panel'!$C$44)</f>
        <v>41406541.395207457</v>
      </c>
      <c r="Q95" s="92">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2">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192663.39488322611</v>
      </c>
      <c r="S95" s="92">
        <f t="shared" si="26"/>
        <v>-21854.385260573938</v>
      </c>
      <c r="T95" s="92">
        <f>O95*(1+'Control Panel'!$C$44)</f>
        <v>56620574.96527312</v>
      </c>
      <c r="U95" s="92">
        <f>P95*(1+'Control Panel'!$C$44)</f>
        <v>42648737.637063682</v>
      </c>
      <c r="V95" s="92">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91">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198443.29672972288</v>
      </c>
      <c r="X95" s="92">
        <f t="shared" si="27"/>
        <v>-22510.016818391188</v>
      </c>
      <c r="Y95" s="91">
        <f>T95*(1+'Control Panel'!$C$44)</f>
        <v>58319192.214231312</v>
      </c>
      <c r="Z95" s="91">
        <f>U95*(1+'Control Panel'!$C$44)</f>
        <v>43928199.76617559</v>
      </c>
      <c r="AA95" s="91">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91">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204396.59563161456</v>
      </c>
      <c r="AC95" s="93">
        <f t="shared" si="28"/>
        <v>-23185.317322942952</v>
      </c>
      <c r="AD95" s="93">
        <f>Y95*(1+'Control Panel'!$C$44)</f>
        <v>60068767.980658256</v>
      </c>
      <c r="AE95" s="91">
        <f>Z95*(1+'Control Panel'!$C$44)</f>
        <v>45246045.759160861</v>
      </c>
      <c r="AF95" s="91">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91">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210528.49350056303</v>
      </c>
      <c r="AH95" s="91">
        <f t="shared" si="29"/>
        <v>-23880.876842631202</v>
      </c>
      <c r="AI95" s="92">
        <f t="shared" si="30"/>
        <v>1105732.0664496659</v>
      </c>
      <c r="AJ95" s="92">
        <f t="shared" si="31"/>
        <v>993083.620437579</v>
      </c>
      <c r="AK95" s="92">
        <f t="shared" si="32"/>
        <v>-112648.44601208693</v>
      </c>
    </row>
    <row r="96" spans="1:37" s="94" customFormat="1" ht="14.1">
      <c r="A96" s="86" t="str">
        <f>'ESTIMATED Earned Revenue'!A97</f>
        <v>Oxnard, CA</v>
      </c>
      <c r="B96" s="86"/>
      <c r="C96" s="87">
        <f>'ESTIMATED Earned Revenue'!$I97*1.07925</f>
        <v>42588372.478687502</v>
      </c>
      <c r="D96" s="87">
        <f>'ESTIMATED Earned Revenue'!$L97*1.07925</f>
        <v>39594157.464442506</v>
      </c>
      <c r="E96" s="88">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8">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183579.55112554878</v>
      </c>
      <c r="G96" s="89">
        <f t="shared" si="22"/>
        <v>4.7478589162144843E-3</v>
      </c>
      <c r="H96" s="90">
        <f t="shared" si="23"/>
        <v>4.6365313188040987E-3</v>
      </c>
      <c r="I96" s="91">
        <f t="shared" si="24"/>
        <v>-18624.032874451223</v>
      </c>
      <c r="J96" s="91">
        <f>C96*(1+'Control Panel'!$C$44)</f>
        <v>43866023.653048128</v>
      </c>
      <c r="K96" s="91">
        <f>D96*(1+'Control Panel'!$C$44)</f>
        <v>40781982.188375786</v>
      </c>
      <c r="L96" s="92">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2">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189086.93765931524</v>
      </c>
      <c r="N96" s="92">
        <f t="shared" si="25"/>
        <v>-19182.751800684782</v>
      </c>
      <c r="O96" s="92">
        <f>J96*(1+'Control Panel'!$C$44)</f>
        <v>45182004.362639576</v>
      </c>
      <c r="P96" s="92">
        <f>K96*(1+'Control Panel'!$C$44)</f>
        <v>42005441.65402706</v>
      </c>
      <c r="Q96" s="92">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2">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194759.5457890947</v>
      </c>
      <c r="S96" s="92">
        <f t="shared" si="26"/>
        <v>-19758.234354705346</v>
      </c>
      <c r="T96" s="92">
        <f>O96*(1+'Control Panel'!$C$44)</f>
        <v>46537464.493518762</v>
      </c>
      <c r="U96" s="92">
        <f>P96*(1+'Control Panel'!$C$44)</f>
        <v>43265604.90364787</v>
      </c>
      <c r="V96" s="92">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91">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200602.33216276753</v>
      </c>
      <c r="X96" s="92">
        <f t="shared" si="27"/>
        <v>-20350.981385346531</v>
      </c>
      <c r="Y96" s="91">
        <f>T96*(1+'Control Panel'!$C$44)</f>
        <v>47933588.428324327</v>
      </c>
      <c r="Z96" s="91">
        <f>U96*(1+'Control Panel'!$C$44)</f>
        <v>44563573.050757304</v>
      </c>
      <c r="AA96" s="91">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91">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206620.40212765057</v>
      </c>
      <c r="AC96" s="93">
        <f t="shared" si="28"/>
        <v>-20961.510826906946</v>
      </c>
      <c r="AD96" s="93">
        <f>Y96*(1+'Control Panel'!$C$44)</f>
        <v>49371596.081174061</v>
      </c>
      <c r="AE96" s="91">
        <f>Z96*(1+'Control Panel'!$C$44)</f>
        <v>45900480.242280021</v>
      </c>
      <c r="AF96" s="91">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91">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212819.01419148006</v>
      </c>
      <c r="AH96" s="91">
        <f t="shared" si="29"/>
        <v>-21590.356151714164</v>
      </c>
      <c r="AI96" s="92">
        <f t="shared" si="30"/>
        <v>1105732.0664496659</v>
      </c>
      <c r="AJ96" s="92">
        <f t="shared" si="31"/>
        <v>1003888.231930308</v>
      </c>
      <c r="AK96" s="92">
        <f t="shared" si="32"/>
        <v>-101843.83451935789</v>
      </c>
    </row>
    <row r="97" spans="1:80" s="94" customFormat="1" ht="14.1">
      <c r="A97" s="86" t="str">
        <f>'ESTIMATED Earned Revenue'!A98</f>
        <v>Salinas, CA</v>
      </c>
      <c r="B97" s="86"/>
      <c r="C97" s="87">
        <f>'ESTIMATED Earned Revenue'!$I98*1.07925</f>
        <v>45936532.451812498</v>
      </c>
      <c r="D97" s="87">
        <f>'ESTIMATED Earned Revenue'!$L98*1.07925</f>
        <v>40598826.368062504</v>
      </c>
      <c r="E97" s="88">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8">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187095.89228821878</v>
      </c>
      <c r="G97" s="89">
        <f t="shared" si="22"/>
        <v>4.4018033840954778E-3</v>
      </c>
      <c r="H97" s="90">
        <f t="shared" si="23"/>
        <v>4.608406425152224E-3</v>
      </c>
      <c r="I97" s="91">
        <f t="shared" si="24"/>
        <v>-15107.691711781226</v>
      </c>
      <c r="J97" s="91">
        <f>C97*(1+'Control Panel'!$C$44)</f>
        <v>47314628.425366871</v>
      </c>
      <c r="K97" s="91">
        <f>D97*(1+'Control Panel'!$C$44)</f>
        <v>41816791.159104377</v>
      </c>
      <c r="L97" s="92">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2">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192708.76905686531</v>
      </c>
      <c r="N97" s="92">
        <f t="shared" si="25"/>
        <v>-15560.920403134718</v>
      </c>
      <c r="O97" s="92">
        <f>J97*(1+'Control Panel'!$C$44)</f>
        <v>48734067.278127879</v>
      </c>
      <c r="P97" s="92">
        <f>K97*(1+'Control Panel'!$C$44)</f>
        <v>43071294.893877506</v>
      </c>
      <c r="Q97" s="92">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2">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198490.03212857127</v>
      </c>
      <c r="S97" s="92">
        <f t="shared" si="26"/>
        <v>-16027.748015228775</v>
      </c>
      <c r="T97" s="92">
        <f>O97*(1+'Control Panel'!$C$44)</f>
        <v>50196089.296471715</v>
      </c>
      <c r="U97" s="92">
        <f>P97*(1+'Control Panel'!$C$44)</f>
        <v>44363433.74069383</v>
      </c>
      <c r="V97" s="92">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91">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204444.73309242842</v>
      </c>
      <c r="X97" s="92">
        <f t="shared" si="27"/>
        <v>-16508.580455685646</v>
      </c>
      <c r="Y97" s="91">
        <f>T97*(1+'Control Panel'!$C$44)</f>
        <v>51701971.97536587</v>
      </c>
      <c r="Z97" s="91">
        <f>U97*(1+'Control Panel'!$C$44)</f>
        <v>45694336.752914645</v>
      </c>
      <c r="AA97" s="91">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91">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210578.07508520124</v>
      </c>
      <c r="AC97" s="93">
        <f t="shared" si="28"/>
        <v>-17003.83786935627</v>
      </c>
      <c r="AD97" s="93">
        <f>Y97*(1+'Control Panel'!$C$44)</f>
        <v>53253031.13462685</v>
      </c>
      <c r="AE97" s="91">
        <f>Z97*(1+'Control Panel'!$C$44)</f>
        <v>47065166.855502084</v>
      </c>
      <c r="AF97" s="91">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91">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216895.4173377573</v>
      </c>
      <c r="AH97" s="91">
        <f t="shared" si="29"/>
        <v>-17513.953005436924</v>
      </c>
      <c r="AI97" s="92">
        <f t="shared" si="30"/>
        <v>1105732.0664496659</v>
      </c>
      <c r="AJ97" s="92">
        <f t="shared" si="31"/>
        <v>1023117.0267008236</v>
      </c>
      <c r="AK97" s="92">
        <f t="shared" si="32"/>
        <v>-82615.039748842362</v>
      </c>
    </row>
    <row r="98" spans="1:80" s="94" customFormat="1" ht="14.1">
      <c r="A98" s="86" t="str">
        <f>'ESTIMATED Earned Revenue'!A99</f>
        <v>South Bend, IN</v>
      </c>
      <c r="B98" s="86"/>
      <c r="C98" s="87">
        <f>'ESTIMATED Earned Revenue'!$I99*1.07925</f>
        <v>52383074.296417497</v>
      </c>
      <c r="D98" s="87">
        <f>'ESTIMATED Earned Revenue'!$L99*1.07925</f>
        <v>41008039.179817505</v>
      </c>
      <c r="E98" s="88">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8">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188528.13712936128</v>
      </c>
      <c r="G98" s="89">
        <f t="shared" si="22"/>
        <v>3.8600938703177413E-3</v>
      </c>
      <c r="H98" s="90">
        <f t="shared" si="23"/>
        <v>4.5973458107245267E-3</v>
      </c>
      <c r="I98" s="91">
        <f t="shared" si="24"/>
        <v>-13675.446870638727</v>
      </c>
      <c r="J98" s="91">
        <f>C98*(1+'Control Panel'!$C$44)</f>
        <v>53954566.525310025</v>
      </c>
      <c r="K98" s="91">
        <f>D98*(1+'Control Panel'!$C$44)</f>
        <v>42238280.355212033</v>
      </c>
      <c r="L98" s="92">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2">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194183.9812432421</v>
      </c>
      <c r="N98" s="92">
        <f t="shared" si="25"/>
        <v>-14085.708216757921</v>
      </c>
      <c r="O98" s="92">
        <f>J98*(1+'Control Panel'!$C$44)</f>
        <v>55573203.521069326</v>
      </c>
      <c r="P98" s="92">
        <f>K98*(1+'Control Panel'!$C$44)</f>
        <v>43505428.765868396</v>
      </c>
      <c r="Q98" s="92">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2">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200009.50068053941</v>
      </c>
      <c r="S98" s="92">
        <f t="shared" si="26"/>
        <v>-14508.279463260638</v>
      </c>
      <c r="T98" s="92">
        <f>O98*(1+'Control Panel'!$C$44)</f>
        <v>57240399.626701407</v>
      </c>
      <c r="U98" s="92">
        <f>P98*(1+'Control Panel'!$C$44)</f>
        <v>44810591.628844447</v>
      </c>
      <c r="V98" s="92">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91">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206009.78570095554</v>
      </c>
      <c r="X98" s="92">
        <f t="shared" si="27"/>
        <v>-14943.527847158519</v>
      </c>
      <c r="Y98" s="91">
        <f>T98*(1+'Control Panel'!$C$44)</f>
        <v>58957611.615502454</v>
      </c>
      <c r="Z98" s="91">
        <f>U98*(1+'Control Panel'!$C$44)</f>
        <v>46154909.377709784</v>
      </c>
      <c r="AA98" s="91">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91">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212190.07927198423</v>
      </c>
      <c r="AC98" s="93">
        <f t="shared" si="28"/>
        <v>-15391.833682573284</v>
      </c>
      <c r="AD98" s="93">
        <f>Y98*(1+'Control Panel'!$C$44)</f>
        <v>60726339.963967532</v>
      </c>
      <c r="AE98" s="91">
        <f>Z98*(1+'Control Panel'!$C$44)</f>
        <v>47539556.659041077</v>
      </c>
      <c r="AF98" s="91">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91">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218555.78165014379</v>
      </c>
      <c r="AH98" s="91">
        <f t="shared" si="29"/>
        <v>-15853.588693050435</v>
      </c>
      <c r="AI98" s="92">
        <f t="shared" si="30"/>
        <v>1105732.0664496659</v>
      </c>
      <c r="AJ98" s="92">
        <f t="shared" si="31"/>
        <v>1030949.1285468651</v>
      </c>
      <c r="AK98" s="92">
        <f t="shared" si="32"/>
        <v>-74782.937902800855</v>
      </c>
    </row>
    <row r="99" spans="1:80" s="94" customFormat="1" ht="14.1">
      <c r="A99" s="86" t="str">
        <f>'ESTIMATED Earned Revenue'!A100</f>
        <v>Tallahassee, FL</v>
      </c>
      <c r="B99" s="86"/>
      <c r="C99" s="95">
        <f>'ESTIMATED Earned Revenue'!$I100*1.07925</f>
        <v>44355585.178409994</v>
      </c>
      <c r="D99" s="95">
        <f>'ESTIMATED Earned Revenue'!$L100*1.07925</f>
        <v>41566160.9059425</v>
      </c>
      <c r="E99" s="96">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8">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190481.56317079876</v>
      </c>
      <c r="G99" s="89">
        <f t="shared" ref="G99:G130" si="33">E99/$C99</f>
        <v>4.5586949915480375E-3</v>
      </c>
      <c r="H99" s="90">
        <f t="shared" ref="H99:H130" si="34">F99/$D99</f>
        <v>4.5826114083960682E-3</v>
      </c>
      <c r="I99" s="91">
        <f t="shared" ref="I99:I130" si="35">F99-E99</f>
        <v>-11722.020829201239</v>
      </c>
      <c r="J99" s="91">
        <f>C99*(1+'Control Panel'!$C$44)</f>
        <v>45686252.733762294</v>
      </c>
      <c r="K99" s="91">
        <f>D99*(1+'Control Panel'!$C$44)</f>
        <v>42813145.733120777</v>
      </c>
      <c r="L99" s="92">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2">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196196.01006592272</v>
      </c>
      <c r="N99" s="92">
        <f t="shared" ref="N99:N130" si="36">M99-L99</f>
        <v>-12073.679394077306</v>
      </c>
      <c r="O99" s="92">
        <f>J99*(1+'Control Panel'!$C$44)</f>
        <v>47056840.315775163</v>
      </c>
      <c r="P99" s="92">
        <f>K99*(1+'Control Panel'!$C$44)</f>
        <v>44097540.1051144</v>
      </c>
      <c r="Q99" s="92">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2">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202081.8903679004</v>
      </c>
      <c r="S99" s="92">
        <f t="shared" ref="S99:S130" si="37">R99-Q99</f>
        <v>-12435.889775899646</v>
      </c>
      <c r="T99" s="92">
        <f>O99*(1+'Control Panel'!$C$44)</f>
        <v>48468545.525248423</v>
      </c>
      <c r="U99" s="92">
        <f>P99*(1+'Control Panel'!$C$44)</f>
        <v>45420466.308267832</v>
      </c>
      <c r="V99" s="92">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91">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208144.3470789374</v>
      </c>
      <c r="X99" s="92">
        <f t="shared" ref="X99:X130" si="38">W99-V99</f>
        <v>-12808.966469176667</v>
      </c>
      <c r="Y99" s="91">
        <f>T99*(1+'Control Panel'!$C$44)</f>
        <v>49922601.891005874</v>
      </c>
      <c r="Z99" s="91">
        <f>U99*(1+'Control Panel'!$C$44)</f>
        <v>46783080.297515869</v>
      </c>
      <c r="AA99" s="91">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91">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214388.67749130554</v>
      </c>
      <c r="AC99" s="93">
        <f t="shared" ref="AC99:AC130" si="39">AB99-AA99</f>
        <v>-13193.235463251971</v>
      </c>
      <c r="AD99" s="93">
        <f>Y99*(1+'Control Panel'!$C$44)</f>
        <v>51420279.947736055</v>
      </c>
      <c r="AE99" s="91">
        <f>Z99*(1+'Control Panel'!$C$44)</f>
        <v>48186572.706441343</v>
      </c>
      <c r="AF99" s="91">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91">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220820.33781604469</v>
      </c>
      <c r="AH99" s="91">
        <f t="shared" ref="AH99:AH130" si="40">AG99-AF99</f>
        <v>-13589.032527149539</v>
      </c>
      <c r="AI99" s="92">
        <f t="shared" ref="AI99:AI130" si="41">L99+Q99+V99+AA99+AF99</f>
        <v>1105732.0664496659</v>
      </c>
      <c r="AJ99" s="92">
        <f t="shared" ref="AJ99:AJ130" si="42">M99+R99+W99+AB99+AG99</f>
        <v>1041631.2628201108</v>
      </c>
      <c r="AK99" s="92">
        <f t="shared" ref="AK99:AK130" si="43">AJ99-AI99</f>
        <v>-64100.803629555157</v>
      </c>
    </row>
    <row r="100" spans="1:80" s="94" customFormat="1" ht="14.1">
      <c r="A100" s="86" t="str">
        <f>'ESTIMATED Earned Revenue'!A101</f>
        <v>Wilmington, DE</v>
      </c>
      <c r="B100" s="86"/>
      <c r="C100" s="87">
        <f>'ESTIMATED Earned Revenue'!$I101*1.07925</f>
        <v>56049968.815890007</v>
      </c>
      <c r="D100" s="87">
        <f>'ESTIMATED Earned Revenue'!$L101*1.07925</f>
        <v>41600248.331868768</v>
      </c>
      <c r="E100" s="88">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8">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190600.8691615407</v>
      </c>
      <c r="G100" s="89">
        <f t="shared" si="33"/>
        <v>3.607559259563332E-3</v>
      </c>
      <c r="H100" s="90">
        <f t="shared" si="34"/>
        <v>4.5817243118600999E-3</v>
      </c>
      <c r="I100" s="91">
        <f t="shared" si="35"/>
        <v>-11602.714838459302</v>
      </c>
      <c r="J100" s="91">
        <f>C100*(1+'Control Panel'!$C$44)</f>
        <v>57731467.880366705</v>
      </c>
      <c r="K100" s="91">
        <f>D100*(1+'Control Panel'!$C$44)</f>
        <v>42848255.781824835</v>
      </c>
      <c r="L100" s="92">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2">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196318.89523638692</v>
      </c>
      <c r="N100" s="92">
        <f t="shared" si="36"/>
        <v>-11950.794223613106</v>
      </c>
      <c r="O100" s="92">
        <f>J100*(1+'Control Panel'!$C$44)</f>
        <v>59463411.916777708</v>
      </c>
      <c r="P100" s="92">
        <f>K100*(1+'Control Panel'!$C$44)</f>
        <v>44133703.455279581</v>
      </c>
      <c r="Q100" s="92">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2">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202208.46209347853</v>
      </c>
      <c r="S100" s="92">
        <f t="shared" si="37"/>
        <v>-12309.318050321512</v>
      </c>
      <c r="T100" s="92">
        <f>O100*(1+'Control Panel'!$C$44)</f>
        <v>61247314.27428104</v>
      </c>
      <c r="U100" s="92">
        <f>P100*(1+'Control Panel'!$C$44)</f>
        <v>45457714.558937967</v>
      </c>
      <c r="V100" s="92">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91">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208274.71595628286</v>
      </c>
      <c r="X100" s="92">
        <f t="shared" si="38"/>
        <v>-12678.597591831203</v>
      </c>
      <c r="Y100" s="91">
        <f>T100*(1+'Control Panel'!$C$44)</f>
        <v>63084733.70250947</v>
      </c>
      <c r="Z100" s="91">
        <f>U100*(1+'Control Panel'!$C$44)</f>
        <v>46821445.995706104</v>
      </c>
      <c r="AA100" s="91">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91">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214522.95743497135</v>
      </c>
      <c r="AC100" s="93">
        <f t="shared" si="39"/>
        <v>-13058.955519586161</v>
      </c>
      <c r="AD100" s="93">
        <f>Y100*(1+'Control Panel'!$C$44)</f>
        <v>64977275.713584758</v>
      </c>
      <c r="AE100" s="91">
        <f>Z100*(1+'Control Panel'!$C$44)</f>
        <v>48226089.375577286</v>
      </c>
      <c r="AF100" s="91">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91">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220958.64615802051</v>
      </c>
      <c r="AH100" s="91">
        <f t="shared" si="40"/>
        <v>-13450.72418517372</v>
      </c>
      <c r="AI100" s="92">
        <f t="shared" si="41"/>
        <v>1105732.0664496659</v>
      </c>
      <c r="AJ100" s="92">
        <f t="shared" si="42"/>
        <v>1042283.6768791401</v>
      </c>
      <c r="AK100" s="92">
        <f t="shared" si="43"/>
        <v>-63448.389570525847</v>
      </c>
    </row>
    <row r="101" spans="1:80" s="101" customFormat="1" ht="14.45" thickBot="1">
      <c r="A101" s="86" t="str">
        <f>'ESTIMATED Earned Revenue'!A102</f>
        <v>Macon, GA</v>
      </c>
      <c r="B101" s="86"/>
      <c r="C101" s="87">
        <f>'ESTIMATED Earned Revenue'!$I102*1.07925</f>
        <v>62792961.683865003</v>
      </c>
      <c r="D101" s="87">
        <f>'ESTIMATED Earned Revenue'!$L102*1.07925</f>
        <v>41745971.910015009</v>
      </c>
      <c r="E101" s="88">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8">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191110.90168505255</v>
      </c>
      <c r="G101" s="89">
        <f t="shared" si="33"/>
        <v>3.2201631930980782E-3</v>
      </c>
      <c r="H101" s="90">
        <f t="shared" si="34"/>
        <v>4.5779483131210648E-3</v>
      </c>
      <c r="I101" s="91">
        <f t="shared" si="35"/>
        <v>-11092.682314947451</v>
      </c>
      <c r="J101" s="91">
        <f>C101*(1+'Control Panel'!$C$44)</f>
        <v>64676750.534380957</v>
      </c>
      <c r="K101" s="91">
        <f>D101*(1+'Control Panel'!$C$44)</f>
        <v>42998351.067315459</v>
      </c>
      <c r="L101" s="92">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2">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196844.22873560409</v>
      </c>
      <c r="N101" s="92">
        <f t="shared" si="36"/>
        <v>-11425.460724395933</v>
      </c>
      <c r="O101" s="92">
        <f>J101*(1+'Control Panel'!$C$44)</f>
        <v>66617053.050412387</v>
      </c>
      <c r="P101" s="92">
        <f>K101*(1+'Control Panel'!$C$44)</f>
        <v>44288301.599334925</v>
      </c>
      <c r="Q101" s="92">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2">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202749.55559767224</v>
      </c>
      <c r="S101" s="92">
        <f t="shared" si="37"/>
        <v>-11768.224546127807</v>
      </c>
      <c r="T101" s="92">
        <f>O101*(1+'Control Panel'!$C$44)</f>
        <v>68615564.641924754</v>
      </c>
      <c r="U101" s="92">
        <f>P101*(1+'Control Panel'!$C$44)</f>
        <v>45616950.647314973</v>
      </c>
      <c r="V101" s="92">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91">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208832.04226560239</v>
      </c>
      <c r="X101" s="92">
        <f t="shared" si="38"/>
        <v>-12121.271282511676</v>
      </c>
      <c r="Y101" s="91">
        <f>T101*(1+'Control Panel'!$C$44)</f>
        <v>70674031.581182495</v>
      </c>
      <c r="Z101" s="91">
        <f>U101*(1+'Control Panel'!$C$44)</f>
        <v>46985459.166734427</v>
      </c>
      <c r="AA101" s="91">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91">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215097.0035335705</v>
      </c>
      <c r="AC101" s="93">
        <f t="shared" si="39"/>
        <v>-12484.909420987009</v>
      </c>
      <c r="AD101" s="93">
        <f>Y101*(1+'Control Panel'!$C$44)</f>
        <v>72794252.528617978</v>
      </c>
      <c r="AE101" s="91">
        <f>Z101*(1+'Control Panel'!$C$44)</f>
        <v>48395022.94173646</v>
      </c>
      <c r="AF101" s="91">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91">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221549.91363957763</v>
      </c>
      <c r="AH101" s="91">
        <f t="shared" si="40"/>
        <v>-12859.456703616597</v>
      </c>
      <c r="AI101" s="92">
        <f t="shared" si="41"/>
        <v>1105732.0664496659</v>
      </c>
      <c r="AJ101" s="92">
        <f t="shared" si="42"/>
        <v>1045072.7437720268</v>
      </c>
      <c r="AK101" s="92">
        <f t="shared" si="43"/>
        <v>-60659.32267763908</v>
      </c>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row>
    <row r="102" spans="1:80" s="94" customFormat="1" ht="14.1">
      <c r="A102" s="86" t="str">
        <f>'ESTIMATED Earned Revenue'!A103</f>
        <v>Canton, OH</v>
      </c>
      <c r="B102" s="86"/>
      <c r="C102" s="87">
        <f>'ESTIMATED Earned Revenue'!$I103*1.07925</f>
        <v>45878053.020750001</v>
      </c>
      <c r="D102" s="87">
        <f>'ESTIMATED Earned Revenue'!$L103*1.07925</f>
        <v>42038509.983000003</v>
      </c>
      <c r="E102" s="88">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8">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192134.78494050002</v>
      </c>
      <c r="G102" s="89">
        <f t="shared" si="33"/>
        <v>4.4074142359211742E-3</v>
      </c>
      <c r="H102" s="90">
        <f t="shared" si="34"/>
        <v>4.5704470738424747E-3</v>
      </c>
      <c r="I102" s="91">
        <f t="shared" si="35"/>
        <v>-10068.799059499986</v>
      </c>
      <c r="J102" s="91">
        <f>C102*(1+'Control Panel'!$C$44)</f>
        <v>47254394.611372501</v>
      </c>
      <c r="K102" s="91">
        <f>D102*(1+'Control Panel'!$C$44)</f>
        <v>43299665.282490008</v>
      </c>
      <c r="L102" s="92">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2">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197898.82848871502</v>
      </c>
      <c r="N102" s="92">
        <f t="shared" si="36"/>
        <v>-10370.860971285001</v>
      </c>
      <c r="O102" s="92">
        <f>J102*(1+'Control Panel'!$C$44)</f>
        <v>48672026.449713677</v>
      </c>
      <c r="P102" s="92">
        <f>K102*(1+'Control Panel'!$C$44)</f>
        <v>44598655.240964711</v>
      </c>
      <c r="Q102" s="92">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2">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203835.79334337648</v>
      </c>
      <c r="S102" s="92">
        <f t="shared" si="37"/>
        <v>-10681.986800423561</v>
      </c>
      <c r="T102" s="92">
        <f>O102*(1+'Control Panel'!$C$44)</f>
        <v>50132187.243205085</v>
      </c>
      <c r="U102" s="92">
        <f>P102*(1+'Control Panel'!$C$44)</f>
        <v>45936614.89819365</v>
      </c>
      <c r="V102" s="92">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91">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209950.86714367778</v>
      </c>
      <c r="X102" s="92">
        <f t="shared" si="38"/>
        <v>-11002.446404436283</v>
      </c>
      <c r="Y102" s="91">
        <f>T102*(1+'Control Panel'!$C$44)</f>
        <v>51636152.860501237</v>
      </c>
      <c r="Z102" s="91">
        <f>U102*(1+'Control Panel'!$C$44)</f>
        <v>47314713.345139459</v>
      </c>
      <c r="AA102" s="91">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91">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216249.39315798812</v>
      </c>
      <c r="AC102" s="93">
        <f t="shared" si="39"/>
        <v>-11332.519796569395</v>
      </c>
      <c r="AD102" s="93">
        <f>Y102*(1+'Control Panel'!$C$44)</f>
        <v>53185237.446316272</v>
      </c>
      <c r="AE102" s="91">
        <f>Z102*(1+'Control Panel'!$C$44)</f>
        <v>48734154.745493643</v>
      </c>
      <c r="AF102" s="91">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91">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222736.87495272775</v>
      </c>
      <c r="AH102" s="91">
        <f t="shared" si="40"/>
        <v>-11672.495390466473</v>
      </c>
      <c r="AI102" s="92">
        <f t="shared" si="41"/>
        <v>1105732.0664496659</v>
      </c>
      <c r="AJ102" s="92">
        <f t="shared" si="42"/>
        <v>1050671.7570864852</v>
      </c>
      <c r="AK102" s="92">
        <f t="shared" si="43"/>
        <v>-55060.309363180771</v>
      </c>
    </row>
    <row r="103" spans="1:80" s="94" customFormat="1" ht="14.1">
      <c r="A103" s="86" t="str">
        <f>'ESTIMATED Earned Revenue'!A104</f>
        <v>Tucson, AZ</v>
      </c>
      <c r="B103" s="86"/>
      <c r="C103" s="87">
        <f>'ESTIMATED Earned Revenue'!$I104*1.07925</f>
        <v>44594507.471250005</v>
      </c>
      <c r="D103" s="87">
        <f>'ESTIMATED Earned Revenue'!$L104*1.07925</f>
        <v>42321872.466750003</v>
      </c>
      <c r="E103" s="88">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8">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193126.55363362501</v>
      </c>
      <c r="G103" s="89">
        <f t="shared" si="33"/>
        <v>4.5342710451586506E-3</v>
      </c>
      <c r="H103" s="90">
        <f t="shared" si="34"/>
        <v>4.5632799868520479E-3</v>
      </c>
      <c r="I103" s="91">
        <f t="shared" si="35"/>
        <v>-9077.0303663749946</v>
      </c>
      <c r="J103" s="91">
        <f>C103*(1+'Control Panel'!$C$44)</f>
        <v>45932342.695387505</v>
      </c>
      <c r="K103" s="91">
        <f>D103*(1+'Control Panel'!$C$44)</f>
        <v>43591528.640752502</v>
      </c>
      <c r="L103" s="92">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2">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198920.35024263378</v>
      </c>
      <c r="N103" s="92">
        <f t="shared" si="36"/>
        <v>-9349.3392173662432</v>
      </c>
      <c r="O103" s="92">
        <f>J103*(1+'Control Panel'!$C$44)</f>
        <v>47310312.976249129</v>
      </c>
      <c r="P103" s="92">
        <f>K103*(1+'Control Panel'!$C$44)</f>
        <v>44899274.499975078</v>
      </c>
      <c r="Q103" s="92">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2">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204887.96074991277</v>
      </c>
      <c r="S103" s="92">
        <f t="shared" si="37"/>
        <v>-9629.8193938872719</v>
      </c>
      <c r="T103" s="92">
        <f>O103*(1+'Control Panel'!$C$44)</f>
        <v>48729622.3655366</v>
      </c>
      <c r="U103" s="92">
        <f>P103*(1+'Control Panel'!$C$44)</f>
        <v>46246252.734974332</v>
      </c>
      <c r="V103" s="92">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91">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211034.59957241017</v>
      </c>
      <c r="X103" s="92">
        <f t="shared" si="38"/>
        <v>-9918.7139757038967</v>
      </c>
      <c r="Y103" s="91">
        <f>T103*(1+'Control Panel'!$C$44)</f>
        <v>50191511.036502697</v>
      </c>
      <c r="Z103" s="91">
        <f>U103*(1+'Control Panel'!$C$44)</f>
        <v>47633640.31702356</v>
      </c>
      <c r="AA103" s="91">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91">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217365.63755958248</v>
      </c>
      <c r="AC103" s="93">
        <f t="shared" si="39"/>
        <v>-10216.275394975033</v>
      </c>
      <c r="AD103" s="93">
        <f>Y103*(1+'Control Panel'!$C$44)</f>
        <v>51697256.367597781</v>
      </c>
      <c r="AE103" s="91">
        <f>Z103*(1+'Control Panel'!$C$44)</f>
        <v>49062649.526534267</v>
      </c>
      <c r="AF103" s="91">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91">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223886.60668636992</v>
      </c>
      <c r="AH103" s="91">
        <f t="shared" si="40"/>
        <v>-10522.763656824303</v>
      </c>
      <c r="AI103" s="92">
        <f t="shared" si="41"/>
        <v>1105732.0664496659</v>
      </c>
      <c r="AJ103" s="92">
        <f t="shared" si="42"/>
        <v>1056095.1548109092</v>
      </c>
      <c r="AK103" s="92">
        <f t="shared" si="43"/>
        <v>-49636.911638756748</v>
      </c>
    </row>
    <row r="104" spans="1:80" s="94" customFormat="1" ht="14.1">
      <c r="A104" s="86" t="str">
        <f>'ESTIMATED Earned Revenue'!A105</f>
        <v>Jacksonville, FL</v>
      </c>
      <c r="B104" s="86"/>
      <c r="C104" s="87">
        <f>'ESTIMATED Earned Revenue'!$I105*1.07925</f>
        <v>51489459.063000001</v>
      </c>
      <c r="D104" s="87">
        <f>'ESTIMATED Earned Revenue'!$L105*1.07925</f>
        <v>43358388.483750001</v>
      </c>
      <c r="E104" s="88">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8">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196754.35969312501</v>
      </c>
      <c r="G104" s="89">
        <f t="shared" si="33"/>
        <v>3.9270869742988272E-3</v>
      </c>
      <c r="H104" s="90">
        <f t="shared" si="34"/>
        <v>4.5378614513513398E-3</v>
      </c>
      <c r="I104" s="91">
        <f t="shared" si="35"/>
        <v>-5449.2243068749958</v>
      </c>
      <c r="J104" s="91">
        <f>C104*(1+'Control Panel'!$C$44)</f>
        <v>53034142.834890001</v>
      </c>
      <c r="K104" s="91">
        <f>D104*(1+'Control Panel'!$C$44)</f>
        <v>44659140.138262503</v>
      </c>
      <c r="L104" s="92">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2">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202656.99048391875</v>
      </c>
      <c r="N104" s="92">
        <f t="shared" si="36"/>
        <v>-5612.6989760812721</v>
      </c>
      <c r="O104" s="92">
        <f>J104*(1+'Control Panel'!$C$44)</f>
        <v>54625167.119936705</v>
      </c>
      <c r="P104" s="92">
        <f>K104*(1+'Control Panel'!$C$44)</f>
        <v>45998914.342410378</v>
      </c>
      <c r="Q104" s="92">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2">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208736.70019843633</v>
      </c>
      <c r="S104" s="92">
        <f t="shared" si="37"/>
        <v>-5781.0799453637155</v>
      </c>
      <c r="T104" s="92">
        <f>O104*(1+'Control Panel'!$C$44)</f>
        <v>56263922.133534804</v>
      </c>
      <c r="U104" s="92">
        <f>P104*(1+'Control Panel'!$C$44)</f>
        <v>47378881.772682689</v>
      </c>
      <c r="V104" s="92">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91">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214998.80120438943</v>
      </c>
      <c r="X104" s="92">
        <f t="shared" si="38"/>
        <v>-5954.5123437246366</v>
      </c>
      <c r="Y104" s="91">
        <f>T104*(1+'Control Panel'!$C$44)</f>
        <v>57951839.797540851</v>
      </c>
      <c r="Z104" s="91">
        <f>U104*(1+'Control Panel'!$C$44)</f>
        <v>48800248.225863174</v>
      </c>
      <c r="AA104" s="91">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91">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221448.76524052111</v>
      </c>
      <c r="AC104" s="93">
        <f t="shared" si="39"/>
        <v>-6133.1477140364004</v>
      </c>
      <c r="AD104" s="93">
        <f>Y104*(1+'Control Panel'!$C$44)</f>
        <v>59690394.991467081</v>
      </c>
      <c r="AE104" s="91">
        <f>Z104*(1+'Control Panel'!$C$44)</f>
        <v>50264255.672639072</v>
      </c>
      <c r="AF104" s="91">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91">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228092.22819773675</v>
      </c>
      <c r="AH104" s="91">
        <f t="shared" si="40"/>
        <v>-6317.1421454574738</v>
      </c>
      <c r="AI104" s="92">
        <f t="shared" si="41"/>
        <v>1105732.0664496659</v>
      </c>
      <c r="AJ104" s="92">
        <f t="shared" si="42"/>
        <v>1075933.4853250023</v>
      </c>
      <c r="AK104" s="92">
        <f t="shared" si="43"/>
        <v>-29798.581124663586</v>
      </c>
    </row>
    <row r="105" spans="1:80" s="94" customFormat="1" ht="14.1">
      <c r="A105" s="86" t="str">
        <f>'ESTIMATED Earned Revenue'!A106</f>
        <v>West Palm Beach, FL</v>
      </c>
      <c r="B105" s="86"/>
      <c r="C105" s="87">
        <f>'ESTIMATED Earned Revenue'!$I106*1.07925</f>
        <v>59214786.295469999</v>
      </c>
      <c r="D105" s="87">
        <f>'ESTIMATED Earned Revenue'!$L106*1.07925</f>
        <v>43796957.866830006</v>
      </c>
      <c r="E105" s="88">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8">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198289.35253390501</v>
      </c>
      <c r="G105" s="89">
        <f t="shared" si="33"/>
        <v>3.4147481845335785E-3</v>
      </c>
      <c r="H105" s="90">
        <f t="shared" si="34"/>
        <v>4.5274686232050177E-3</v>
      </c>
      <c r="I105" s="91">
        <f t="shared" si="35"/>
        <v>-3914.2314660949924</v>
      </c>
      <c r="J105" s="91">
        <f>C105*(1+'Control Panel'!$C$44)</f>
        <v>60991229.884334102</v>
      </c>
      <c r="K105" s="91">
        <f>D105*(1+'Control Panel'!$C$44)</f>
        <v>45110866.60283491</v>
      </c>
      <c r="L105" s="92">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2">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204238.03310992219</v>
      </c>
      <c r="N105" s="92">
        <f t="shared" si="36"/>
        <v>-4031.6563500778284</v>
      </c>
      <c r="O105" s="92">
        <f>J105*(1+'Control Panel'!$C$44)</f>
        <v>62820966.780864127</v>
      </c>
      <c r="P105" s="92">
        <f>K105*(1+'Control Panel'!$C$44)</f>
        <v>46464192.600919962</v>
      </c>
      <c r="Q105" s="92">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2">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210365.17410321988</v>
      </c>
      <c r="S105" s="92">
        <f t="shared" si="37"/>
        <v>-4152.6060405801691</v>
      </c>
      <c r="T105" s="92">
        <f>O105*(1+'Control Panel'!$C$44)</f>
        <v>64705595.784290053</v>
      </c>
      <c r="U105" s="92">
        <f>P105*(1+'Control Panel'!$C$44)</f>
        <v>47858118.378947563</v>
      </c>
      <c r="V105" s="92">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91">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216676.12932631647</v>
      </c>
      <c r="X105" s="92">
        <f t="shared" si="38"/>
        <v>-4277.1842217975936</v>
      </c>
      <c r="Y105" s="91">
        <f>T105*(1+'Control Panel'!$C$44)</f>
        <v>66646763.657818757</v>
      </c>
      <c r="Z105" s="91">
        <f>U105*(1+'Control Panel'!$C$44)</f>
        <v>49293861.930315994</v>
      </c>
      <c r="AA105" s="91">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91">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223176.41320610599</v>
      </c>
      <c r="AC105" s="93">
        <f t="shared" si="39"/>
        <v>-4405.4997484515188</v>
      </c>
      <c r="AD105" s="93">
        <f>Y105*(1+'Control Panel'!$C$44)</f>
        <v>68646166.567553326</v>
      </c>
      <c r="AE105" s="91">
        <f>Z105*(1+'Control Panel'!$C$44)</f>
        <v>50772677.788225472</v>
      </c>
      <c r="AF105" s="91">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91">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229871.70560228918</v>
      </c>
      <c r="AH105" s="91">
        <f t="shared" si="40"/>
        <v>-4537.6647409050493</v>
      </c>
      <c r="AI105" s="92">
        <f t="shared" si="41"/>
        <v>1105732.0664496659</v>
      </c>
      <c r="AJ105" s="92">
        <f t="shared" si="42"/>
        <v>1084327.4553478537</v>
      </c>
      <c r="AK105" s="92">
        <f t="shared" si="43"/>
        <v>-21404.611101812217</v>
      </c>
    </row>
    <row r="106" spans="1:80" s="94" customFormat="1" ht="14.1">
      <c r="A106" s="86" t="str">
        <f>'ESTIMATED Earned Revenue'!A107</f>
        <v>Columbus, GA</v>
      </c>
      <c r="B106" s="86"/>
      <c r="C106" s="87">
        <f>'ESTIMATED Earned Revenue'!$I107*1.07925</f>
        <v>51485204.378895</v>
      </c>
      <c r="D106" s="87">
        <f>'ESTIMATED Earned Revenue'!$L107*1.07925</f>
        <v>44391981.184841253</v>
      </c>
      <c r="E106" s="88">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8">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200371.93414694438</v>
      </c>
      <c r="G106" s="89">
        <f t="shared" si="33"/>
        <v>3.9274115047096521E-3</v>
      </c>
      <c r="H106" s="90">
        <f t="shared" si="34"/>
        <v>4.5136965911169195E-3</v>
      </c>
      <c r="I106" s="91">
        <f t="shared" si="35"/>
        <v>-1831.6498530556273</v>
      </c>
      <c r="J106" s="91">
        <f>C106*(1+'Control Panel'!$C$44)</f>
        <v>53029760.510261849</v>
      </c>
      <c r="K106" s="91">
        <f>D106*(1+'Control Panel'!$C$44)</f>
        <v>45723740.620386489</v>
      </c>
      <c r="L106" s="92">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2">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206383.09217135271</v>
      </c>
      <c r="N106" s="92">
        <f t="shared" si="36"/>
        <v>-1886.5972886473173</v>
      </c>
      <c r="O106" s="92">
        <f>J106*(1+'Control Panel'!$C$44)</f>
        <v>54620653.325569704</v>
      </c>
      <c r="P106" s="92">
        <f>K106*(1+'Control Panel'!$C$44)</f>
        <v>47095452.838998087</v>
      </c>
      <c r="Q106" s="92">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2">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212574.58493649331</v>
      </c>
      <c r="S106" s="92">
        <f t="shared" si="37"/>
        <v>-1943.1952073067368</v>
      </c>
      <c r="T106" s="92">
        <f>O106*(1+'Control Panel'!$C$44)</f>
        <v>56259272.925336793</v>
      </c>
      <c r="U106" s="92">
        <f>P106*(1+'Control Panel'!$C$44)</f>
        <v>48508316.424168028</v>
      </c>
      <c r="V106" s="92">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91">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218951.82248458808</v>
      </c>
      <c r="X106" s="92">
        <f t="shared" si="38"/>
        <v>-2001.4910635259876</v>
      </c>
      <c r="Y106" s="91">
        <f>T106*(1+'Control Panel'!$C$44)</f>
        <v>57947051.1130969</v>
      </c>
      <c r="Z106" s="91">
        <f>U106*(1+'Control Panel'!$C$44)</f>
        <v>49963565.916893072</v>
      </c>
      <c r="AA106" s="91">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91">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225520.37715912575</v>
      </c>
      <c r="AC106" s="93">
        <f t="shared" si="39"/>
        <v>-2061.5357954317587</v>
      </c>
      <c r="AD106" s="93">
        <f>Y106*(1+'Control Panel'!$C$44)</f>
        <v>59685462.646489806</v>
      </c>
      <c r="AE106" s="91">
        <f>Z106*(1+'Control Panel'!$C$44)</f>
        <v>51462472.894399866</v>
      </c>
      <c r="AF106" s="91">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91">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232285.98847389955</v>
      </c>
      <c r="AH106" s="91">
        <f t="shared" si="40"/>
        <v>-2123.3818692946807</v>
      </c>
      <c r="AI106" s="92">
        <f t="shared" si="41"/>
        <v>1105732.0664496659</v>
      </c>
      <c r="AJ106" s="92">
        <f t="shared" si="42"/>
        <v>1095715.8652254594</v>
      </c>
      <c r="AK106" s="92">
        <f t="shared" si="43"/>
        <v>-10016.201224206481</v>
      </c>
    </row>
    <row r="107" spans="1:80" s="94" customFormat="1" ht="14.1">
      <c r="A107" s="86" t="str">
        <f>'ESTIMATED Earned Revenue'!A108</f>
        <v>Bridgeport, CT</v>
      </c>
      <c r="B107" s="86"/>
      <c r="C107" s="87">
        <f>'ESTIMATED Earned Revenue'!$I108*1.07925</f>
        <v>52694848.565250002</v>
      </c>
      <c r="D107" s="87">
        <f>'ESTIMATED Earned Revenue'!$L108*1.07925</f>
        <v>44532553.125</v>
      </c>
      <c r="E107" s="88">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8">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200863.93593750001</v>
      </c>
      <c r="G107" s="89">
        <f t="shared" si="33"/>
        <v>3.8372552442127068E-3</v>
      </c>
      <c r="H107" s="90">
        <f t="shared" si="34"/>
        <v>4.5104967454636588E-3</v>
      </c>
      <c r="I107" s="91">
        <f t="shared" si="35"/>
        <v>-1339.6480624999967</v>
      </c>
      <c r="J107" s="91">
        <f>C107*(1+'Control Panel'!$C$44)</f>
        <v>54275694.022207506</v>
      </c>
      <c r="K107" s="91">
        <f>D107*(1+'Control Panel'!$C$44)</f>
        <v>45868529.71875</v>
      </c>
      <c r="L107" s="92">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2">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206889.85401562502</v>
      </c>
      <c r="N107" s="92">
        <f t="shared" si="36"/>
        <v>-1379.8354443749995</v>
      </c>
      <c r="O107" s="92">
        <f>J107*(1+'Control Panel'!$C$44)</f>
        <v>55903964.84287373</v>
      </c>
      <c r="P107" s="92">
        <f>K107*(1+'Control Panel'!$C$44)</f>
        <v>47244585.610312499</v>
      </c>
      <c r="Q107" s="92">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2">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213096.54963609375</v>
      </c>
      <c r="S107" s="92">
        <f t="shared" si="37"/>
        <v>-1421.230507706292</v>
      </c>
      <c r="T107" s="92">
        <f>O107*(1+'Control Panel'!$C$44)</f>
        <v>57581083.788159944</v>
      </c>
      <c r="U107" s="92">
        <f>P107*(1+'Control Panel'!$C$44)</f>
        <v>48661923.178621873</v>
      </c>
      <c r="V107" s="92">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91">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219489.44612517656</v>
      </c>
      <c r="X107" s="92">
        <f t="shared" si="38"/>
        <v>-1463.8674229375029</v>
      </c>
      <c r="Y107" s="91">
        <f>T107*(1+'Control Panel'!$C$44)</f>
        <v>59308516.301804744</v>
      </c>
      <c r="Z107" s="91">
        <f>U107*(1+'Control Panel'!$C$44)</f>
        <v>50121780.87398053</v>
      </c>
      <c r="AA107" s="91">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91">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226074.12950893186</v>
      </c>
      <c r="AC107" s="93">
        <f t="shared" si="39"/>
        <v>-1507.7834456256533</v>
      </c>
      <c r="AD107" s="93">
        <f>Y107*(1+'Control Panel'!$C$44)</f>
        <v>61087771.790858887</v>
      </c>
      <c r="AE107" s="91">
        <f>Z107*(1+'Control Panel'!$C$44)</f>
        <v>51625434.300199948</v>
      </c>
      <c r="AF107" s="91">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91">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232856.3533941998</v>
      </c>
      <c r="AH107" s="91">
        <f t="shared" si="40"/>
        <v>-1553.0169489944237</v>
      </c>
      <c r="AI107" s="92">
        <f t="shared" si="41"/>
        <v>1105732.0664496659</v>
      </c>
      <c r="AJ107" s="92">
        <f t="shared" si="42"/>
        <v>1098406.332680027</v>
      </c>
      <c r="AK107" s="92">
        <f t="shared" si="43"/>
        <v>-7325.7337696389295</v>
      </c>
    </row>
    <row r="108" spans="1:80" s="94" customFormat="1" ht="14.1">
      <c r="A108" s="86" t="str">
        <f>'ESTIMATED Earned Revenue'!A109</f>
        <v>Oklahoma City, OK</v>
      </c>
      <c r="B108" s="86"/>
      <c r="C108" s="87">
        <f>'ESTIMATED Earned Revenue'!$I109*1.07925</f>
        <v>47310780.718342498</v>
      </c>
      <c r="D108" s="87">
        <f>'ESTIMATED Earned Revenue'!$L109*1.07925</f>
        <v>45428452.580250002</v>
      </c>
      <c r="E108" s="88">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8">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203999.584030875</v>
      </c>
      <c r="G108" s="89">
        <f t="shared" si="33"/>
        <v>4.2739430829473761E-3</v>
      </c>
      <c r="H108" s="90">
        <f t="shared" si="34"/>
        <v>4.4905686292199118E-3</v>
      </c>
      <c r="I108" s="91">
        <f t="shared" si="35"/>
        <v>1796.0000308750023</v>
      </c>
      <c r="J108" s="91">
        <f>C108*(1+'Control Panel'!$C$44)</f>
        <v>48730104.139892772</v>
      </c>
      <c r="K108" s="91">
        <f>D108*(1+'Control Panel'!$C$44)</f>
        <v>46791306.157657504</v>
      </c>
      <c r="L108" s="92">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2">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210119.57155180129</v>
      </c>
      <c r="N108" s="92">
        <f t="shared" si="36"/>
        <v>1849.8820918012643</v>
      </c>
      <c r="O108" s="92">
        <f>J108*(1+'Control Panel'!$C$44)</f>
        <v>50192007.264089555</v>
      </c>
      <c r="P108" s="92">
        <f>K108*(1+'Control Panel'!$C$44)</f>
        <v>48195045.342387229</v>
      </c>
      <c r="Q108" s="92">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2">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216423.15869835531</v>
      </c>
      <c r="S108" s="92">
        <f t="shared" si="37"/>
        <v>1905.3785545552673</v>
      </c>
      <c r="T108" s="92">
        <f>O108*(1+'Control Panel'!$C$44)</f>
        <v>51697767.482012242</v>
      </c>
      <c r="U108" s="92">
        <f>P108*(1+'Control Panel'!$C$44)</f>
        <v>49640896.702658847</v>
      </c>
      <c r="V108" s="92">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91">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222915.85345930594</v>
      </c>
      <c r="X108" s="92">
        <f t="shared" si="38"/>
        <v>1962.5399111918814</v>
      </c>
      <c r="Y108" s="91">
        <f>T108*(1+'Control Panel'!$C$44)</f>
        <v>53248700.50647261</v>
      </c>
      <c r="Z108" s="91">
        <f>U108*(1+'Control Panel'!$C$44)</f>
        <v>51130123.603738613</v>
      </c>
      <c r="AA108" s="91">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91">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229603.32906308517</v>
      </c>
      <c r="AC108" s="93">
        <f t="shared" si="39"/>
        <v>2021.4161085276573</v>
      </c>
      <c r="AD108" s="93">
        <f>Y108*(1+'Control Panel'!$C$44)</f>
        <v>54846161.521666788</v>
      </c>
      <c r="AE108" s="91">
        <f>Z108*(1+'Control Panel'!$C$44)</f>
        <v>52664027.311850771</v>
      </c>
      <c r="AF108" s="91">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91">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236491.42893497771</v>
      </c>
      <c r="AH108" s="91">
        <f t="shared" si="40"/>
        <v>2082.0585917834833</v>
      </c>
      <c r="AI108" s="92">
        <f t="shared" si="41"/>
        <v>1105732.0664496659</v>
      </c>
      <c r="AJ108" s="92">
        <f t="shared" si="42"/>
        <v>1115553.3417075253</v>
      </c>
      <c r="AK108" s="92">
        <f t="shared" si="43"/>
        <v>9821.2752578593791</v>
      </c>
    </row>
    <row r="109" spans="1:80" s="94" customFormat="1" ht="14.1">
      <c r="A109" s="86" t="str">
        <f>'ESTIMATED Earned Revenue'!A110</f>
        <v>Edmonton, AB</v>
      </c>
      <c r="B109" s="86"/>
      <c r="C109" s="87">
        <f>'ESTIMATED Earned Revenue'!$I110*1.07925</f>
        <v>49117181.223000005</v>
      </c>
      <c r="D109" s="87">
        <f>'ESTIMATED Earned Revenue'!$L110*1.07925</f>
        <v>46048403.999250002</v>
      </c>
      <c r="E109" s="88">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8">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206169.413997375</v>
      </c>
      <c r="G109" s="89">
        <f t="shared" si="33"/>
        <v>4.1167587179313644E-3</v>
      </c>
      <c r="H109" s="90">
        <f t="shared" si="34"/>
        <v>4.4772325659914926E-3</v>
      </c>
      <c r="I109" s="91">
        <f t="shared" si="35"/>
        <v>3965.8299973749963</v>
      </c>
      <c r="J109" s="91">
        <f>C109*(1+'Control Panel'!$C$44)</f>
        <v>50590696.659690008</v>
      </c>
      <c r="K109" s="91">
        <f>D109*(1+'Control Panel'!$C$44)</f>
        <v>47429856.119227506</v>
      </c>
      <c r="L109" s="92">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2">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212354.49641729629</v>
      </c>
      <c r="N109" s="92">
        <f t="shared" si="36"/>
        <v>4084.8069572962704</v>
      </c>
      <c r="O109" s="92">
        <f>J109*(1+'Control Panel'!$C$44)</f>
        <v>52108417.559480712</v>
      </c>
      <c r="P109" s="92">
        <f>K109*(1+'Control Panel'!$C$44)</f>
        <v>48852751.802804336</v>
      </c>
      <c r="Q109" s="92">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2">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218725.13130981516</v>
      </c>
      <c r="S109" s="92">
        <f t="shared" si="37"/>
        <v>4207.3511660151125</v>
      </c>
      <c r="T109" s="92">
        <f>O109*(1+'Control Panel'!$C$44)</f>
        <v>53671670.086265132</v>
      </c>
      <c r="U109" s="92">
        <f>P109*(1+'Control Panel'!$C$44)</f>
        <v>50318334.356888466</v>
      </c>
      <c r="V109" s="92">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91">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225286.88524910962</v>
      </c>
      <c r="X109" s="92">
        <f t="shared" si="38"/>
        <v>4333.5717009955551</v>
      </c>
      <c r="Y109" s="91">
        <f>T109*(1+'Control Panel'!$C$44)</f>
        <v>55281820.188853085</v>
      </c>
      <c r="Z109" s="91">
        <f>U109*(1+'Control Panel'!$C$44)</f>
        <v>51827884.387595125</v>
      </c>
      <c r="AA109" s="91">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91">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232045.49180658296</v>
      </c>
      <c r="AC109" s="93">
        <f t="shared" si="39"/>
        <v>4463.5788520254428</v>
      </c>
      <c r="AD109" s="93">
        <f>Y109*(1+'Control Panel'!$C$44)</f>
        <v>56940274.794518679</v>
      </c>
      <c r="AE109" s="91">
        <f>Z109*(1+'Control Panel'!$C$44)</f>
        <v>53382720.919222981</v>
      </c>
      <c r="AF109" s="91">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91">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239006.85656078043</v>
      </c>
      <c r="AH109" s="91">
        <f t="shared" si="40"/>
        <v>4597.4862175862072</v>
      </c>
      <c r="AI109" s="92">
        <f t="shared" si="41"/>
        <v>1105732.0664496659</v>
      </c>
      <c r="AJ109" s="92">
        <f t="shared" si="42"/>
        <v>1127418.8613435845</v>
      </c>
      <c r="AK109" s="92">
        <f t="shared" si="43"/>
        <v>21686.794893918559</v>
      </c>
    </row>
    <row r="110" spans="1:80" s="94" customFormat="1" ht="14.1">
      <c r="A110" s="86" t="str">
        <f>'ESTIMATED Earned Revenue'!A111</f>
        <v>Durham, NC</v>
      </c>
      <c r="B110" s="86"/>
      <c r="C110" s="87">
        <f>'ESTIMATED Earned Revenue'!$I111*1.07925</f>
        <v>46897833.680002503</v>
      </c>
      <c r="D110" s="87">
        <f>'ESTIMATED Earned Revenue'!$L111*1.07925</f>
        <v>46850996.518012501</v>
      </c>
      <c r="E110" s="88">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8">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208978.48781304376</v>
      </c>
      <c r="G110" s="89">
        <f t="shared" si="33"/>
        <v>4.3115762101015925E-3</v>
      </c>
      <c r="H110" s="90">
        <f t="shared" si="34"/>
        <v>4.4604918431713431E-3</v>
      </c>
      <c r="I110" s="91">
        <f t="shared" si="35"/>
        <v>6774.9038130437548</v>
      </c>
      <c r="J110" s="91">
        <f>C110*(1+'Control Panel'!$C$44)</f>
        <v>48304768.690402582</v>
      </c>
      <c r="K110" s="91">
        <f>D110*(1+'Control Panel'!$C$44)</f>
        <v>48256526.41355288</v>
      </c>
      <c r="L110" s="92">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2">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215247.84244743508</v>
      </c>
      <c r="N110" s="92">
        <f t="shared" si="36"/>
        <v>6978.1529874350526</v>
      </c>
      <c r="O110" s="92">
        <f>J110*(1+'Control Panel'!$C$44)</f>
        <v>49753911.751114659</v>
      </c>
      <c r="P110" s="92">
        <f>K110*(1+'Control Panel'!$C$44)</f>
        <v>49704222.205959469</v>
      </c>
      <c r="Q110" s="92">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2">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221705.27772085814</v>
      </c>
      <c r="S110" s="92">
        <f t="shared" si="37"/>
        <v>7187.4975770580932</v>
      </c>
      <c r="T110" s="92">
        <f>O110*(1+'Control Panel'!$C$44)</f>
        <v>51246529.103648104</v>
      </c>
      <c r="U110" s="92">
        <f>P110*(1+'Control Panel'!$C$44)</f>
        <v>51195348.872138254</v>
      </c>
      <c r="V110" s="92">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2">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228356.43605248388</v>
      </c>
      <c r="X110" s="92">
        <f t="shared" si="38"/>
        <v>7403.1225043698214</v>
      </c>
      <c r="Y110" s="91">
        <f>T110*(1+'Control Panel'!$C$44)</f>
        <v>52783924.976757549</v>
      </c>
      <c r="Z110" s="91">
        <f>U110*(1+'Control Panel'!$C$44)</f>
        <v>52731209.338302404</v>
      </c>
      <c r="AA110" s="91">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91">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235207.1291340584</v>
      </c>
      <c r="AC110" s="93">
        <f t="shared" si="39"/>
        <v>7625.2161795008869</v>
      </c>
      <c r="AD110" s="93">
        <f>Y110*(1+'Control Panel'!$C$44)</f>
        <v>54367442.726060279</v>
      </c>
      <c r="AE110" s="92">
        <f>Z110*(1+'Control Panel'!$C$44)</f>
        <v>54313145.618451476</v>
      </c>
      <c r="AF110" s="91">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91">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242263.34300808018</v>
      </c>
      <c r="AH110" s="91">
        <f t="shared" si="40"/>
        <v>7853.9726648859505</v>
      </c>
      <c r="AI110" s="92">
        <f t="shared" si="41"/>
        <v>1105732.0664496659</v>
      </c>
      <c r="AJ110" s="92">
        <f t="shared" si="42"/>
        <v>1142780.0283629156</v>
      </c>
      <c r="AK110" s="92">
        <f t="shared" si="43"/>
        <v>37047.961913249688</v>
      </c>
    </row>
    <row r="111" spans="1:80" s="94" customFormat="1" ht="14.1">
      <c r="A111" s="86" t="str">
        <f>'ESTIMATED Earned Revenue'!A112</f>
        <v>Baltimore, MD</v>
      </c>
      <c r="B111" s="86"/>
      <c r="C111" s="87">
        <f>'ESTIMATED Earned Revenue'!$I112*1.07925</f>
        <v>56496400.211445004</v>
      </c>
      <c r="D111" s="87">
        <f>'ESTIMATED Earned Revenue'!$L112*1.07925</f>
        <v>47024595.164820008</v>
      </c>
      <c r="E111" s="88">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8">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209586.08307687001</v>
      </c>
      <c r="G111" s="89">
        <f t="shared" si="33"/>
        <v>3.5790525280058063E-3</v>
      </c>
      <c r="H111" s="90">
        <f t="shared" si="34"/>
        <v>4.4569460373295325E-3</v>
      </c>
      <c r="I111" s="91">
        <f t="shared" si="35"/>
        <v>7382.4990768700081</v>
      </c>
      <c r="J111" s="91">
        <f>C111*(1+'Control Panel'!$C$44)</f>
        <v>58191292.217788354</v>
      </c>
      <c r="K111" s="91">
        <f>D111*(1+'Control Panel'!$C$44)</f>
        <v>48435333.01976461</v>
      </c>
      <c r="L111" s="92">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2">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215873.66556917614</v>
      </c>
      <c r="N111" s="92">
        <f t="shared" si="36"/>
        <v>7603.9761091761175</v>
      </c>
      <c r="O111" s="92">
        <f>J111*(1+'Control Panel'!$C$44)</f>
        <v>59937030.984322004</v>
      </c>
      <c r="P111" s="92">
        <f>K111*(1+'Control Panel'!$C$44)</f>
        <v>49888393.010357551</v>
      </c>
      <c r="Q111" s="92">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2">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222349.87553625143</v>
      </c>
      <c r="S111" s="92">
        <f t="shared" si="37"/>
        <v>7832.0953924513888</v>
      </c>
      <c r="T111" s="92">
        <f>O111*(1+'Control Panel'!$C$44)</f>
        <v>61735141.913851663</v>
      </c>
      <c r="U111" s="92">
        <f>P111*(1+'Control Panel'!$C$44)</f>
        <v>51385044.800668277</v>
      </c>
      <c r="V111" s="92">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91">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229020.37180233898</v>
      </c>
      <c r="X111" s="92">
        <f t="shared" si="38"/>
        <v>8067.0582542249176</v>
      </c>
      <c r="Y111" s="91">
        <f>T111*(1+'Control Panel'!$C$44)</f>
        <v>63587196.171267211</v>
      </c>
      <c r="Z111" s="91">
        <f>U111*(1+'Control Panel'!$C$44)</f>
        <v>52926596.144688323</v>
      </c>
      <c r="AA111" s="91">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91">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235890.98295640911</v>
      </c>
      <c r="AC111" s="93">
        <f t="shared" si="39"/>
        <v>8309.0700018515927</v>
      </c>
      <c r="AD111" s="93">
        <f>Y111*(1+'Control Panel'!$C$44)</f>
        <v>65494812.056405231</v>
      </c>
      <c r="AE111" s="91">
        <f>Z111*(1+'Control Panel'!$C$44)</f>
        <v>54514394.029028974</v>
      </c>
      <c r="AF111" s="91">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91">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242967.71244510141</v>
      </c>
      <c r="AH111" s="91">
        <f t="shared" si="40"/>
        <v>8558.342101907183</v>
      </c>
      <c r="AI111" s="92">
        <f t="shared" si="41"/>
        <v>1105732.0664496659</v>
      </c>
      <c r="AJ111" s="92">
        <f t="shared" si="42"/>
        <v>1146102.6083092771</v>
      </c>
      <c r="AK111" s="92">
        <f t="shared" si="43"/>
        <v>40370.54185961117</v>
      </c>
    </row>
    <row r="112" spans="1:80" s="94" customFormat="1" ht="14.1">
      <c r="A112" s="86" t="str">
        <f>'ESTIMATED Earned Revenue'!A113</f>
        <v>Dayton, OH</v>
      </c>
      <c r="B112" s="86"/>
      <c r="C112" s="87">
        <f>'ESTIMATED Earned Revenue'!$I113*1.07925</f>
        <v>64581024.522262506</v>
      </c>
      <c r="D112" s="87">
        <f>'ESTIMATED Earned Revenue'!$L113*1.07925</f>
        <v>47613053.734252512</v>
      </c>
      <c r="E112" s="88">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8">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211645.68806988379</v>
      </c>
      <c r="G112" s="89">
        <f t="shared" si="33"/>
        <v>3.1310061352510126E-3</v>
      </c>
      <c r="H112" s="90">
        <f t="shared" si="34"/>
        <v>4.4451189636178978E-3</v>
      </c>
      <c r="I112" s="91">
        <f t="shared" si="35"/>
        <v>9442.1040698837896</v>
      </c>
      <c r="J112" s="91">
        <f>C112*(1+'Control Panel'!$C$44)</f>
        <v>66518455.257930383</v>
      </c>
      <c r="K112" s="91">
        <f>D112*(1+'Control Panel'!$C$44)</f>
        <v>49041445.346280091</v>
      </c>
      <c r="L112" s="92">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2">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217995.05871198032</v>
      </c>
      <c r="N112" s="92">
        <f t="shared" si="36"/>
        <v>9725.3692519803008</v>
      </c>
      <c r="O112" s="92">
        <f>J112*(1+'Control Panel'!$C$44)</f>
        <v>68514008.915668294</v>
      </c>
      <c r="P112" s="92">
        <f>K112*(1+'Control Panel'!$C$44)</f>
        <v>50512688.706668496</v>
      </c>
      <c r="Q112" s="92">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2">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224534.91047333973</v>
      </c>
      <c r="S112" s="92">
        <f t="shared" si="37"/>
        <v>10017.130329539679</v>
      </c>
      <c r="T112" s="92">
        <f>O112*(1+'Control Panel'!$C$44)</f>
        <v>70569429.183138341</v>
      </c>
      <c r="U112" s="92">
        <f>P112*(1+'Control Panel'!$C$44)</f>
        <v>52028069.36786855</v>
      </c>
      <c r="V112" s="92">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91">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231270.95778753993</v>
      </c>
      <c r="X112" s="92">
        <f t="shared" si="38"/>
        <v>10317.644239425863</v>
      </c>
      <c r="Y112" s="91">
        <f>T112*(1+'Control Panel'!$C$44)</f>
        <v>72686512.058632493</v>
      </c>
      <c r="Z112" s="91">
        <f>U112*(1+'Control Panel'!$C$44)</f>
        <v>53588911.448904611</v>
      </c>
      <c r="AA112" s="91">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91">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238209.08652116614</v>
      </c>
      <c r="AC112" s="93">
        <f t="shared" si="39"/>
        <v>10627.173566608632</v>
      </c>
      <c r="AD112" s="93">
        <f>Y112*(1+'Control Panel'!$C$44)</f>
        <v>74867107.42039147</v>
      </c>
      <c r="AE112" s="91">
        <f>Z112*(1+'Control Panel'!$C$44)</f>
        <v>55196578.79237175</v>
      </c>
      <c r="AF112" s="91">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91">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245355.35911680112</v>
      </c>
      <c r="AH112" s="91">
        <f t="shared" si="40"/>
        <v>10945.988773606892</v>
      </c>
      <c r="AI112" s="92">
        <f t="shared" si="41"/>
        <v>1105732.0664496659</v>
      </c>
      <c r="AJ112" s="92">
        <f t="shared" si="42"/>
        <v>1157365.3726108272</v>
      </c>
      <c r="AK112" s="92">
        <f t="shared" si="43"/>
        <v>51633.306161161279</v>
      </c>
    </row>
    <row r="113" spans="1:37" s="94" customFormat="1" ht="14.1">
      <c r="A113" s="86" t="str">
        <f>'ESTIMATED Earned Revenue'!A114</f>
        <v>London, ON</v>
      </c>
      <c r="B113" s="86"/>
      <c r="C113" s="95">
        <f>'ESTIMATED Earned Revenue'!$I114*1.07925</f>
        <v>59151754.771379992</v>
      </c>
      <c r="D113" s="95">
        <f>'ESTIMATED Earned Revenue'!$L114*1.07925</f>
        <v>48366445.463373736</v>
      </c>
      <c r="E113" s="96">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8">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214282.5591218081</v>
      </c>
      <c r="G113" s="89">
        <f t="shared" si="33"/>
        <v>3.4183869063819264E-3</v>
      </c>
      <c r="H113" s="90">
        <f t="shared" si="34"/>
        <v>4.4303970876684948E-3</v>
      </c>
      <c r="I113" s="91">
        <f t="shared" si="35"/>
        <v>12078.975121808093</v>
      </c>
      <c r="J113" s="91">
        <f>C113*(1+'Control Panel'!$C$44)</f>
        <v>60926307.414521396</v>
      </c>
      <c r="K113" s="91">
        <f>D113*(1+'Control Panel'!$C$44)</f>
        <v>49817438.827274948</v>
      </c>
      <c r="L113" s="92">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2">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220711.03589546232</v>
      </c>
      <c r="N113" s="92">
        <f t="shared" si="36"/>
        <v>12441.346435462299</v>
      </c>
      <c r="O113" s="92">
        <f>J113*(1+'Control Panel'!$C$44)</f>
        <v>62754096.636957042</v>
      </c>
      <c r="P113" s="92">
        <f>K113*(1+'Control Panel'!$C$44)</f>
        <v>51311961.992093198</v>
      </c>
      <c r="Q113" s="92">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2">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227332.36697232618</v>
      </c>
      <c r="S113" s="92">
        <f t="shared" si="37"/>
        <v>12814.586828526139</v>
      </c>
      <c r="T113" s="92">
        <f>O113*(1+'Control Panel'!$C$44)</f>
        <v>64636719.536065757</v>
      </c>
      <c r="U113" s="92">
        <f>P113*(1+'Control Panel'!$C$44)</f>
        <v>52851320.851855993</v>
      </c>
      <c r="V113" s="92">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91">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234152.33798149598</v>
      </c>
      <c r="X113" s="92">
        <f t="shared" si="38"/>
        <v>13199.024433381914</v>
      </c>
      <c r="Y113" s="91">
        <f>T113*(1+'Control Panel'!$C$44)</f>
        <v>66575821.122147731</v>
      </c>
      <c r="Z113" s="91">
        <f>U113*(1+'Control Panel'!$C$44)</f>
        <v>54436860.477411672</v>
      </c>
      <c r="AA113" s="91">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91">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241176.90812094085</v>
      </c>
      <c r="AC113" s="93">
        <f t="shared" si="39"/>
        <v>13594.995166383334</v>
      </c>
      <c r="AD113" s="93">
        <f>Y113*(1+'Control Panel'!$C$44)</f>
        <v>68573095.755812168</v>
      </c>
      <c r="AE113" s="91">
        <f>Z113*(1+'Control Panel'!$C$44)</f>
        <v>56069966.291734025</v>
      </c>
      <c r="AF113" s="91">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91">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248412.2153645691</v>
      </c>
      <c r="AH113" s="91">
        <f t="shared" si="40"/>
        <v>14002.845021374873</v>
      </c>
      <c r="AI113" s="92">
        <f t="shared" si="41"/>
        <v>1105732.0664496659</v>
      </c>
      <c r="AJ113" s="92">
        <f t="shared" si="42"/>
        <v>1171784.8643347945</v>
      </c>
      <c r="AK113" s="92">
        <f t="shared" si="43"/>
        <v>66052.79788512853</v>
      </c>
    </row>
    <row r="114" spans="1:37" s="94" customFormat="1" ht="14.1">
      <c r="A114" s="86" t="str">
        <f>'ESTIMATED Earned Revenue'!A115</f>
        <v>Fort Worth, TX</v>
      </c>
      <c r="B114" s="86"/>
      <c r="C114" s="87">
        <f>'ESTIMATED Earned Revenue'!$I115*1.07925</f>
        <v>66473194.060500003</v>
      </c>
      <c r="D114" s="87">
        <f>'ESTIMATED Earned Revenue'!$L115*1.07925</f>
        <v>49686840.131625004</v>
      </c>
      <c r="E114" s="88">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8">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218903.9404606875</v>
      </c>
      <c r="G114" s="89">
        <f t="shared" si="33"/>
        <v>3.0418815713288299E-3</v>
      </c>
      <c r="H114" s="90">
        <f t="shared" si="34"/>
        <v>4.4056724050229572E-3</v>
      </c>
      <c r="I114" s="91">
        <f t="shared" si="35"/>
        <v>16700.356460687501</v>
      </c>
      <c r="J114" s="91">
        <f>C114*(1+'Control Panel'!$C$44)</f>
        <v>68467389.88231501</v>
      </c>
      <c r="K114" s="91">
        <f>D114*(1+'Control Panel'!$C$44)</f>
        <v>51177445.335573755</v>
      </c>
      <c r="L114" s="92">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2">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225471.05867450815</v>
      </c>
      <c r="N114" s="92">
        <f t="shared" si="36"/>
        <v>17201.36921450813</v>
      </c>
      <c r="O114" s="92">
        <f>J114*(1+'Control Panel'!$C$44)</f>
        <v>70521411.578784466</v>
      </c>
      <c r="P114" s="92">
        <f>K114*(1+'Control Panel'!$C$44)</f>
        <v>52712768.695640966</v>
      </c>
      <c r="Q114" s="92">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2">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232235.19043474339</v>
      </c>
      <c r="S114" s="92">
        <f t="shared" si="37"/>
        <v>17717.410290943342</v>
      </c>
      <c r="T114" s="92">
        <f>O114*(1+'Control Panel'!$C$44)</f>
        <v>72637053.926147997</v>
      </c>
      <c r="U114" s="92">
        <f>P114*(1+'Control Panel'!$C$44)</f>
        <v>54294151.756510198</v>
      </c>
      <c r="V114" s="92">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91">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239202.24614778569</v>
      </c>
      <c r="X114" s="92">
        <f t="shared" si="38"/>
        <v>18248.932599671622</v>
      </c>
      <c r="Y114" s="91">
        <f>T114*(1+'Control Panel'!$C$44)</f>
        <v>74816165.543932438</v>
      </c>
      <c r="Z114" s="91">
        <f>U114*(1+'Control Panel'!$C$44)</f>
        <v>55922976.309205502</v>
      </c>
      <c r="AA114" s="91">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91">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246378.31353221924</v>
      </c>
      <c r="AC114" s="93">
        <f t="shared" si="39"/>
        <v>18796.400577661727</v>
      </c>
      <c r="AD114" s="93">
        <f>Y114*(1+'Control Panel'!$C$44)</f>
        <v>77060650.510250419</v>
      </c>
      <c r="AE114" s="91">
        <f>Z114*(1+'Control Panel'!$C$44)</f>
        <v>57600665.59848167</v>
      </c>
      <c r="AF114" s="91">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91">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253769.66293818585</v>
      </c>
      <c r="AH114" s="91">
        <f t="shared" si="40"/>
        <v>19360.292594991624</v>
      </c>
      <c r="AI114" s="92">
        <f t="shared" si="41"/>
        <v>1105732.0664496659</v>
      </c>
      <c r="AJ114" s="92">
        <f t="shared" si="42"/>
        <v>1197056.4717274425</v>
      </c>
      <c r="AK114" s="92">
        <f t="shared" si="43"/>
        <v>91324.405277776532</v>
      </c>
    </row>
    <row r="115" spans="1:37" s="94" customFormat="1" ht="14.1">
      <c r="A115" s="86" t="str">
        <f>'ESTIMATED Earned Revenue'!A116</f>
        <v>Sarasota, FL</v>
      </c>
      <c r="B115" s="86"/>
      <c r="C115" s="87">
        <f>'ESTIMATED Earned Revenue'!$I116*1.07925</f>
        <v>56394661.785427503</v>
      </c>
      <c r="D115" s="87">
        <f>'ESTIMATED Earned Revenue'!$L116*1.07925</f>
        <v>52762719.359999999</v>
      </c>
      <c r="E115" s="88">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8">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229669.51775999999</v>
      </c>
      <c r="G115" s="89">
        <f t="shared" si="33"/>
        <v>3.5855092946447962E-3</v>
      </c>
      <c r="H115" s="90">
        <f t="shared" si="34"/>
        <v>4.3528749189928025E-3</v>
      </c>
      <c r="I115" s="91">
        <f t="shared" si="35"/>
        <v>27465.933759999985</v>
      </c>
      <c r="J115" s="91">
        <f>C115*(1+'Control Panel'!$C$44)</f>
        <v>58086501.638990328</v>
      </c>
      <c r="K115" s="91">
        <f>D115*(1+'Control Panel'!$C$44)</f>
        <v>54345600.940800004</v>
      </c>
      <c r="L115" s="92">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2">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236559.60329280002</v>
      </c>
      <c r="N115" s="92">
        <f t="shared" si="36"/>
        <v>28289.913832799997</v>
      </c>
      <c r="O115" s="92">
        <f>J115*(1+'Control Panel'!$C$44)</f>
        <v>59829096.688160039</v>
      </c>
      <c r="P115" s="92">
        <f>K115*(1+'Control Panel'!$C$44)</f>
        <v>55975968.969024003</v>
      </c>
      <c r="Q115" s="92">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2">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243656.39139158401</v>
      </c>
      <c r="S115" s="92">
        <f t="shared" si="37"/>
        <v>29138.611247783963</v>
      </c>
      <c r="T115" s="92">
        <f>O115*(1+'Control Panel'!$C$44)</f>
        <v>61623969.588804841</v>
      </c>
      <c r="U115" s="92">
        <f>P115*(1+'Control Panel'!$C$44)</f>
        <v>57655248.038094722</v>
      </c>
      <c r="V115" s="92">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91">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250966.0831333315</v>
      </c>
      <c r="X115" s="92">
        <f t="shared" si="38"/>
        <v>30012.769585217437</v>
      </c>
      <c r="Y115" s="91">
        <f>T115*(1+'Control Panel'!$C$44)</f>
        <v>63472688.676468991</v>
      </c>
      <c r="Z115" s="91">
        <f>U115*(1+'Control Panel'!$C$44)</f>
        <v>59384905.479237564</v>
      </c>
      <c r="AA115" s="91">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91">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258495.0656273315</v>
      </c>
      <c r="AC115" s="93">
        <f t="shared" si="39"/>
        <v>30913.152672773984</v>
      </c>
      <c r="AD115" s="93">
        <f>Y115*(1+'Control Panel'!$C$44)</f>
        <v>65376869.336763062</v>
      </c>
      <c r="AE115" s="91">
        <f>Z115*(1+'Control Panel'!$C$44)</f>
        <v>61166452.643614694</v>
      </c>
      <c r="AF115" s="91">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91">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266249.91759615147</v>
      </c>
      <c r="AH115" s="91">
        <f t="shared" si="40"/>
        <v>31840.547252957243</v>
      </c>
      <c r="AI115" s="92">
        <f t="shared" si="41"/>
        <v>1105732.0664496659</v>
      </c>
      <c r="AJ115" s="92">
        <f t="shared" si="42"/>
        <v>1255927.0610411984</v>
      </c>
      <c r="AK115" s="92">
        <f t="shared" si="43"/>
        <v>150194.99459153251</v>
      </c>
    </row>
    <row r="116" spans="1:37" s="94" customFormat="1" ht="14.1">
      <c r="A116" s="86" t="str">
        <f>'ESTIMATED Earned Revenue'!A117</f>
        <v>Fort Myers, FL</v>
      </c>
      <c r="B116" s="86"/>
      <c r="C116" s="87">
        <f>'ESTIMATED Earned Revenue'!$I117*1.07925</f>
        <v>57846617.951437496</v>
      </c>
      <c r="D116" s="87">
        <f>'ESTIMATED Earned Revenue'!$L117*1.07925</f>
        <v>54246772.075649992</v>
      </c>
      <c r="E116" s="88">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8">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234863.70226477497</v>
      </c>
      <c r="G116" s="89">
        <f t="shared" si="33"/>
        <v>3.495512636015313E-3</v>
      </c>
      <c r="H116" s="90">
        <f t="shared" si="34"/>
        <v>4.3295424460877618E-3</v>
      </c>
      <c r="I116" s="91">
        <f t="shared" si="35"/>
        <v>32660.118264774967</v>
      </c>
      <c r="J116" s="91">
        <f>C116*(1+'Control Panel'!$C$44)</f>
        <v>59582016.489980623</v>
      </c>
      <c r="K116" s="91">
        <f>D116*(1+'Control Panel'!$C$44)</f>
        <v>55874175.237919495</v>
      </c>
      <c r="L116" s="92">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2">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241909.61333271823</v>
      </c>
      <c r="N116" s="92">
        <f t="shared" si="36"/>
        <v>33639.923872718209</v>
      </c>
      <c r="O116" s="92">
        <f>J116*(1+'Control Panel'!$C$44)</f>
        <v>61369476.984680042</v>
      </c>
      <c r="P116" s="92">
        <f>K116*(1+'Control Panel'!$C$44)</f>
        <v>57550400.495057084</v>
      </c>
      <c r="Q116" s="92">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2">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249166.9017326998</v>
      </c>
      <c r="S116" s="92">
        <f t="shared" si="37"/>
        <v>34649.121588899754</v>
      </c>
      <c r="T116" s="92">
        <f>O116*(1+'Control Panel'!$C$44)</f>
        <v>63210561.294220448</v>
      </c>
      <c r="U116" s="92">
        <f>P116*(1+'Control Panel'!$C$44)</f>
        <v>59276912.509908795</v>
      </c>
      <c r="V116" s="92">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91">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256641.90878468077</v>
      </c>
      <c r="X116" s="92">
        <f t="shared" si="38"/>
        <v>35688.595236566704</v>
      </c>
      <c r="Y116" s="91">
        <f>T116*(1+'Control Panel'!$C$44)</f>
        <v>65106878.133047059</v>
      </c>
      <c r="Z116" s="91">
        <f>U116*(1+'Control Panel'!$C$44)</f>
        <v>61055219.885206059</v>
      </c>
      <c r="AA116" s="91">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91">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264341.16604822117</v>
      </c>
      <c r="AC116" s="93">
        <f t="shared" si="39"/>
        <v>36759.253093663661</v>
      </c>
      <c r="AD116" s="93">
        <f>Y116*(1+'Control Panel'!$C$44)</f>
        <v>67060084.477038473</v>
      </c>
      <c r="AE116" s="91">
        <f>Z116*(1+'Control Panel'!$C$44)</f>
        <v>62886876.481762245</v>
      </c>
      <c r="AF116" s="91">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91">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272271.40102966788</v>
      </c>
      <c r="AH116" s="91">
        <f t="shared" si="40"/>
        <v>37862.030686473649</v>
      </c>
      <c r="AI116" s="92">
        <f t="shared" si="41"/>
        <v>1105732.0664496659</v>
      </c>
      <c r="AJ116" s="92">
        <f t="shared" si="42"/>
        <v>1284330.990927988</v>
      </c>
      <c r="AK116" s="92">
        <f t="shared" si="43"/>
        <v>178598.92447832203</v>
      </c>
    </row>
    <row r="117" spans="1:37" s="94" customFormat="1" ht="14.1">
      <c r="A117" s="86" t="str">
        <f>'ESTIMATED Earned Revenue'!A118</f>
        <v>Great Falls, MT</v>
      </c>
      <c r="B117" s="86"/>
      <c r="C117" s="87">
        <f>'ESTIMATED Earned Revenue'!$I118*1.07925</f>
        <v>72728489.092484996</v>
      </c>
      <c r="D117" s="87">
        <f>'ESTIMATED Earned Revenue'!$L118*1.07925</f>
        <v>54284846.698964998</v>
      </c>
      <c r="E117" s="88">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8">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234996.96344637749</v>
      </c>
      <c r="G117" s="89">
        <f t="shared" si="33"/>
        <v>2.7802527802120065E-3</v>
      </c>
      <c r="H117" s="90">
        <f t="shared" si="34"/>
        <v>4.3289606167545456E-3</v>
      </c>
      <c r="I117" s="91">
        <f t="shared" si="35"/>
        <v>32793.379446377483</v>
      </c>
      <c r="J117" s="91">
        <f>C117*(1+'Control Panel'!$C$44)</f>
        <v>74910343.765259549</v>
      </c>
      <c r="K117" s="91">
        <f>D117*(1+'Control Panel'!$C$44)</f>
        <v>55913392.099933952</v>
      </c>
      <c r="L117" s="92">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2">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242046.87234976885</v>
      </c>
      <c r="N117" s="92">
        <f t="shared" si="36"/>
        <v>33777.182889768825</v>
      </c>
      <c r="O117" s="92">
        <f>J117*(1+'Control Panel'!$C$44)</f>
        <v>77157654.078217342</v>
      </c>
      <c r="P117" s="92">
        <f>K117*(1+'Control Panel'!$C$44)</f>
        <v>57590793.862931974</v>
      </c>
      <c r="Q117" s="92">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2">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249308.27852026193</v>
      </c>
      <c r="S117" s="92">
        <f t="shared" si="37"/>
        <v>34790.498376461881</v>
      </c>
      <c r="T117" s="92">
        <f>O117*(1+'Control Panel'!$C$44)</f>
        <v>79472383.700563863</v>
      </c>
      <c r="U117" s="92">
        <f>P117*(1+'Control Panel'!$C$44)</f>
        <v>59318517.678819932</v>
      </c>
      <c r="V117" s="92">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91">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256787.52687586978</v>
      </c>
      <c r="X117" s="92">
        <f t="shared" si="38"/>
        <v>35834.213327755715</v>
      </c>
      <c r="Y117" s="91">
        <f>T117*(1+'Control Panel'!$C$44)</f>
        <v>81856555.211580783</v>
      </c>
      <c r="Z117" s="91">
        <f>U117*(1+'Control Panel'!$C$44)</f>
        <v>61098073.209184535</v>
      </c>
      <c r="AA117" s="91">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91">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264491.15268214588</v>
      </c>
      <c r="AC117" s="93">
        <f t="shared" si="39"/>
        <v>36909.23972758837</v>
      </c>
      <c r="AD117" s="93">
        <f>Y117*(1+'Control Panel'!$C$44)</f>
        <v>84312251.867928207</v>
      </c>
      <c r="AE117" s="91">
        <f>Z117*(1+'Control Panel'!$C$44)</f>
        <v>62931015.405460075</v>
      </c>
      <c r="AF117" s="91">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91">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272425.88726261025</v>
      </c>
      <c r="AH117" s="91">
        <f t="shared" si="40"/>
        <v>38016.516919416026</v>
      </c>
      <c r="AI117" s="92">
        <f t="shared" si="41"/>
        <v>1105732.0664496659</v>
      </c>
      <c r="AJ117" s="92">
        <f t="shared" si="42"/>
        <v>1285059.7176906567</v>
      </c>
      <c r="AK117" s="92">
        <f t="shared" si="43"/>
        <v>179327.65124099073</v>
      </c>
    </row>
    <row r="118" spans="1:37" s="94" customFormat="1" ht="14.1">
      <c r="A118" s="86" t="str">
        <f>'ESTIMATED Earned Revenue'!A119</f>
        <v>Las Vegas, NV</v>
      </c>
      <c r="B118" s="86"/>
      <c r="C118" s="87">
        <f>'ESTIMATED Earned Revenue'!$I119*1.07925</f>
        <v>56966425.177590005</v>
      </c>
      <c r="D118" s="87">
        <f>'ESTIMATED Earned Revenue'!$L119*1.07925</f>
        <v>55003750.621995009</v>
      </c>
      <c r="E118" s="88">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8">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237513.12717698253</v>
      </c>
      <c r="G118" s="89">
        <f t="shared" si="33"/>
        <v>3.5495220802365668E-3</v>
      </c>
      <c r="H118" s="90">
        <f t="shared" si="34"/>
        <v>4.3181260276095659E-3</v>
      </c>
      <c r="I118" s="91">
        <f t="shared" si="35"/>
        <v>35309.543176982523</v>
      </c>
      <c r="J118" s="91">
        <f>C118*(1+'Control Panel'!$C$44)</f>
        <v>58675417.932917707</v>
      </c>
      <c r="K118" s="91">
        <f>D118*(1+'Control Panel'!$C$44)</f>
        <v>56653863.140654862</v>
      </c>
      <c r="L118" s="92">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2">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244638.52099229203</v>
      </c>
      <c r="N118" s="92">
        <f t="shared" si="36"/>
        <v>36368.83153229201</v>
      </c>
      <c r="O118" s="92">
        <f>J118*(1+'Control Panel'!$C$44)</f>
        <v>60435680.470905237</v>
      </c>
      <c r="P118" s="92">
        <f>K118*(1+'Control Panel'!$C$44)</f>
        <v>58353479.034874506</v>
      </c>
      <c r="Q118" s="92">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2">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251977.67662206077</v>
      </c>
      <c r="S118" s="92">
        <f t="shared" si="37"/>
        <v>37459.896478260722</v>
      </c>
      <c r="T118" s="92">
        <f>O118*(1+'Control Panel'!$C$44)</f>
        <v>62248750.885032393</v>
      </c>
      <c r="U118" s="92">
        <f>P118*(1+'Control Panel'!$C$44)</f>
        <v>60104083.405920744</v>
      </c>
      <c r="V118" s="92">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91">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259537.0069207226</v>
      </c>
      <c r="X118" s="92">
        <f t="shared" si="38"/>
        <v>38583.693372608541</v>
      </c>
      <c r="Y118" s="91">
        <f>T118*(1+'Control Panel'!$C$44)</f>
        <v>64116213.411583364</v>
      </c>
      <c r="Z118" s="91">
        <f>U118*(1+'Control Panel'!$C$44)</f>
        <v>61907205.90809837</v>
      </c>
      <c r="AA118" s="91">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91">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267323.11712834425</v>
      </c>
      <c r="AC118" s="93">
        <f t="shared" si="39"/>
        <v>39741.20417378674</v>
      </c>
      <c r="AD118" s="93">
        <f>Y118*(1+'Control Panel'!$C$44)</f>
        <v>66039699.813930869</v>
      </c>
      <c r="AE118" s="91">
        <f>Z118*(1+'Control Panel'!$C$44)</f>
        <v>63764422.085341319</v>
      </c>
      <c r="AF118" s="91">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91">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275342.81064219458</v>
      </c>
      <c r="AH118" s="91">
        <f t="shared" si="40"/>
        <v>40933.440299000358</v>
      </c>
      <c r="AI118" s="92">
        <f t="shared" si="41"/>
        <v>1105732.0664496659</v>
      </c>
      <c r="AJ118" s="92">
        <f t="shared" si="42"/>
        <v>1298819.1323056142</v>
      </c>
      <c r="AK118" s="92">
        <f t="shared" si="43"/>
        <v>193087.06585594825</v>
      </c>
    </row>
    <row r="119" spans="1:37" s="94" customFormat="1" ht="14.1">
      <c r="A119" s="86" t="str">
        <f>'ESTIMATED Earned Revenue'!A120</f>
        <v>Pittsburgh, PA</v>
      </c>
      <c r="B119" s="86"/>
      <c r="C119" s="87">
        <f>'ESTIMATED Earned Revenue'!$I120*1.07925</f>
        <v>68592393.171750009</v>
      </c>
      <c r="D119" s="87">
        <f>'ESTIMATED Earned Revenue'!$L120*1.07925</f>
        <v>55086187.039500006</v>
      </c>
      <c r="E119" s="88">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8">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237801.65463825001</v>
      </c>
      <c r="G119" s="89">
        <f t="shared" si="33"/>
        <v>2.9479009938273766E-3</v>
      </c>
      <c r="H119" s="90">
        <f t="shared" si="34"/>
        <v>4.3169017029211403E-3</v>
      </c>
      <c r="I119" s="91">
        <f t="shared" si="35"/>
        <v>35598.070638250007</v>
      </c>
      <c r="J119" s="91">
        <f>C119*(1+'Control Panel'!$C$44)</f>
        <v>70650164.966902509</v>
      </c>
      <c r="K119" s="91">
        <f>D119*(1+'Control Panel'!$C$44)</f>
        <v>56738772.650685005</v>
      </c>
      <c r="L119" s="92">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2">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244935.70427739751</v>
      </c>
      <c r="N119" s="92">
        <f t="shared" si="36"/>
        <v>36666.014817397489</v>
      </c>
      <c r="O119" s="92">
        <f>J119*(1+'Control Panel'!$C$44)</f>
        <v>72769669.915909588</v>
      </c>
      <c r="P119" s="92">
        <f>K119*(1+'Control Panel'!$C$44)</f>
        <v>58440935.83020556</v>
      </c>
      <c r="Q119" s="92">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2">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252283.77540571947</v>
      </c>
      <c r="S119" s="92">
        <f t="shared" si="37"/>
        <v>37765.995261919423</v>
      </c>
      <c r="T119" s="92">
        <f>O119*(1+'Control Panel'!$C$44)</f>
        <v>74952760.013386875</v>
      </c>
      <c r="U119" s="92">
        <f>P119*(1+'Control Panel'!$C$44)</f>
        <v>60194163.90511173</v>
      </c>
      <c r="V119" s="92">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91">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259852.28866789106</v>
      </c>
      <c r="X119" s="92">
        <f t="shared" si="38"/>
        <v>38898.975119776995</v>
      </c>
      <c r="Y119" s="91">
        <f>T119*(1+'Control Panel'!$C$44)</f>
        <v>77201342.813788489</v>
      </c>
      <c r="Z119" s="91">
        <f>U119*(1+'Control Panel'!$C$44)</f>
        <v>61999988.822265081</v>
      </c>
      <c r="AA119" s="91">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91">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267647.85732792784</v>
      </c>
      <c r="AC119" s="93">
        <f t="shared" si="39"/>
        <v>40065.944373370323</v>
      </c>
      <c r="AD119" s="93">
        <f>Y119*(1+'Control Panel'!$C$44)</f>
        <v>79517383.098202139</v>
      </c>
      <c r="AE119" s="91">
        <f>Z119*(1+'Control Panel'!$C$44)</f>
        <v>63859988.486933038</v>
      </c>
      <c r="AF119" s="91">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91">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275677.29304776562</v>
      </c>
      <c r="AH119" s="91">
        <f t="shared" si="40"/>
        <v>41267.922704571392</v>
      </c>
      <c r="AI119" s="92">
        <f t="shared" si="41"/>
        <v>1105732.0664496659</v>
      </c>
      <c r="AJ119" s="92">
        <f t="shared" si="42"/>
        <v>1300396.9187267015</v>
      </c>
      <c r="AK119" s="92">
        <f t="shared" si="43"/>
        <v>194664.85227703559</v>
      </c>
    </row>
    <row r="120" spans="1:37" s="94" customFormat="1" ht="14.1">
      <c r="A120" s="86" t="str">
        <f>'ESTIMATED Earned Revenue'!A121</f>
        <v>San Jose, CA</v>
      </c>
      <c r="B120" s="86"/>
      <c r="C120" s="87">
        <f>'ESTIMATED Earned Revenue'!$I121*1.07925</f>
        <v>64625518.330312505</v>
      </c>
      <c r="D120" s="87">
        <f>'ESTIMATED Earned Revenue'!$L121*1.07925</f>
        <v>55408966.895452499</v>
      </c>
      <c r="E120" s="88">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8">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238931.38413408375</v>
      </c>
      <c r="G120" s="89">
        <f t="shared" si="33"/>
        <v>3.128850479256531E-3</v>
      </c>
      <c r="H120" s="90">
        <f t="shared" si="34"/>
        <v>4.3121429169561583E-3</v>
      </c>
      <c r="I120" s="91">
        <f t="shared" si="35"/>
        <v>36727.800134083751</v>
      </c>
      <c r="J120" s="91">
        <f>C120*(1+'Control Panel'!$C$44)</f>
        <v>66564283.880221881</v>
      </c>
      <c r="K120" s="91">
        <f>D120*(1+'Control Panel'!$C$44)</f>
        <v>57071235.902316079</v>
      </c>
      <c r="L120" s="92">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2">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246099.32565810627</v>
      </c>
      <c r="N120" s="92">
        <f t="shared" si="36"/>
        <v>37829.636198106251</v>
      </c>
      <c r="O120" s="92">
        <f>J120*(1+'Control Panel'!$C$44)</f>
        <v>68561212.396628544</v>
      </c>
      <c r="P120" s="92">
        <f>K120*(1+'Control Panel'!$C$44)</f>
        <v>58783372.979385562</v>
      </c>
      <c r="Q120" s="92">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2">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253482.30542784947</v>
      </c>
      <c r="S120" s="92">
        <f t="shared" si="37"/>
        <v>38964.525284049421</v>
      </c>
      <c r="T120" s="92">
        <f>O120*(1+'Control Panel'!$C$44)</f>
        <v>70618048.768527403</v>
      </c>
      <c r="U120" s="92">
        <f>P120*(1+'Control Panel'!$C$44)</f>
        <v>60546874.168767132</v>
      </c>
      <c r="V120" s="92">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91">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261086.77459068497</v>
      </c>
      <c r="X120" s="92">
        <f t="shared" si="38"/>
        <v>40133.461042570911</v>
      </c>
      <c r="Y120" s="91">
        <f>T120*(1+'Control Panel'!$C$44)</f>
        <v>72736590.231583223</v>
      </c>
      <c r="Z120" s="91">
        <f>U120*(1+'Control Panel'!$C$44)</f>
        <v>62363280.39383015</v>
      </c>
      <c r="AA120" s="91">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91">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268919.37782840553</v>
      </c>
      <c r="AC120" s="93">
        <f t="shared" si="39"/>
        <v>41337.464873848017</v>
      </c>
      <c r="AD120" s="93">
        <f>Y120*(1+'Control Panel'!$C$44)</f>
        <v>74918687.938530728</v>
      </c>
      <c r="AE120" s="91">
        <f>Z120*(1+'Control Panel'!$C$44)</f>
        <v>64234178.805645056</v>
      </c>
      <c r="AF120" s="91">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91">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276986.95916325774</v>
      </c>
      <c r="AH120" s="91">
        <f t="shared" si="40"/>
        <v>42577.588820063509</v>
      </c>
      <c r="AI120" s="92">
        <f t="shared" si="41"/>
        <v>1105732.0664496659</v>
      </c>
      <c r="AJ120" s="92">
        <f t="shared" si="42"/>
        <v>1306574.7426683041</v>
      </c>
      <c r="AK120" s="92">
        <f t="shared" si="43"/>
        <v>200842.6762186382</v>
      </c>
    </row>
    <row r="121" spans="1:37" s="94" customFormat="1" ht="14.1">
      <c r="A121" s="86" t="str">
        <f>'ESTIMATED Earned Revenue'!A122</f>
        <v>Greenville, SC</v>
      </c>
      <c r="B121" s="86"/>
      <c r="C121" s="87">
        <f>'ESTIMATED Earned Revenue'!$I122*1.07925</f>
        <v>63378027.015750006</v>
      </c>
      <c r="D121" s="87">
        <f>'ESTIMATED Earned Revenue'!$L122*1.07925</f>
        <v>57685909.801875003</v>
      </c>
      <c r="E121" s="88">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8">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246900.6843065625</v>
      </c>
      <c r="G121" s="89">
        <f t="shared" si="33"/>
        <v>3.1904367100249209E-3</v>
      </c>
      <c r="H121" s="90">
        <f t="shared" si="34"/>
        <v>4.280086509072226E-3</v>
      </c>
      <c r="I121" s="91">
        <f t="shared" si="35"/>
        <v>44697.100306562497</v>
      </c>
      <c r="J121" s="91">
        <f>C121*(1+'Control Panel'!$C$44)</f>
        <v>65279367.826222509</v>
      </c>
      <c r="K121" s="91">
        <f>D121*(1+'Control Panel'!$C$44)</f>
        <v>59416487.095931254</v>
      </c>
      <c r="L121" s="92">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2">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254307.70483575939</v>
      </c>
      <c r="N121" s="92">
        <f t="shared" si="36"/>
        <v>46038.015375759365</v>
      </c>
      <c r="O121" s="92">
        <f>J121*(1+'Control Panel'!$C$44)</f>
        <v>67237748.861009181</v>
      </c>
      <c r="P121" s="92">
        <f>K121*(1+'Control Panel'!$C$44)</f>
        <v>61198981.708809197</v>
      </c>
      <c r="Q121" s="92">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2">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261936.9359808322</v>
      </c>
      <c r="S121" s="92">
        <f t="shared" si="37"/>
        <v>47419.155837032158</v>
      </c>
      <c r="T121" s="92">
        <f>O121*(1+'Control Panel'!$C$44)</f>
        <v>69254881.326839462</v>
      </c>
      <c r="U121" s="92">
        <f>P121*(1+'Control Panel'!$C$44)</f>
        <v>63034951.160073474</v>
      </c>
      <c r="V121" s="92">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91">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269795.04406025715</v>
      </c>
      <c r="X121" s="92">
        <f t="shared" si="38"/>
        <v>48841.730512143084</v>
      </c>
      <c r="Y121" s="91">
        <f>T121*(1+'Control Panel'!$C$44)</f>
        <v>71332527.766644642</v>
      </c>
      <c r="Z121" s="91">
        <f>U121*(1+'Control Panel'!$C$44)</f>
        <v>64925999.69487568</v>
      </c>
      <c r="AA121" s="91">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91">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277888.89538206486</v>
      </c>
      <c r="AC121" s="93">
        <f t="shared" si="39"/>
        <v>50306.982427507348</v>
      </c>
      <c r="AD121" s="93">
        <f>Y121*(1+'Control Panel'!$C$44)</f>
        <v>73472503.599643975</v>
      </c>
      <c r="AE121" s="91">
        <f>Z121*(1+'Control Panel'!$C$44)</f>
        <v>66873779.685721949</v>
      </c>
      <c r="AF121" s="91">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91">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286225.5622435268</v>
      </c>
      <c r="AH121" s="91">
        <f t="shared" si="40"/>
        <v>51816.191900332575</v>
      </c>
      <c r="AI121" s="92">
        <f t="shared" si="41"/>
        <v>1105732.0664496659</v>
      </c>
      <c r="AJ121" s="92">
        <f t="shared" si="42"/>
        <v>1350154.1425024404</v>
      </c>
      <c r="AK121" s="92">
        <f t="shared" si="43"/>
        <v>244422.07605277444</v>
      </c>
    </row>
    <row r="122" spans="1:37" s="94" customFormat="1" ht="14.1">
      <c r="A122" s="86" t="str">
        <f>'ESTIMATED Earned Revenue'!A123</f>
        <v>Gorham, ME</v>
      </c>
      <c r="B122" s="86"/>
      <c r="C122" s="87">
        <f>'ESTIMATED Earned Revenue'!$I123*1.07925</f>
        <v>89401903.480499998</v>
      </c>
      <c r="D122" s="87">
        <f>'ESTIMATED Earned Revenue'!$L123*1.07925</f>
        <v>59303208.017625004</v>
      </c>
      <c r="E122" s="88">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8">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252561.22806168752</v>
      </c>
      <c r="G122" s="89">
        <f t="shared" si="33"/>
        <v>2.2617368996411119E-3</v>
      </c>
      <c r="H122" s="90">
        <f t="shared" si="34"/>
        <v>4.2588122380601392E-3</v>
      </c>
      <c r="I122" s="91">
        <f t="shared" si="35"/>
        <v>50357.644061687519</v>
      </c>
      <c r="J122" s="91">
        <f>C122*(1+'Control Panel'!$C$44)</f>
        <v>92083960.584914997</v>
      </c>
      <c r="K122" s="91">
        <f>D122*(1+'Control Panel'!$C$44)</f>
        <v>61082304.258153759</v>
      </c>
      <c r="L122" s="92">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2">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260138.06490353815</v>
      </c>
      <c r="N122" s="92">
        <f t="shared" si="36"/>
        <v>51868.375443538127</v>
      </c>
      <c r="O122" s="92">
        <f>J122*(1+'Control Panel'!$C$44)</f>
        <v>94846479.402462453</v>
      </c>
      <c r="P122" s="92">
        <f>K122*(1+'Control Panel'!$C$44)</f>
        <v>62914773.385898374</v>
      </c>
      <c r="Q122" s="92">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2">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267942.20685064432</v>
      </c>
      <c r="S122" s="92">
        <f t="shared" si="37"/>
        <v>53424.426706844271</v>
      </c>
      <c r="T122" s="92">
        <f>O122*(1+'Control Panel'!$C$44)</f>
        <v>97691873.784536332</v>
      </c>
      <c r="U122" s="92">
        <f>P122*(1+'Control Panel'!$C$44)</f>
        <v>64802216.58747533</v>
      </c>
      <c r="V122" s="92">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91">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275980.47305616364</v>
      </c>
      <c r="X122" s="92">
        <f t="shared" si="38"/>
        <v>55027.159508049575</v>
      </c>
      <c r="Y122" s="91">
        <f>T122*(1+'Control Panel'!$C$44)</f>
        <v>100622629.99807243</v>
      </c>
      <c r="Z122" s="91">
        <f>U122*(1+'Control Panel'!$C$44)</f>
        <v>66746283.085099593</v>
      </c>
      <c r="AA122" s="91">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91">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284259.88724784856</v>
      </c>
      <c r="AC122" s="93">
        <f t="shared" si="39"/>
        <v>56677.974293291045</v>
      </c>
      <c r="AD122" s="93">
        <f>Y122*(1+'Control Panel'!$C$44)</f>
        <v>103641308.89801461</v>
      </c>
      <c r="AE122" s="91">
        <f>Z122*(1+'Control Panel'!$C$44)</f>
        <v>68748671.577652588</v>
      </c>
      <c r="AF122" s="91">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91">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292787.68386528408</v>
      </c>
      <c r="AH122" s="91">
        <f t="shared" si="40"/>
        <v>58378.313522089855</v>
      </c>
      <c r="AI122" s="92">
        <f t="shared" si="41"/>
        <v>1105732.0664496659</v>
      </c>
      <c r="AJ122" s="92">
        <f t="shared" si="42"/>
        <v>1381108.3159234787</v>
      </c>
      <c r="AK122" s="92">
        <f t="shared" si="43"/>
        <v>275376.24947381276</v>
      </c>
    </row>
    <row r="123" spans="1:37" s="94" customFormat="1" ht="14.1">
      <c r="A123" s="86" t="str">
        <f>'ESTIMATED Earned Revenue'!A124</f>
        <v>Roanoke, VA</v>
      </c>
      <c r="B123" s="86"/>
      <c r="C123" s="87">
        <f>'ESTIMATED Earned Revenue'!$I124*1.07925</f>
        <v>70013940.659572497</v>
      </c>
      <c r="D123" s="87">
        <f>'ESTIMATED Earned Revenue'!$L124*1.07925</f>
        <v>60164401.312923744</v>
      </c>
      <c r="E123" s="88">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8">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255164.39781292377</v>
      </c>
      <c r="G123" s="89">
        <f t="shared" si="33"/>
        <v>2.8880474673346956E-3</v>
      </c>
      <c r="H123" s="90">
        <f t="shared" si="34"/>
        <v>4.2411192041249919E-3</v>
      </c>
      <c r="I123" s="91">
        <f t="shared" si="35"/>
        <v>52960.813812923763</v>
      </c>
      <c r="J123" s="91">
        <f>C123*(1+'Control Panel'!$C$44)</f>
        <v>72114358.879359677</v>
      </c>
      <c r="K123" s="91">
        <f>D123*(1+'Control Panel'!$C$44)</f>
        <v>61969333.352311455</v>
      </c>
      <c r="L123" s="92">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2">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262819.32985231146</v>
      </c>
      <c r="N123" s="92">
        <f t="shared" si="36"/>
        <v>54549.640392311441</v>
      </c>
      <c r="O123" s="92">
        <f>J123*(1+'Control Panel'!$C$44)</f>
        <v>74277789.645740464</v>
      </c>
      <c r="P123" s="92">
        <f>K123*(1+'Control Panel'!$C$44)</f>
        <v>63828413.352880798</v>
      </c>
      <c r="Q123" s="92">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2">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270703.90974788083</v>
      </c>
      <c r="S123" s="92">
        <f t="shared" si="37"/>
        <v>56186.129604080779</v>
      </c>
      <c r="T123" s="92">
        <f>O123*(1+'Control Panel'!$C$44)</f>
        <v>76506123.335112676</v>
      </c>
      <c r="U123" s="92">
        <f>P123*(1+'Control Panel'!$C$44)</f>
        <v>65743265.753467225</v>
      </c>
      <c r="V123" s="92">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91">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278825.02725346724</v>
      </c>
      <c r="X123" s="92">
        <f t="shared" si="38"/>
        <v>57871.713705353177</v>
      </c>
      <c r="Y123" s="91">
        <f>T123*(1+'Control Panel'!$C$44)</f>
        <v>78801307.035166055</v>
      </c>
      <c r="Z123" s="91">
        <f>U123*(1+'Control Panel'!$C$44)</f>
        <v>67715563.726071239</v>
      </c>
      <c r="AA123" s="91">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91">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287189.7781760713</v>
      </c>
      <c r="AC123" s="93">
        <f t="shared" si="39"/>
        <v>59607.865221513784</v>
      </c>
      <c r="AD123" s="93">
        <f>Y123*(1+'Control Panel'!$C$44)</f>
        <v>81165346.246221036</v>
      </c>
      <c r="AE123" s="91">
        <f>Z123*(1+'Control Panel'!$C$44)</f>
        <v>69747030.637853384</v>
      </c>
      <c r="AF123" s="91">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91">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295805.47162635339</v>
      </c>
      <c r="AH123" s="91">
        <f t="shared" si="40"/>
        <v>61396.101283159165</v>
      </c>
      <c r="AI123" s="92">
        <f t="shared" si="41"/>
        <v>1105732.0664496659</v>
      </c>
      <c r="AJ123" s="92">
        <f t="shared" si="42"/>
        <v>1395343.5166560842</v>
      </c>
      <c r="AK123" s="92">
        <f t="shared" si="43"/>
        <v>289611.45020641829</v>
      </c>
    </row>
    <row r="124" spans="1:37" s="94" customFormat="1" ht="14.1">
      <c r="A124" s="86" t="str">
        <f>'ESTIMATED Earned Revenue'!A125</f>
        <v>Washington, DC</v>
      </c>
      <c r="B124" s="86"/>
      <c r="C124" s="87">
        <f>'ESTIMATED Earned Revenue'!$I125*1.07925</f>
        <v>79867432.39779751</v>
      </c>
      <c r="D124" s="87">
        <f>'ESTIMATED Earned Revenue'!$L125*1.07925</f>
        <v>61181670.616785012</v>
      </c>
      <c r="E124" s="88">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8">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256181.66711678501</v>
      </c>
      <c r="G124" s="89">
        <f t="shared" si="33"/>
        <v>2.5317401339870309E-3</v>
      </c>
      <c r="H124" s="90">
        <f t="shared" si="34"/>
        <v>4.1872290268337711E-3</v>
      </c>
      <c r="I124" s="91">
        <f t="shared" si="35"/>
        <v>53978.083116785012</v>
      </c>
      <c r="J124" s="91">
        <f>C124*(1+'Control Panel'!$C$44)</f>
        <v>82263455.369731441</v>
      </c>
      <c r="K124" s="91">
        <f>D124*(1+'Control Panel'!$C$44)</f>
        <v>63017120.735288568</v>
      </c>
      <c r="L124" s="92">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2">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263867.11723528855</v>
      </c>
      <c r="N124" s="92">
        <f t="shared" si="36"/>
        <v>55597.427775288525</v>
      </c>
      <c r="O124" s="92">
        <f>J124*(1+'Control Panel'!$C$44)</f>
        <v>84731359.03082338</v>
      </c>
      <c r="P124" s="92">
        <f>K124*(1+'Control Panel'!$C$44)</f>
        <v>64907634.357347228</v>
      </c>
      <c r="Q124" s="92">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2">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271783.13075234724</v>
      </c>
      <c r="S124" s="92">
        <f t="shared" si="37"/>
        <v>57265.350608547189</v>
      </c>
      <c r="T124" s="92">
        <f>O124*(1+'Control Panel'!$C$44)</f>
        <v>87273299.801748082</v>
      </c>
      <c r="U124" s="92">
        <f>P124*(1+'Control Panel'!$C$44)</f>
        <v>66854863.388067648</v>
      </c>
      <c r="V124" s="92">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91">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279936.62488806766</v>
      </c>
      <c r="X124" s="92">
        <f t="shared" si="38"/>
        <v>58983.311339953594</v>
      </c>
      <c r="Y124" s="91">
        <f>T124*(1+'Control Panel'!$C$44)</f>
        <v>89891498.795800522</v>
      </c>
      <c r="Z124" s="91">
        <f>U124*(1+'Control Panel'!$C$44)</f>
        <v>68860509.289709672</v>
      </c>
      <c r="AA124" s="91">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91">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288334.72373970971</v>
      </c>
      <c r="AC124" s="93">
        <f t="shared" si="39"/>
        <v>60752.810785152193</v>
      </c>
      <c r="AD124" s="93">
        <f>Y124*(1+'Control Panel'!$C$44)</f>
        <v>92588243.759674534</v>
      </c>
      <c r="AE124" s="91">
        <f>Z124*(1+'Control Panel'!$C$44)</f>
        <v>70926324.568400964</v>
      </c>
      <c r="AF124" s="91">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91">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296984.76555690099</v>
      </c>
      <c r="AH124" s="91">
        <f t="shared" si="40"/>
        <v>62575.395213706768</v>
      </c>
      <c r="AI124" s="92">
        <f t="shared" si="41"/>
        <v>1105732.0664496659</v>
      </c>
      <c r="AJ124" s="92">
        <f t="shared" si="42"/>
        <v>1400906.3621723142</v>
      </c>
      <c r="AK124" s="92">
        <f t="shared" si="43"/>
        <v>295174.29572264827</v>
      </c>
    </row>
    <row r="125" spans="1:37" s="94" customFormat="1" ht="14.1">
      <c r="A125" s="86" t="str">
        <f>'ESTIMATED Earned Revenue'!A126</f>
        <v>Little Rock, AR</v>
      </c>
      <c r="B125" s="86"/>
      <c r="C125" s="87">
        <f>'ESTIMATED Earned Revenue'!$I126*1.07925</f>
        <v>66140428.044599995</v>
      </c>
      <c r="D125" s="87">
        <f>'ESTIMATED Earned Revenue'!$L126*1.07925</f>
        <v>63352906.360372499</v>
      </c>
      <c r="E125" s="88">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8">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258352.9028603725</v>
      </c>
      <c r="G125" s="89">
        <f t="shared" si="33"/>
        <v>3.0571858994267397E-3</v>
      </c>
      <c r="H125" s="90">
        <f t="shared" si="34"/>
        <v>4.0779960652598144E-3</v>
      </c>
      <c r="I125" s="91">
        <f t="shared" si="35"/>
        <v>56149.318860372499</v>
      </c>
      <c r="J125" s="91">
        <f>C125*(1+'Control Panel'!$C$44)</f>
        <v>68124640.885938004</v>
      </c>
      <c r="K125" s="91">
        <f>D125*(1+'Control Panel'!$C$44)</f>
        <v>65253493.551183678</v>
      </c>
      <c r="L125" s="92">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2">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266103.49005118367</v>
      </c>
      <c r="N125" s="92">
        <f t="shared" si="36"/>
        <v>57833.800591183652</v>
      </c>
      <c r="O125" s="92">
        <f>J125*(1+'Control Panel'!$C$44)</f>
        <v>70168380.11251615</v>
      </c>
      <c r="P125" s="92">
        <f>K125*(1+'Control Panel'!$C$44)</f>
        <v>67211098.357719183</v>
      </c>
      <c r="Q125" s="92">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2">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274086.59475271922</v>
      </c>
      <c r="S125" s="92">
        <f t="shared" si="37"/>
        <v>59568.814608919172</v>
      </c>
      <c r="T125" s="92">
        <f>O125*(1+'Control Panel'!$C$44)</f>
        <v>72273431.515891641</v>
      </c>
      <c r="U125" s="92">
        <f>P125*(1+'Control Panel'!$C$44)</f>
        <v>69227431.308450758</v>
      </c>
      <c r="V125" s="92">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91">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282309.19280845078</v>
      </c>
      <c r="X125" s="92">
        <f t="shared" si="38"/>
        <v>61355.879260336718</v>
      </c>
      <c r="Y125" s="91">
        <f>T125*(1+'Control Panel'!$C$44)</f>
        <v>74441634.461368397</v>
      </c>
      <c r="Z125" s="91">
        <f>U125*(1+'Control Panel'!$C$44)</f>
        <v>71304254.247704282</v>
      </c>
      <c r="AA125" s="91">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91">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290778.46869770432</v>
      </c>
      <c r="AC125" s="93">
        <f t="shared" si="39"/>
        <v>63196.555743146804</v>
      </c>
      <c r="AD125" s="93">
        <f>Y125*(1+'Control Panel'!$C$44)</f>
        <v>76674883.495209455</v>
      </c>
      <c r="AE125" s="91">
        <f>Z125*(1+'Control Panel'!$C$44)</f>
        <v>73443381.875135407</v>
      </c>
      <c r="AF125" s="91">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91">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299501.82286363543</v>
      </c>
      <c r="AH125" s="91">
        <f t="shared" si="40"/>
        <v>65092.452520441206</v>
      </c>
      <c r="AI125" s="92">
        <f t="shared" si="41"/>
        <v>1105732.0664496659</v>
      </c>
      <c r="AJ125" s="92">
        <f t="shared" si="42"/>
        <v>1412779.5691736934</v>
      </c>
      <c r="AK125" s="92">
        <f t="shared" si="43"/>
        <v>307047.50272402749</v>
      </c>
    </row>
    <row r="126" spans="1:37" s="94" customFormat="1" ht="14.1">
      <c r="A126" s="86" t="str">
        <f>'ESTIMATED Earned Revenue'!A127</f>
        <v>Charleston, SC</v>
      </c>
      <c r="B126" s="86"/>
      <c r="C126" s="87">
        <f>'ESTIMATED Earned Revenue'!$I127*1.07925</f>
        <v>77430538.705500007</v>
      </c>
      <c r="D126" s="87">
        <f>'ESTIMATED Earned Revenue'!$L127*1.07925</f>
        <v>64636542.059625</v>
      </c>
      <c r="E126" s="88">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8">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259636.53855962501</v>
      </c>
      <c r="G126" s="89">
        <f t="shared" si="33"/>
        <v>2.611419052230321E-3</v>
      </c>
      <c r="H126" s="90">
        <f t="shared" si="34"/>
        <v>4.0168692551671341E-3</v>
      </c>
      <c r="I126" s="91">
        <f t="shared" si="35"/>
        <v>57432.95455962501</v>
      </c>
      <c r="J126" s="91">
        <f>C126*(1+'Control Panel'!$C$44)</f>
        <v>79753454.866665006</v>
      </c>
      <c r="K126" s="91">
        <f>D126*(1+'Control Panel'!$C$44)</f>
        <v>66575638.321413748</v>
      </c>
      <c r="L126" s="92">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2">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267425.63482141378</v>
      </c>
      <c r="N126" s="92">
        <f t="shared" si="36"/>
        <v>59155.94536141376</v>
      </c>
      <c r="O126" s="92">
        <f>J126*(1+'Control Panel'!$C$44)</f>
        <v>82146058.512664959</v>
      </c>
      <c r="P126" s="92">
        <f>K126*(1+'Control Panel'!$C$44)</f>
        <v>68572907.471056163</v>
      </c>
      <c r="Q126" s="92">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2">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275448.40386605618</v>
      </c>
      <c r="S126" s="92">
        <f t="shared" si="37"/>
        <v>60930.623722256132</v>
      </c>
      <c r="T126" s="92">
        <f>O126*(1+'Control Panel'!$C$44)</f>
        <v>84610440.268044904</v>
      </c>
      <c r="U126" s="92">
        <f>P126*(1+'Control Panel'!$C$44)</f>
        <v>70630094.695187852</v>
      </c>
      <c r="V126" s="92">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91">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283711.85619518789</v>
      </c>
      <c r="X126" s="92">
        <f t="shared" si="38"/>
        <v>62758.542647073831</v>
      </c>
      <c r="Y126" s="91">
        <f>T126*(1+'Control Panel'!$C$44)</f>
        <v>87148753.476086259</v>
      </c>
      <c r="Z126" s="91">
        <f>U126*(1+'Control Panel'!$C$44)</f>
        <v>72748997.536043495</v>
      </c>
      <c r="AA126" s="91">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91">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292223.21198604355</v>
      </c>
      <c r="AC126" s="93">
        <f t="shared" si="39"/>
        <v>64641.299031486036</v>
      </c>
      <c r="AD126" s="93">
        <f>Y126*(1+'Control Panel'!$C$44)</f>
        <v>89763216.080368847</v>
      </c>
      <c r="AE126" s="91">
        <f>Z126*(1+'Control Panel'!$C$44)</f>
        <v>74931467.462124795</v>
      </c>
      <c r="AF126" s="91">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91">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300989.90845062485</v>
      </c>
      <c r="AH126" s="91">
        <f t="shared" si="40"/>
        <v>66580.538107430621</v>
      </c>
      <c r="AI126" s="92">
        <f t="shared" si="41"/>
        <v>1105732.0664496659</v>
      </c>
      <c r="AJ126" s="92">
        <f t="shared" si="42"/>
        <v>1419799.0153193262</v>
      </c>
      <c r="AK126" s="92">
        <f t="shared" si="43"/>
        <v>314066.94886966026</v>
      </c>
    </row>
    <row r="127" spans="1:37" s="94" customFormat="1" ht="14.1">
      <c r="A127" s="86" t="str">
        <f>'ESTIMATED Earned Revenue'!A128</f>
        <v>New York, NY</v>
      </c>
      <c r="B127" s="86"/>
      <c r="C127" s="87">
        <f>'ESTIMATED Earned Revenue'!$I128*1.07925</f>
        <v>107387643.1841775</v>
      </c>
      <c r="D127" s="87">
        <f>'ESTIMATED Earned Revenue'!$L128*1.07925</f>
        <v>65291971.156627491</v>
      </c>
      <c r="E127" s="88">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8">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260291.9676566275</v>
      </c>
      <c r="G127" s="89">
        <f t="shared" si="33"/>
        <v>1.8829315739168086E-3</v>
      </c>
      <c r="H127" s="90">
        <f t="shared" si="34"/>
        <v>3.9865846143964431E-3</v>
      </c>
      <c r="I127" s="91">
        <f t="shared" si="35"/>
        <v>58088.383656627499</v>
      </c>
      <c r="J127" s="91">
        <f>C127*(1+'Control Panel'!$C$44)</f>
        <v>110609272.47970283</v>
      </c>
      <c r="K127" s="91">
        <f>D127*(1+'Control Panel'!$C$44)</f>
        <v>67250730.291326314</v>
      </c>
      <c r="L127" s="92">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2">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268100.72679132631</v>
      </c>
      <c r="N127" s="92">
        <f t="shared" si="36"/>
        <v>59831.037331326283</v>
      </c>
      <c r="O127" s="92">
        <f>J127*(1+'Control Panel'!$C$44)</f>
        <v>113927550.65409392</v>
      </c>
      <c r="P127" s="92">
        <f>K127*(1+'Control Panel'!$C$44)</f>
        <v>69268252.200066105</v>
      </c>
      <c r="Q127" s="92">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2">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276143.74859506614</v>
      </c>
      <c r="S127" s="92">
        <f t="shared" si="37"/>
        <v>61625.96845126609</v>
      </c>
      <c r="T127" s="92">
        <f>O127*(1+'Control Panel'!$C$44)</f>
        <v>117345377.17371674</v>
      </c>
      <c r="U127" s="92">
        <f>P127*(1+'Control Panel'!$C$44)</f>
        <v>71346299.766068086</v>
      </c>
      <c r="V127" s="92">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91">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284428.06126606808</v>
      </c>
      <c r="X127" s="92">
        <f t="shared" si="38"/>
        <v>63474.747717954015</v>
      </c>
      <c r="Y127" s="91">
        <f>T127*(1+'Control Panel'!$C$44)</f>
        <v>120865738.48892824</v>
      </c>
      <c r="Z127" s="91">
        <f>U127*(1+'Control Panel'!$C$44)</f>
        <v>73486688.759050131</v>
      </c>
      <c r="AA127" s="91">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91">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292960.90320905019</v>
      </c>
      <c r="AC127" s="93">
        <f t="shared" si="39"/>
        <v>65378.990254492674</v>
      </c>
      <c r="AD127" s="93">
        <f>Y127*(1+'Control Panel'!$C$44)</f>
        <v>124491710.6435961</v>
      </c>
      <c r="AE127" s="91">
        <f>Z127*(1+'Control Panel'!$C$44)</f>
        <v>75691289.421821639</v>
      </c>
      <c r="AF127" s="91">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91">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301749.73041032167</v>
      </c>
      <c r="AH127" s="91">
        <f t="shared" si="40"/>
        <v>67340.360067127447</v>
      </c>
      <c r="AI127" s="92">
        <f t="shared" si="41"/>
        <v>1105732.0664496659</v>
      </c>
      <c r="AJ127" s="92">
        <f t="shared" si="42"/>
        <v>1423383.1702718323</v>
      </c>
      <c r="AK127" s="92">
        <f t="shared" si="43"/>
        <v>317651.10382216633</v>
      </c>
    </row>
    <row r="128" spans="1:37" s="94" customFormat="1" ht="14.1">
      <c r="A128" s="86" t="str">
        <f>'ESTIMATED Earned Revenue'!A129</f>
        <v>Maple Shade, NJ</v>
      </c>
      <c r="B128" s="86"/>
      <c r="C128" s="87">
        <f>'ESTIMATED Earned Revenue'!$I129*1.07925</f>
        <v>70103798.615250006</v>
      </c>
      <c r="D128" s="87">
        <f>'ESTIMATED Earned Revenue'!$L129*1.07925</f>
        <v>66088969.188750006</v>
      </c>
      <c r="E128" s="88">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8">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261088.96568875</v>
      </c>
      <c r="G128" s="89">
        <f t="shared" si="33"/>
        <v>2.8843456131350592E-3</v>
      </c>
      <c r="H128" s="90">
        <f t="shared" si="34"/>
        <v>3.9505679827306775E-3</v>
      </c>
      <c r="I128" s="91">
        <f t="shared" si="35"/>
        <v>58885.38168875</v>
      </c>
      <c r="J128" s="91">
        <f>C128*(1+'Control Panel'!$C$44)</f>
        <v>72206912.573707506</v>
      </c>
      <c r="K128" s="91">
        <f>D128*(1+'Control Panel'!$C$44)</f>
        <v>68071638.264412507</v>
      </c>
      <c r="L128" s="92">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2">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268921.63476441253</v>
      </c>
      <c r="N128" s="92">
        <f t="shared" si="36"/>
        <v>60651.945304412511</v>
      </c>
      <c r="O128" s="92">
        <f>J128*(1+'Control Panel'!$C$44)</f>
        <v>74373119.950918734</v>
      </c>
      <c r="P128" s="92">
        <f>K128*(1+'Control Panel'!$C$44)</f>
        <v>70113787.412344888</v>
      </c>
      <c r="Q128" s="92">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2">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276989.28380734491</v>
      </c>
      <c r="S128" s="92">
        <f t="shared" si="37"/>
        <v>62471.503663544863</v>
      </c>
      <c r="T128" s="92">
        <f>O128*(1+'Control Panel'!$C$44)</f>
        <v>76604313.5494463</v>
      </c>
      <c r="U128" s="92">
        <f>P128*(1+'Control Panel'!$C$44)</f>
        <v>72217201.034715235</v>
      </c>
      <c r="V128" s="92">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91">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285298.96253471525</v>
      </c>
      <c r="X128" s="92">
        <f t="shared" si="38"/>
        <v>64345.648986601183</v>
      </c>
      <c r="Y128" s="91">
        <f>T128*(1+'Control Panel'!$C$44)</f>
        <v>78902442.955929697</v>
      </c>
      <c r="Z128" s="91">
        <f>U128*(1+'Control Panel'!$C$44)</f>
        <v>74383717.065756693</v>
      </c>
      <c r="AA128" s="91">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91">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293857.93151575676</v>
      </c>
      <c r="AC128" s="93">
        <f t="shared" si="39"/>
        <v>66276.018561199249</v>
      </c>
      <c r="AD128" s="93">
        <f>Y128*(1+'Control Panel'!$C$44)</f>
        <v>81269516.244607583</v>
      </c>
      <c r="AE128" s="91">
        <f>Z128*(1+'Control Panel'!$C$44)</f>
        <v>76615228.577729389</v>
      </c>
      <c r="AF128" s="91">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91">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302673.66956622939</v>
      </c>
      <c r="AH128" s="91">
        <f t="shared" si="40"/>
        <v>68264.299223035167</v>
      </c>
      <c r="AI128" s="92">
        <f t="shared" si="41"/>
        <v>1105732.0664496659</v>
      </c>
      <c r="AJ128" s="92">
        <f t="shared" si="42"/>
        <v>1427741.4821884588</v>
      </c>
      <c r="AK128" s="92">
        <f t="shared" si="43"/>
        <v>322009.41573879286</v>
      </c>
    </row>
    <row r="129" spans="1:37" s="94" customFormat="1" ht="14.1">
      <c r="A129" s="86" t="str">
        <f>'ESTIMATED Earned Revenue'!A130</f>
        <v>Saint Petersburg, FL</v>
      </c>
      <c r="B129" s="86"/>
      <c r="C129" s="87">
        <f>'ESTIMATED Earned Revenue'!$I130*1.07925</f>
        <v>79177006.914329991</v>
      </c>
      <c r="D129" s="87">
        <f>'ESTIMATED Earned Revenue'!$L130*1.07925</f>
        <v>67876036.176191241</v>
      </c>
      <c r="E129" s="88">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8">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262876.03267619124</v>
      </c>
      <c r="G129" s="89">
        <f t="shared" si="33"/>
        <v>2.5538169713687905E-3</v>
      </c>
      <c r="H129" s="90">
        <f t="shared" si="34"/>
        <v>3.872884267929597E-3</v>
      </c>
      <c r="I129" s="91">
        <f t="shared" si="35"/>
        <v>60672.448676191241</v>
      </c>
      <c r="J129" s="91">
        <f>C129*(1+'Control Panel'!$C$44)</f>
        <v>81552317.121759892</v>
      </c>
      <c r="K129" s="91">
        <f>D129*(1+'Control Panel'!$C$44)</f>
        <v>69912317.261476979</v>
      </c>
      <c r="L129" s="92">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2">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270762.31376147701</v>
      </c>
      <c r="N129" s="92">
        <f t="shared" si="36"/>
        <v>62492.624301476986</v>
      </c>
      <c r="O129" s="92">
        <f>J129*(1+'Control Panel'!$C$44)</f>
        <v>83998886.635412693</v>
      </c>
      <c r="P129" s="92">
        <f>K129*(1+'Control Panel'!$C$44)</f>
        <v>72009686.779321283</v>
      </c>
      <c r="Q129" s="92">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2">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278885.18317432131</v>
      </c>
      <c r="S129" s="92">
        <f t="shared" si="37"/>
        <v>64367.403030521265</v>
      </c>
      <c r="T129" s="92">
        <f>O129*(1+'Control Panel'!$C$44)</f>
        <v>86518853.234475076</v>
      </c>
      <c r="U129" s="92">
        <f>P129*(1+'Control Panel'!$C$44)</f>
        <v>74169977.38270092</v>
      </c>
      <c r="V129" s="92">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91">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287251.73888270091</v>
      </c>
      <c r="X129" s="92">
        <f t="shared" si="38"/>
        <v>66298.425334586849</v>
      </c>
      <c r="Y129" s="91">
        <f>T129*(1+'Control Panel'!$C$44)</f>
        <v>89114418.831509337</v>
      </c>
      <c r="Z129" s="91">
        <f>U129*(1+'Control Panel'!$C$44)</f>
        <v>76395076.704181954</v>
      </c>
      <c r="AA129" s="91">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91">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295869.29115418199</v>
      </c>
      <c r="AC129" s="93">
        <f t="shared" si="39"/>
        <v>68287.37819962448</v>
      </c>
      <c r="AD129" s="93">
        <f>Y129*(1+'Control Panel'!$C$44)</f>
        <v>91787851.396454617</v>
      </c>
      <c r="AE129" s="91">
        <f>Z129*(1+'Control Panel'!$C$44)</f>
        <v>78686929.005307421</v>
      </c>
      <c r="AF129" s="91">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91">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304745.36999380746</v>
      </c>
      <c r="AH129" s="91">
        <f t="shared" si="40"/>
        <v>70335.99965061323</v>
      </c>
      <c r="AI129" s="92">
        <f t="shared" si="41"/>
        <v>1105732.0664496659</v>
      </c>
      <c r="AJ129" s="92">
        <f t="shared" si="42"/>
        <v>1437513.8969664888</v>
      </c>
      <c r="AK129" s="92">
        <f t="shared" si="43"/>
        <v>331781.83051682287</v>
      </c>
    </row>
    <row r="130" spans="1:37" s="94" customFormat="1" ht="14.1">
      <c r="A130" s="86" t="str">
        <f>'ESTIMATED Earned Revenue'!A131</f>
        <v>Menasha, WI</v>
      </c>
      <c r="B130" s="86"/>
      <c r="C130" s="87">
        <f>'ESTIMATED Earned Revenue'!$I131*1.07925</f>
        <v>71813932.426635012</v>
      </c>
      <c r="D130" s="87">
        <f>'ESTIMATED Earned Revenue'!$L131*1.07925</f>
        <v>68473676.357073754</v>
      </c>
      <c r="E130" s="88">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8">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263473.67285707378</v>
      </c>
      <c r="G130" s="89">
        <f t="shared" si="33"/>
        <v>2.8156595408080575E-3</v>
      </c>
      <c r="H130" s="90">
        <f t="shared" si="34"/>
        <v>3.8478096529113164E-3</v>
      </c>
      <c r="I130" s="91">
        <f t="shared" si="35"/>
        <v>61270.088857073773</v>
      </c>
      <c r="J130" s="91">
        <f>C130*(1+'Control Panel'!$C$44)</f>
        <v>73968350.39943406</v>
      </c>
      <c r="K130" s="91">
        <f>D130*(1+'Control Panel'!$C$44)</f>
        <v>70527886.647785962</v>
      </c>
      <c r="L130" s="92">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2">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271377.88314778596</v>
      </c>
      <c r="N130" s="92">
        <f t="shared" si="36"/>
        <v>63108.193687785941</v>
      </c>
      <c r="O130" s="92">
        <f>J130*(1+'Control Panel'!$C$44)</f>
        <v>76187400.911417082</v>
      </c>
      <c r="P130" s="92">
        <f>K130*(1+'Control Panel'!$C$44)</f>
        <v>72643723.247219548</v>
      </c>
      <c r="Q130" s="92">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2">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279519.2196422196</v>
      </c>
      <c r="S130" s="92">
        <f t="shared" si="37"/>
        <v>65001.439498419553</v>
      </c>
      <c r="T130" s="92">
        <f>O130*(1+'Control Panel'!$C$44)</f>
        <v>78473022.938759595</v>
      </c>
      <c r="U130" s="92">
        <f>P130*(1+'Control Panel'!$C$44)</f>
        <v>74823034.944636136</v>
      </c>
      <c r="V130" s="92">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91">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287904.79644463613</v>
      </c>
      <c r="X130" s="92">
        <f t="shared" si="38"/>
        <v>66951.482896522066</v>
      </c>
      <c r="Y130" s="91">
        <f>T130*(1+'Control Panel'!$C$44)</f>
        <v>80827213.626922384</v>
      </c>
      <c r="Z130" s="91">
        <f>U130*(1+'Control Panel'!$C$44)</f>
        <v>77067725.99297522</v>
      </c>
      <c r="AA130" s="91">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91">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296541.94044297526</v>
      </c>
      <c r="AC130" s="93">
        <f t="shared" si="39"/>
        <v>68960.027488417749</v>
      </c>
      <c r="AD130" s="93">
        <f>Y130*(1+'Control Panel'!$C$44)</f>
        <v>83252030.035730064</v>
      </c>
      <c r="AE130" s="91">
        <f>Z130*(1+'Control Panel'!$C$44)</f>
        <v>79379757.772764474</v>
      </c>
      <c r="AF130" s="91">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91">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305438.1987612645</v>
      </c>
      <c r="AH130" s="91">
        <f t="shared" si="40"/>
        <v>71028.828418070276</v>
      </c>
      <c r="AI130" s="92">
        <f t="shared" si="41"/>
        <v>1105732.0664496659</v>
      </c>
      <c r="AJ130" s="92">
        <f t="shared" si="42"/>
        <v>1440782.0384388815</v>
      </c>
      <c r="AK130" s="92">
        <f t="shared" si="43"/>
        <v>335049.97198921558</v>
      </c>
    </row>
    <row r="131" spans="1:37" s="94" customFormat="1" ht="14.1">
      <c r="A131" s="86" t="str">
        <f>'ESTIMATED Earned Revenue'!A132</f>
        <v>Harrisburg, PA</v>
      </c>
      <c r="B131" s="86"/>
      <c r="C131" s="87">
        <f>'ESTIMATED Earned Revenue'!$I132*1.07925</f>
        <v>83607767.850779995</v>
      </c>
      <c r="D131" s="87">
        <f>'ESTIMATED Earned Revenue'!$L132*1.07925</f>
        <v>75251704.383570001</v>
      </c>
      <c r="E131" s="88">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8">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270251.70088357001</v>
      </c>
      <c r="G131" s="89">
        <f t="shared" ref="G131:G157" si="44">E131/$C131</f>
        <v>2.4184784404349289E-3</v>
      </c>
      <c r="H131" s="90">
        <f t="shared" ref="H131:H157" si="45">F131/$D131</f>
        <v>3.591303387708719E-3</v>
      </c>
      <c r="I131" s="91">
        <f t="shared" ref="I131:I157" si="46">F131-E131</f>
        <v>68048.116883570008</v>
      </c>
      <c r="J131" s="91">
        <f>C131*(1+'Control Panel'!$C$44)</f>
        <v>86116000.886303395</v>
      </c>
      <c r="K131" s="91">
        <f>D131*(1+'Control Panel'!$C$44)</f>
        <v>77509255.515077099</v>
      </c>
      <c r="L131" s="92">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2">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278359.2520150771</v>
      </c>
      <c r="N131" s="92">
        <f t="shared" ref="N131:N162" si="47">M131-L131</f>
        <v>70089.562555077078</v>
      </c>
      <c r="O131" s="92">
        <f>J131*(1+'Control Panel'!$C$44)</f>
        <v>88699480.912892506</v>
      </c>
      <c r="P131" s="92">
        <f>K131*(1+'Control Panel'!$C$44)</f>
        <v>79834533.180529416</v>
      </c>
      <c r="Q131" s="92">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2">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286710.02957552945</v>
      </c>
      <c r="S131" s="92">
        <f t="shared" ref="S131:S162" si="48">R131-Q131</f>
        <v>72192.249431729404</v>
      </c>
      <c r="T131" s="92">
        <f>O131*(1+'Control Panel'!$C$44)</f>
        <v>91360465.340279281</v>
      </c>
      <c r="U131" s="92">
        <f>P131*(1+'Control Panel'!$C$44)</f>
        <v>82229569.175945297</v>
      </c>
      <c r="V131" s="92">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91">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295311.33067594533</v>
      </c>
      <c r="X131" s="92">
        <f t="shared" ref="X131:X162" si="49">W131-V131</f>
        <v>74358.017127831263</v>
      </c>
      <c r="Y131" s="91">
        <f>T131*(1+'Control Panel'!$C$44)</f>
        <v>94101279.300487667</v>
      </c>
      <c r="Z131" s="91">
        <f>U131*(1+'Control Panel'!$C$44)</f>
        <v>84696456.251223654</v>
      </c>
      <c r="AA131" s="91">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91">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304170.67070122372</v>
      </c>
      <c r="AC131" s="93">
        <f t="shared" ref="AC131:AC162" si="50">AB131-AA131</f>
        <v>76588.757746666204</v>
      </c>
      <c r="AD131" s="93">
        <f>Y131*(1+'Control Panel'!$C$44)</f>
        <v>96924317.679502293</v>
      </c>
      <c r="AE131" s="91">
        <f>Z131*(1+'Control Panel'!$C$44)</f>
        <v>87237349.93876037</v>
      </c>
      <c r="AF131" s="91">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91">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313295.79092726042</v>
      </c>
      <c r="AH131" s="91">
        <f t="shared" ref="AH131:AH162" si="51">AG131-AF131</f>
        <v>78886.420584066189</v>
      </c>
      <c r="AI131" s="92">
        <f t="shared" ref="AI131:AI157" si="52">L131+Q131+V131+AA131+AF131</f>
        <v>1105732.0664496659</v>
      </c>
      <c r="AJ131" s="92">
        <f t="shared" ref="AJ131:AJ157" si="53">M131+R131+W131+AB131+AG131</f>
        <v>1477847.073895036</v>
      </c>
      <c r="AK131" s="92">
        <f t="shared" ref="AK131:AK162" si="54">AJ131-AI131</f>
        <v>372115.00744537008</v>
      </c>
    </row>
    <row r="132" spans="1:37" s="94" customFormat="1" ht="14.1">
      <c r="A132" s="86" t="str">
        <f>'ESTIMATED Earned Revenue'!A133</f>
        <v>San Francisco, CA</v>
      </c>
      <c r="B132" s="86"/>
      <c r="C132" s="87">
        <f>'ESTIMATED Earned Revenue'!$I133*1.07925</f>
        <v>84817827.89374502</v>
      </c>
      <c r="D132" s="87">
        <f>'ESTIMATED Earned Revenue'!$L133*1.07925</f>
        <v>77551421.024508774</v>
      </c>
      <c r="E132" s="88">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8">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272551.41752450878</v>
      </c>
      <c r="G132" s="89">
        <f t="shared" si="44"/>
        <v>2.3839750323871676E-3</v>
      </c>
      <c r="H132" s="90">
        <f t="shared" si="45"/>
        <v>3.5144606497716354E-3</v>
      </c>
      <c r="I132" s="91">
        <f t="shared" si="46"/>
        <v>70347.83352450878</v>
      </c>
      <c r="J132" s="91">
        <f>C132*(1+'Control Panel'!$C$44)</f>
        <v>87362362.730557367</v>
      </c>
      <c r="K132" s="91">
        <f>D132*(1+'Control Panel'!$C$44)</f>
        <v>79877963.655244038</v>
      </c>
      <c r="L132" s="92">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2">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280727.96015524404</v>
      </c>
      <c r="N132" s="92">
        <f t="shared" si="47"/>
        <v>72458.27069524402</v>
      </c>
      <c r="O132" s="92">
        <f>J132*(1+'Control Panel'!$C$44)</f>
        <v>89983233.612474084</v>
      </c>
      <c r="P132" s="92">
        <f>K132*(1+'Control Panel'!$C$44)</f>
        <v>82274302.564901367</v>
      </c>
      <c r="Q132" s="92">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2">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289149.79895990138</v>
      </c>
      <c r="S132" s="92">
        <f t="shared" si="48"/>
        <v>74632.018816101336</v>
      </c>
      <c r="T132" s="92">
        <f>O132*(1+'Control Panel'!$C$44)</f>
        <v>92682730.620848313</v>
      </c>
      <c r="U132" s="92">
        <f>P132*(1+'Control Panel'!$C$44)</f>
        <v>84742531.641848415</v>
      </c>
      <c r="V132" s="92">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91">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297824.29314184841</v>
      </c>
      <c r="X132" s="92">
        <f t="shared" si="49"/>
        <v>76870.979593734344</v>
      </c>
      <c r="Y132" s="91">
        <f>T132*(1+'Control Panel'!$C$44)</f>
        <v>95463212.539473772</v>
      </c>
      <c r="Z132" s="91">
        <f>U132*(1+'Control Panel'!$C$44)</f>
        <v>87284807.591103867</v>
      </c>
      <c r="AA132" s="91">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91">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306759.02204110392</v>
      </c>
      <c r="AC132" s="93">
        <f t="shared" si="50"/>
        <v>79177.109086546407</v>
      </c>
      <c r="AD132" s="93">
        <f>Y132*(1+'Control Panel'!$C$44)</f>
        <v>98327108.915657982</v>
      </c>
      <c r="AE132" s="91">
        <f>Z132*(1+'Control Panel'!$C$44)</f>
        <v>89903351.818836987</v>
      </c>
      <c r="AF132" s="91">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91">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315961.79280733701</v>
      </c>
      <c r="AH132" s="91">
        <f t="shared" si="51"/>
        <v>81552.422464142786</v>
      </c>
      <c r="AI132" s="92">
        <f t="shared" si="52"/>
        <v>1105732.0664496659</v>
      </c>
      <c r="AJ132" s="92">
        <f t="shared" si="53"/>
        <v>1490422.8671054346</v>
      </c>
      <c r="AK132" s="92">
        <f t="shared" si="54"/>
        <v>384690.80065576872</v>
      </c>
    </row>
    <row r="133" spans="1:37" s="94" customFormat="1" ht="14.1">
      <c r="A133" s="86" t="str">
        <f>'ESTIMATED Earned Revenue'!A134</f>
        <v>Richmond, VA</v>
      </c>
      <c r="B133" s="86"/>
      <c r="C133" s="87">
        <f>'ESTIMATED Earned Revenue'!$I134*1.07925</f>
        <v>88207498.584749997</v>
      </c>
      <c r="D133" s="87">
        <f>'ESTIMATED Earned Revenue'!$L134*1.07925</f>
        <v>77782964.015625</v>
      </c>
      <c r="E133" s="88">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8">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272782.96051562502</v>
      </c>
      <c r="G133" s="89">
        <f t="shared" si="44"/>
        <v>2.2923627497011749E-3</v>
      </c>
      <c r="H133" s="90">
        <f t="shared" si="45"/>
        <v>3.5069756465031152E-3</v>
      </c>
      <c r="I133" s="91">
        <f t="shared" si="46"/>
        <v>70579.376515625016</v>
      </c>
      <c r="J133" s="91">
        <f>C133*(1+'Control Panel'!$C$44)</f>
        <v>90853723.542292506</v>
      </c>
      <c r="K133" s="91">
        <f>D133*(1+'Control Panel'!$C$44)</f>
        <v>80116452.936093748</v>
      </c>
      <c r="L133" s="92">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2">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280966.44943609374</v>
      </c>
      <c r="N133" s="92">
        <f t="shared" si="47"/>
        <v>72696.759976093716</v>
      </c>
      <c r="O133" s="92">
        <f>J133*(1+'Control Panel'!$C$44)</f>
        <v>93579335.248561278</v>
      </c>
      <c r="P133" s="92">
        <f>K133*(1+'Control Panel'!$C$44)</f>
        <v>82519946.524176568</v>
      </c>
      <c r="Q133" s="92">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2">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289395.4429191766</v>
      </c>
      <c r="S133" s="92">
        <f t="shared" si="48"/>
        <v>74877.66277537655</v>
      </c>
      <c r="T133" s="92">
        <f>O133*(1+'Control Panel'!$C$44)</f>
        <v>96386715.306018114</v>
      </c>
      <c r="U133" s="92">
        <f>P133*(1+'Control Panel'!$C$44)</f>
        <v>84995544.919901863</v>
      </c>
      <c r="V133" s="92">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91">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298077.3064199019</v>
      </c>
      <c r="X133" s="92">
        <f t="shared" si="49"/>
        <v>77123.992871787836</v>
      </c>
      <c r="Y133" s="91">
        <f>T133*(1+'Control Panel'!$C$44)</f>
        <v>99278316.765198663</v>
      </c>
      <c r="Z133" s="91">
        <f>U133*(1+'Control Panel'!$C$44)</f>
        <v>87545411.267498925</v>
      </c>
      <c r="AA133" s="91">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91">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307019.62571749894</v>
      </c>
      <c r="AC133" s="93">
        <f t="shared" si="50"/>
        <v>79437.712762941432</v>
      </c>
      <c r="AD133" s="93">
        <f>Y133*(1+'Control Panel'!$C$44)</f>
        <v>102256666.26815462</v>
      </c>
      <c r="AE133" s="91">
        <f>Z133*(1+'Control Panel'!$C$44)</f>
        <v>90171773.605523899</v>
      </c>
      <c r="AF133" s="91">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91">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316230.21459402394</v>
      </c>
      <c r="AH133" s="91">
        <f t="shared" si="51"/>
        <v>81820.844250829716</v>
      </c>
      <c r="AI133" s="92">
        <f t="shared" si="52"/>
        <v>1105732.0664496659</v>
      </c>
      <c r="AJ133" s="92">
        <f t="shared" si="53"/>
        <v>1491689.0390866951</v>
      </c>
      <c r="AK133" s="92">
        <f t="shared" si="54"/>
        <v>385956.97263702913</v>
      </c>
    </row>
    <row r="134" spans="1:37" s="94" customFormat="1" ht="14.1">
      <c r="A134" s="86" t="str">
        <f>'ESTIMATED Earned Revenue'!A135</f>
        <v>Montreal, QC</v>
      </c>
      <c r="B134" s="86"/>
      <c r="C134" s="87">
        <f>'ESTIMATED Earned Revenue'!$I135*1.07925</f>
        <v>84188843.217000008</v>
      </c>
      <c r="D134" s="87">
        <f>'ESTIMATED Earned Revenue'!$L135*1.07925</f>
        <v>78908923.416000009</v>
      </c>
      <c r="E134" s="88">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8">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273908.91991600004</v>
      </c>
      <c r="G134" s="89">
        <f t="shared" si="44"/>
        <v>2.4017859881838789E-3</v>
      </c>
      <c r="H134" s="90">
        <f t="shared" si="45"/>
        <v>3.4712033577239346E-3</v>
      </c>
      <c r="I134" s="91">
        <f t="shared" si="46"/>
        <v>71705.33591600004</v>
      </c>
      <c r="J134" s="91">
        <f>C134*(1+'Control Panel'!$C$44)</f>
        <v>86714508.513510004</v>
      </c>
      <c r="K134" s="91">
        <f>D134*(1+'Control Panel'!$C$44)</f>
        <v>81276191.118480012</v>
      </c>
      <c r="L134" s="92">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2">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282126.18761848001</v>
      </c>
      <c r="N134" s="92">
        <f t="shared" si="47"/>
        <v>73856.498158479983</v>
      </c>
      <c r="O134" s="92">
        <f>J134*(1+'Control Panel'!$C$44)</f>
        <v>89315943.768915311</v>
      </c>
      <c r="P134" s="92">
        <f>K134*(1+'Control Panel'!$C$44)</f>
        <v>83714476.85203442</v>
      </c>
      <c r="Q134" s="92">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2">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290589.97324703442</v>
      </c>
      <c r="S134" s="92">
        <f t="shared" si="48"/>
        <v>76072.193103234371</v>
      </c>
      <c r="T134" s="92">
        <f>O134*(1+'Control Panel'!$C$44)</f>
        <v>91995422.081982777</v>
      </c>
      <c r="U134" s="92">
        <f>P134*(1+'Control Panel'!$C$44)</f>
        <v>86225911.157595456</v>
      </c>
      <c r="V134" s="92">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91">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299307.67265759548</v>
      </c>
      <c r="X134" s="92">
        <f t="shared" si="49"/>
        <v>78354.359109481418</v>
      </c>
      <c r="Y134" s="91">
        <f>T134*(1+'Control Panel'!$C$44)</f>
        <v>94755284.744442269</v>
      </c>
      <c r="Z134" s="91">
        <f>U134*(1+'Control Panel'!$C$44)</f>
        <v>88812688.492323324</v>
      </c>
      <c r="AA134" s="91">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91">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308286.90294232336</v>
      </c>
      <c r="AC134" s="93">
        <f t="shared" si="50"/>
        <v>80704.989987765846</v>
      </c>
      <c r="AD134" s="93">
        <f>Y134*(1+'Control Panel'!$C$44)</f>
        <v>97597943.286775544</v>
      </c>
      <c r="AE134" s="91">
        <f>Z134*(1+'Control Panel'!$C$44)</f>
        <v>91477069.147093028</v>
      </c>
      <c r="AF134" s="91">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91">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317535.51013559307</v>
      </c>
      <c r="AH134" s="91">
        <f t="shared" si="51"/>
        <v>83126.139792398841</v>
      </c>
      <c r="AI134" s="92">
        <f t="shared" si="52"/>
        <v>1105732.0664496659</v>
      </c>
      <c r="AJ134" s="92">
        <f t="shared" si="53"/>
        <v>1497846.2466010263</v>
      </c>
      <c r="AK134" s="92">
        <f t="shared" si="54"/>
        <v>392114.18015136034</v>
      </c>
    </row>
    <row r="135" spans="1:37" s="94" customFormat="1" ht="14.1">
      <c r="A135" s="86" t="str">
        <f>'ESTIMATED Earned Revenue'!A136</f>
        <v>San Diego, CA</v>
      </c>
      <c r="B135" s="86"/>
      <c r="C135" s="87">
        <f>'ESTIMATED Earned Revenue'!$I136*1.07925</f>
        <v>82542803.041215003</v>
      </c>
      <c r="D135" s="87">
        <f>'ESTIMATED Earned Revenue'!$L136*1.07925</f>
        <v>79430878.935000002</v>
      </c>
      <c r="E135" s="88">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8">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274430.87543499999</v>
      </c>
      <c r="G135" s="89">
        <f t="shared" si="44"/>
        <v>2.4496815779206866E-3</v>
      </c>
      <c r="H135" s="90">
        <f t="shared" si="45"/>
        <v>3.4549646071469595E-3</v>
      </c>
      <c r="I135" s="91">
        <f t="shared" si="46"/>
        <v>72227.291434999992</v>
      </c>
      <c r="J135" s="91">
        <f>C135*(1+'Control Panel'!$C$44)</f>
        <v>85019087.13245146</v>
      </c>
      <c r="K135" s="91">
        <f>D135*(1+'Control Panel'!$C$44)</f>
        <v>81813805.303050011</v>
      </c>
      <c r="L135" s="92">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2">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282663.80180305004</v>
      </c>
      <c r="N135" s="92">
        <f t="shared" si="47"/>
        <v>74394.112343050016</v>
      </c>
      <c r="O135" s="92">
        <f>J135*(1+'Control Panel'!$C$44)</f>
        <v>87569659.746425003</v>
      </c>
      <c r="P135" s="92">
        <f>K135*(1+'Control Panel'!$C$44)</f>
        <v>84268219.462141514</v>
      </c>
      <c r="Q135" s="92">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2">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291143.71585714153</v>
      </c>
      <c r="S135" s="92">
        <f t="shared" si="48"/>
        <v>76625.935713341489</v>
      </c>
      <c r="T135" s="92">
        <f>O135*(1+'Control Panel'!$C$44)</f>
        <v>90196749.538817748</v>
      </c>
      <c r="U135" s="92">
        <f>P135*(1+'Control Panel'!$C$44)</f>
        <v>86796266.046005756</v>
      </c>
      <c r="V135" s="92">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91">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299878.02754600579</v>
      </c>
      <c r="X135" s="92">
        <f t="shared" si="49"/>
        <v>78924.713997891726</v>
      </c>
      <c r="Y135" s="91">
        <f>T135*(1+'Control Panel'!$C$44)</f>
        <v>92902652.024982288</v>
      </c>
      <c r="Z135" s="91">
        <f>U135*(1+'Control Panel'!$C$44)</f>
        <v>89400154.027385935</v>
      </c>
      <c r="AA135" s="91">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91">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308874.36847738596</v>
      </c>
      <c r="AC135" s="93">
        <f t="shared" si="50"/>
        <v>81292.455522828444</v>
      </c>
      <c r="AD135" s="93">
        <f>Y135*(1+'Control Panel'!$C$44)</f>
        <v>95689731.58573176</v>
      </c>
      <c r="AE135" s="91">
        <f>Z135*(1+'Control Panel'!$C$44)</f>
        <v>92082158.648207515</v>
      </c>
      <c r="AF135" s="91">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91">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318140.59963670757</v>
      </c>
      <c r="AH135" s="91">
        <f t="shared" si="51"/>
        <v>83731.229293513345</v>
      </c>
      <c r="AI135" s="92">
        <f t="shared" si="52"/>
        <v>1105732.0664496659</v>
      </c>
      <c r="AJ135" s="92">
        <f t="shared" si="53"/>
        <v>1500700.5133202909</v>
      </c>
      <c r="AK135" s="92">
        <f t="shared" si="54"/>
        <v>394968.44687062502</v>
      </c>
    </row>
    <row r="136" spans="1:37" s="94" customFormat="1" ht="14.1">
      <c r="A136" s="86" t="str">
        <f>'ESTIMATED Earned Revenue'!A137</f>
        <v>Charlotte, NC</v>
      </c>
      <c r="B136" s="86"/>
      <c r="C136" s="87">
        <f>'ESTIMATED Earned Revenue'!$I137*1.07925</f>
        <v>90050275.869000003</v>
      </c>
      <c r="D136" s="87">
        <f>'ESTIMATED Earned Revenue'!$L137*1.07925</f>
        <v>80162048.145750001</v>
      </c>
      <c r="E136" s="88">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8">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275162.04464575002</v>
      </c>
      <c r="G136" s="89">
        <f t="shared" si="44"/>
        <v>2.2454521326970085E-3</v>
      </c>
      <c r="H136" s="90">
        <f t="shared" si="45"/>
        <v>3.4325725328955238E-3</v>
      </c>
      <c r="I136" s="91">
        <f t="shared" si="46"/>
        <v>72958.460645750019</v>
      </c>
      <c r="J136" s="91">
        <f>C136*(1+'Control Panel'!$C$44)</f>
        <v>92751784.145070001</v>
      </c>
      <c r="K136" s="91">
        <f>D136*(1+'Control Panel'!$C$44)</f>
        <v>82566909.590122506</v>
      </c>
      <c r="L136" s="92">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2">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283416.90609012253</v>
      </c>
      <c r="N136" s="92">
        <f t="shared" si="47"/>
        <v>75147.216630122508</v>
      </c>
      <c r="O136" s="92">
        <f>J136*(1+'Control Panel'!$C$44)</f>
        <v>95534337.669422105</v>
      </c>
      <c r="P136" s="92">
        <f>K136*(1+'Control Panel'!$C$44)</f>
        <v>85043916.877826184</v>
      </c>
      <c r="Q136" s="92">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2">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291919.41327282623</v>
      </c>
      <c r="S136" s="92">
        <f t="shared" si="48"/>
        <v>77401.633129026188</v>
      </c>
      <c r="T136" s="92">
        <f>O136*(1+'Control Panel'!$C$44)</f>
        <v>98400367.799504772</v>
      </c>
      <c r="U136" s="92">
        <f>P136*(1+'Control Panel'!$C$44)</f>
        <v>87595234.384160966</v>
      </c>
      <c r="V136" s="92">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91">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300676.99588416098</v>
      </c>
      <c r="X136" s="92">
        <f t="shared" si="49"/>
        <v>79723.682336046913</v>
      </c>
      <c r="Y136" s="91">
        <f>T136*(1+'Control Panel'!$C$44)</f>
        <v>101352378.83348992</v>
      </c>
      <c r="Z136" s="91">
        <f>U136*(1+'Control Panel'!$C$44)</f>
        <v>90223091.415685803</v>
      </c>
      <c r="AA136" s="91">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91">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309697.30586568586</v>
      </c>
      <c r="AC136" s="93">
        <f t="shared" si="50"/>
        <v>82115.392911128351</v>
      </c>
      <c r="AD136" s="93">
        <f>Y136*(1+'Control Panel'!$C$44)</f>
        <v>104392950.19849463</v>
      </c>
      <c r="AE136" s="91">
        <f>Z136*(1+'Control Panel'!$C$44)</f>
        <v>92929784.15815638</v>
      </c>
      <c r="AF136" s="91">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91">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318988.22514665639</v>
      </c>
      <c r="AH136" s="91">
        <f t="shared" si="51"/>
        <v>84578.854803462164</v>
      </c>
      <c r="AI136" s="92">
        <f t="shared" si="52"/>
        <v>1105732.0664496659</v>
      </c>
      <c r="AJ136" s="92">
        <f t="shared" si="53"/>
        <v>1504698.8462594519</v>
      </c>
      <c r="AK136" s="92">
        <f t="shared" si="54"/>
        <v>398966.77980978601</v>
      </c>
    </row>
    <row r="137" spans="1:37" s="94" customFormat="1" ht="14.1">
      <c r="A137" s="86" t="str">
        <f>'ESTIMATED Earned Revenue'!A138</f>
        <v>Winston-Salem, NC</v>
      </c>
      <c r="B137" s="86"/>
      <c r="C137" s="87">
        <f>'ESTIMATED Earned Revenue'!$I138*1.07925</f>
        <v>90934589.435197487</v>
      </c>
      <c r="D137" s="87">
        <f>'ESTIMATED Earned Revenue'!$L138*1.07925</f>
        <v>82186373.39521125</v>
      </c>
      <c r="E137" s="88">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8">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277186.36989521125</v>
      </c>
      <c r="G137" s="89">
        <f t="shared" si="44"/>
        <v>2.2236157358371963E-3</v>
      </c>
      <c r="H137" s="90">
        <f t="shared" si="45"/>
        <v>3.3726560553085805E-3</v>
      </c>
      <c r="I137" s="91">
        <f t="shared" si="46"/>
        <v>74982.785895211244</v>
      </c>
      <c r="J137" s="91">
        <f>C137*(1+'Control Panel'!$C$44)</f>
        <v>93662627.11825341</v>
      </c>
      <c r="K137" s="91">
        <f>D137*(1+'Control Panel'!$C$44)</f>
        <v>84651964.597067595</v>
      </c>
      <c r="L137" s="92">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2">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285501.96109706763</v>
      </c>
      <c r="N137" s="92">
        <f t="shared" si="47"/>
        <v>77232.271637067606</v>
      </c>
      <c r="O137" s="92">
        <f>J137*(1+'Control Panel'!$C$44)</f>
        <v>96472505.931801021</v>
      </c>
      <c r="P137" s="92">
        <f>K137*(1+'Control Panel'!$C$44)</f>
        <v>87191523.534979627</v>
      </c>
      <c r="Q137" s="92">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2">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294067.01992997964</v>
      </c>
      <c r="S137" s="92">
        <f t="shared" si="48"/>
        <v>79549.239786179591</v>
      </c>
      <c r="T137" s="92">
        <f>O137*(1+'Control Panel'!$C$44)</f>
        <v>99366681.109755054</v>
      </c>
      <c r="U137" s="92">
        <f>P137*(1+'Control Panel'!$C$44)</f>
        <v>89807269.241029024</v>
      </c>
      <c r="V137" s="92">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91">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302889.03074102907</v>
      </c>
      <c r="X137" s="92">
        <f t="shared" si="49"/>
        <v>81935.717192915006</v>
      </c>
      <c r="Y137" s="91">
        <f>T137*(1+'Control Panel'!$C$44)</f>
        <v>102347681.54304771</v>
      </c>
      <c r="Z137" s="91">
        <f>U137*(1+'Control Panel'!$C$44)</f>
        <v>92501487.318259895</v>
      </c>
      <c r="AA137" s="91">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91">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311975.70176825993</v>
      </c>
      <c r="AC137" s="93">
        <f t="shared" si="50"/>
        <v>84393.788813702413</v>
      </c>
      <c r="AD137" s="93">
        <f>Y137*(1+'Control Panel'!$C$44)</f>
        <v>105418111.98933914</v>
      </c>
      <c r="AE137" s="91">
        <f>Z137*(1+'Control Panel'!$C$44)</f>
        <v>95276531.937807694</v>
      </c>
      <c r="AF137" s="91">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91">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321334.9729263077</v>
      </c>
      <c r="AH137" s="91">
        <f t="shared" si="51"/>
        <v>86925.602583113476</v>
      </c>
      <c r="AI137" s="92">
        <f t="shared" si="52"/>
        <v>1105732.0664496659</v>
      </c>
      <c r="AJ137" s="92">
        <f t="shared" si="53"/>
        <v>1515768.686462644</v>
      </c>
      <c r="AK137" s="92">
        <f t="shared" si="54"/>
        <v>410036.62001297809</v>
      </c>
    </row>
    <row r="138" spans="1:37" s="94" customFormat="1" ht="14.1">
      <c r="A138" s="86" t="str">
        <f>'ESTIMATED Earned Revenue'!A139</f>
        <v>Santa Ana, CA</v>
      </c>
      <c r="B138" s="86"/>
      <c r="C138" s="87">
        <f>'ESTIMATED Earned Revenue'!$I139*1.07925</f>
        <v>119844596.0772675</v>
      </c>
      <c r="D138" s="87">
        <f>'ESTIMATED Earned Revenue'!$L139*1.07925</f>
        <v>83679909.264761239</v>
      </c>
      <c r="E138" s="88">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8">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278679.90576476126</v>
      </c>
      <c r="G138" s="89">
        <f t="shared" si="44"/>
        <v>1.6872148650710385E-3</v>
      </c>
      <c r="H138" s="90">
        <f t="shared" si="45"/>
        <v>3.3303084122979229E-3</v>
      </c>
      <c r="I138" s="91">
        <f t="shared" si="46"/>
        <v>76476.321764761262</v>
      </c>
      <c r="J138" s="91">
        <f>C138*(1+'Control Panel'!$C$44)</f>
        <v>123439933.95958553</v>
      </c>
      <c r="K138" s="91">
        <f>D138*(1+'Control Panel'!$C$44)</f>
        <v>86190306.542704076</v>
      </c>
      <c r="L138" s="92">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2">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287040.30304270406</v>
      </c>
      <c r="N138" s="92">
        <f t="shared" si="47"/>
        <v>78770.613582704042</v>
      </c>
      <c r="O138" s="92">
        <f>J138*(1+'Control Panel'!$C$44)</f>
        <v>127143131.9783731</v>
      </c>
      <c r="P138" s="92">
        <f>K138*(1+'Control Panel'!$C$44)</f>
        <v>88776015.738985196</v>
      </c>
      <c r="Q138" s="92">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2">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295651.51213398523</v>
      </c>
      <c r="S138" s="92">
        <f t="shared" si="48"/>
        <v>81133.731990185188</v>
      </c>
      <c r="T138" s="92">
        <f>O138*(1+'Control Panel'!$C$44)</f>
        <v>130957425.93772429</v>
      </c>
      <c r="U138" s="92">
        <f>P138*(1+'Control Panel'!$C$44)</f>
        <v>91439296.211154759</v>
      </c>
      <c r="V138" s="92">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91">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304521.0577111548</v>
      </c>
      <c r="X138" s="92">
        <f t="shared" si="49"/>
        <v>83567.744163040741</v>
      </c>
      <c r="Y138" s="91">
        <f>T138*(1+'Control Panel'!$C$44)</f>
        <v>134886148.71585602</v>
      </c>
      <c r="Z138" s="91">
        <f>U138*(1+'Control Panel'!$C$44)</f>
        <v>94182475.097489402</v>
      </c>
      <c r="AA138" s="91">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91">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313656.68954748946</v>
      </c>
      <c r="AC138" s="93">
        <f t="shared" si="50"/>
        <v>86074.776592931943</v>
      </c>
      <c r="AD138" s="93">
        <f>Y138*(1+'Control Panel'!$C$44)</f>
        <v>138932733.17733169</v>
      </c>
      <c r="AE138" s="91">
        <f>Z138*(1+'Control Panel'!$C$44)</f>
        <v>97007949.350414082</v>
      </c>
      <c r="AF138" s="91">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91">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323066.39033891412</v>
      </c>
      <c r="AH138" s="91">
        <f t="shared" si="51"/>
        <v>88657.019995719893</v>
      </c>
      <c r="AI138" s="92">
        <f t="shared" si="52"/>
        <v>1105732.0664496659</v>
      </c>
      <c r="AJ138" s="92">
        <f t="shared" si="53"/>
        <v>1523935.9527742476</v>
      </c>
      <c r="AK138" s="92">
        <f t="shared" si="54"/>
        <v>418203.88632458169</v>
      </c>
    </row>
    <row r="139" spans="1:37" s="94" customFormat="1" ht="14.1">
      <c r="A139" s="86" t="str">
        <f>'ESTIMATED Earned Revenue'!A140</f>
        <v>Tacoma, WA</v>
      </c>
      <c r="B139" s="86"/>
      <c r="C139" s="87">
        <f>'ESTIMATED Earned Revenue'!$I140*1.07925</f>
        <v>102374097.51139499</v>
      </c>
      <c r="D139" s="87">
        <f>'ESTIMATED Earned Revenue'!$L140*1.07925</f>
        <v>86171542.231057495</v>
      </c>
      <c r="E139" s="88">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8">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281171.53873105749</v>
      </c>
      <c r="G139" s="89">
        <f t="shared" si="44"/>
        <v>1.9751439955550598E-3</v>
      </c>
      <c r="H139" s="90">
        <f t="shared" si="45"/>
        <v>3.2629280090767498E-3</v>
      </c>
      <c r="I139" s="91">
        <f t="shared" si="46"/>
        <v>78967.954731057485</v>
      </c>
      <c r="J139" s="91">
        <f>C139*(1+'Control Panel'!$C$44)</f>
        <v>105445320.43673685</v>
      </c>
      <c r="K139" s="91">
        <f>D139*(1+'Control Panel'!$C$44)</f>
        <v>88756688.497989222</v>
      </c>
      <c r="L139" s="92">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2">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289606.68499798921</v>
      </c>
      <c r="N139" s="92">
        <f t="shared" si="47"/>
        <v>81336.995537989191</v>
      </c>
      <c r="O139" s="92">
        <f>J139*(1+'Control Panel'!$C$44)</f>
        <v>108608680.04983896</v>
      </c>
      <c r="P139" s="92">
        <f>K139*(1+'Control Panel'!$C$44)</f>
        <v>91419389.152928904</v>
      </c>
      <c r="Q139" s="92">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2">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298294.88554792892</v>
      </c>
      <c r="S139" s="92">
        <f t="shared" si="48"/>
        <v>83777.105404128873</v>
      </c>
      <c r="T139" s="92">
        <f>O139*(1+'Control Panel'!$C$44)</f>
        <v>111866940.45133413</v>
      </c>
      <c r="U139" s="92">
        <f>P139*(1+'Control Panel'!$C$44)</f>
        <v>94161970.827516779</v>
      </c>
      <c r="V139" s="92">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91">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307243.73232751677</v>
      </c>
      <c r="X139" s="92">
        <f t="shared" si="49"/>
        <v>86290.418779402709</v>
      </c>
      <c r="Y139" s="91">
        <f>T139*(1+'Control Panel'!$C$44)</f>
        <v>115222948.66487417</v>
      </c>
      <c r="Z139" s="91">
        <f>U139*(1+'Control Panel'!$C$44)</f>
        <v>96986829.952342287</v>
      </c>
      <c r="AA139" s="91">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91">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316461.04440234235</v>
      </c>
      <c r="AC139" s="93">
        <f t="shared" si="50"/>
        <v>88879.131447784835</v>
      </c>
      <c r="AD139" s="93">
        <f>Y139*(1+'Control Panel'!$C$44)</f>
        <v>118679637.1248204</v>
      </c>
      <c r="AE139" s="91">
        <f>Z139*(1+'Control Panel'!$C$44)</f>
        <v>99896434.850912556</v>
      </c>
      <c r="AF139" s="91">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91">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325954.87583941256</v>
      </c>
      <c r="AH139" s="91">
        <f t="shared" si="51"/>
        <v>91545.505496218335</v>
      </c>
      <c r="AI139" s="92">
        <f t="shared" si="52"/>
        <v>1105732.0664496659</v>
      </c>
      <c r="AJ139" s="92">
        <f t="shared" si="53"/>
        <v>1537561.2231151899</v>
      </c>
      <c r="AK139" s="92">
        <f t="shared" si="54"/>
        <v>431829.156665524</v>
      </c>
    </row>
    <row r="140" spans="1:37" s="94" customFormat="1" ht="14.1">
      <c r="A140" s="86" t="str">
        <f>'ESTIMATED Earned Revenue'!A141</f>
        <v>Nashville, TN</v>
      </c>
      <c r="B140" s="86"/>
      <c r="C140" s="87">
        <f>'ESTIMATED Earned Revenue'!$I141*1.07925</f>
        <v>91157693.214750007</v>
      </c>
      <c r="D140" s="87">
        <f>'ESTIMATED Earned Revenue'!$L141*1.07925</f>
        <v>88787111.955750003</v>
      </c>
      <c r="E140" s="88">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8">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283787.10845574999</v>
      </c>
      <c r="G140" s="89">
        <f t="shared" si="44"/>
        <v>2.2181735503513369E-3</v>
      </c>
      <c r="H140" s="90">
        <f t="shared" si="45"/>
        <v>3.1962646627945808E-3</v>
      </c>
      <c r="I140" s="91">
        <f t="shared" si="46"/>
        <v>81583.524455749983</v>
      </c>
      <c r="J140" s="91">
        <f>C140*(1+'Control Panel'!$C$44)</f>
        <v>93892424.011192515</v>
      </c>
      <c r="K140" s="91">
        <f>D140*(1+'Control Panel'!$C$44)</f>
        <v>91450725.314422503</v>
      </c>
      <c r="L140" s="92">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2">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292300.72181442252</v>
      </c>
      <c r="N140" s="92">
        <f t="shared" si="47"/>
        <v>84031.032354422496</v>
      </c>
      <c r="O140" s="92">
        <f>J140*(1+'Control Panel'!$C$44)</f>
        <v>96709196.731528297</v>
      </c>
      <c r="P140" s="92">
        <f>K140*(1+'Control Panel'!$C$44)</f>
        <v>94194247.073855177</v>
      </c>
      <c r="Q140" s="92">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2">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301069.74346885522</v>
      </c>
      <c r="S140" s="92">
        <f t="shared" si="48"/>
        <v>86551.963325055171</v>
      </c>
      <c r="T140" s="92">
        <f>O140*(1+'Control Panel'!$C$44)</f>
        <v>99610472.633474141</v>
      </c>
      <c r="U140" s="92">
        <f>P140*(1+'Control Panel'!$C$44)</f>
        <v>97020074.486070842</v>
      </c>
      <c r="V140" s="92">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91">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310101.83598607086</v>
      </c>
      <c r="X140" s="92">
        <f t="shared" si="49"/>
        <v>89148.522437956795</v>
      </c>
      <c r="Y140" s="91">
        <f>T140*(1+'Control Panel'!$C$44)</f>
        <v>102598786.81247836</v>
      </c>
      <c r="Z140" s="91">
        <f>U140*(1+'Control Panel'!$C$44)</f>
        <v>99930676.720652968</v>
      </c>
      <c r="AA140" s="91">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91">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319404.89117065299</v>
      </c>
      <c r="AC140" s="93">
        <f t="shared" si="50"/>
        <v>91822.978216095478</v>
      </c>
      <c r="AD140" s="93">
        <f>Y140*(1+'Control Panel'!$C$44)</f>
        <v>105676750.41685271</v>
      </c>
      <c r="AE140" s="91">
        <f>Z140*(1+'Control Panel'!$C$44)</f>
        <v>102928597.02227256</v>
      </c>
      <c r="AF140" s="91">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91">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328987.03801077261</v>
      </c>
      <c r="AH140" s="91">
        <f t="shared" si="51"/>
        <v>94577.667667578382</v>
      </c>
      <c r="AI140" s="92">
        <f t="shared" si="52"/>
        <v>1105732.0664496659</v>
      </c>
      <c r="AJ140" s="92">
        <f t="shared" si="53"/>
        <v>1551864.2304507741</v>
      </c>
      <c r="AK140" s="92">
        <f t="shared" si="54"/>
        <v>446132.16400110815</v>
      </c>
    </row>
    <row r="141" spans="1:37" s="94" customFormat="1" ht="14.1">
      <c r="A141" s="86" t="str">
        <f>'ESTIMATED Earned Revenue'!A142</f>
        <v>San Antonio, TX</v>
      </c>
      <c r="B141" s="86"/>
      <c r="C141" s="87">
        <f>'ESTIMATED Earned Revenue'!$I142*1.07925</f>
        <v>122447449.51725</v>
      </c>
      <c r="D141" s="87">
        <f>'ESTIMATED Earned Revenue'!$L142*1.07925</f>
        <v>95794792.828875005</v>
      </c>
      <c r="E141" s="88">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8">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290794.78932887502</v>
      </c>
      <c r="G141" s="89">
        <f t="shared" si="44"/>
        <v>1.6513499039562617E-3</v>
      </c>
      <c r="H141" s="90">
        <f t="shared" si="45"/>
        <v>3.0356012131926863E-3</v>
      </c>
      <c r="I141" s="91">
        <f t="shared" si="46"/>
        <v>88591.205328875018</v>
      </c>
      <c r="J141" s="91">
        <f>C141*(1+'Control Panel'!$C$44)</f>
        <v>126120873.0027675</v>
      </c>
      <c r="K141" s="91">
        <f>D141*(1+'Control Panel'!$C$44)</f>
        <v>98668636.613741264</v>
      </c>
      <c r="L141" s="92">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2">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299518.63311374129</v>
      </c>
      <c r="N141" s="92">
        <f t="shared" si="47"/>
        <v>91248.943653741269</v>
      </c>
      <c r="O141" s="92">
        <f>J141*(1+'Control Panel'!$C$44)</f>
        <v>129904499.19285053</v>
      </c>
      <c r="P141" s="92">
        <f>K141*(1+'Control Panel'!$C$44)</f>
        <v>101628695.71215351</v>
      </c>
      <c r="Q141" s="92">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2">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308504.19210715353</v>
      </c>
      <c r="S141" s="92">
        <f t="shared" si="48"/>
        <v>93986.411963353486</v>
      </c>
      <c r="T141" s="92">
        <f>O141*(1+'Control Panel'!$C$44)</f>
        <v>133801634.16863605</v>
      </c>
      <c r="U141" s="92">
        <f>P141*(1+'Control Panel'!$C$44)</f>
        <v>104677556.58351812</v>
      </c>
      <c r="V141" s="92">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91">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317759.31808351813</v>
      </c>
      <c r="X141" s="92">
        <f t="shared" si="49"/>
        <v>96806.004535404063</v>
      </c>
      <c r="Y141" s="91">
        <f>T141*(1+'Control Panel'!$C$44)</f>
        <v>137815683.19369513</v>
      </c>
      <c r="Z141" s="91">
        <f>U141*(1+'Control Panel'!$C$44)</f>
        <v>107817883.28102367</v>
      </c>
      <c r="AA141" s="91">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91">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327292.09773102368</v>
      </c>
      <c r="AC141" s="93">
        <f t="shared" si="50"/>
        <v>99710.184776466165</v>
      </c>
      <c r="AD141" s="93">
        <f>Y141*(1+'Control Panel'!$C$44)</f>
        <v>141950153.68950599</v>
      </c>
      <c r="AE141" s="91">
        <f>Z141*(1+'Control Panel'!$C$44)</f>
        <v>111052419.77945438</v>
      </c>
      <c r="AF141" s="91">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91">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337110.86076795438</v>
      </c>
      <c r="AH141" s="91">
        <f t="shared" si="51"/>
        <v>102701.49042476015</v>
      </c>
      <c r="AI141" s="92">
        <f t="shared" si="52"/>
        <v>1105732.0664496659</v>
      </c>
      <c r="AJ141" s="92">
        <f t="shared" si="53"/>
        <v>1590185.1018033912</v>
      </c>
      <c r="AK141" s="92">
        <f t="shared" si="54"/>
        <v>484453.03535372531</v>
      </c>
    </row>
    <row r="142" spans="1:37" s="94" customFormat="1" ht="14.1">
      <c r="A142" s="86" t="str">
        <f>'ESTIMATED Earned Revenue'!A143</f>
        <v>Louisville, KY</v>
      </c>
      <c r="B142" s="86"/>
      <c r="C142" s="87">
        <f>'ESTIMATED Earned Revenue'!$I143*1.07925</f>
        <v>117219178.30425</v>
      </c>
      <c r="D142" s="87">
        <f>'ESTIMATED Earned Revenue'!$L143*1.07925</f>
        <v>100908232.38150001</v>
      </c>
      <c r="E142" s="88">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8">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295908.22888150002</v>
      </c>
      <c r="G142" s="89">
        <f t="shared" si="44"/>
        <v>1.72500427767176E-3</v>
      </c>
      <c r="H142" s="90">
        <f t="shared" si="45"/>
        <v>2.9324488388892869E-3</v>
      </c>
      <c r="I142" s="91">
        <f t="shared" si="46"/>
        <v>93704.644881500019</v>
      </c>
      <c r="J142" s="91">
        <f>C142*(1+'Control Panel'!$C$44)</f>
        <v>120735753.6533775</v>
      </c>
      <c r="K142" s="91">
        <f>D142*(1+'Control Panel'!$C$44)</f>
        <v>103935479.35294501</v>
      </c>
      <c r="L142" s="92">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2">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304785.475852945</v>
      </c>
      <c r="N142" s="92">
        <f t="shared" si="47"/>
        <v>96515.786392944981</v>
      </c>
      <c r="O142" s="92">
        <f>J142*(1+'Control Panel'!$C$44)</f>
        <v>124357826.26297884</v>
      </c>
      <c r="P142" s="92">
        <f>K142*(1+'Control Panel'!$C$44)</f>
        <v>107053543.73353337</v>
      </c>
      <c r="Q142" s="92">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2">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313929.04012853338</v>
      </c>
      <c r="S142" s="92">
        <f t="shared" si="48"/>
        <v>99411.259984733333</v>
      </c>
      <c r="T142" s="92">
        <f>O142*(1+'Control Panel'!$C$44)</f>
        <v>128088561.0508682</v>
      </c>
      <c r="U142" s="92">
        <f>P142*(1+'Control Panel'!$C$44)</f>
        <v>110265150.04553936</v>
      </c>
      <c r="V142" s="92">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91">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323346.91154553939</v>
      </c>
      <c r="X142" s="92">
        <f t="shared" si="49"/>
        <v>102393.59799742533</v>
      </c>
      <c r="Y142" s="91">
        <f>T142*(1+'Control Panel'!$C$44)</f>
        <v>131931217.88239425</v>
      </c>
      <c r="Z142" s="91">
        <f>U142*(1+'Control Panel'!$C$44)</f>
        <v>113573104.54690555</v>
      </c>
      <c r="AA142" s="91">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91">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333047.31899690558</v>
      </c>
      <c r="AC142" s="93">
        <f t="shared" si="50"/>
        <v>105465.40604234807</v>
      </c>
      <c r="AD142" s="93">
        <f>Y142*(1+'Control Panel'!$C$44)</f>
        <v>135889154.4188661</v>
      </c>
      <c r="AE142" s="91">
        <f>Z142*(1+'Control Panel'!$C$44)</f>
        <v>116980297.68331271</v>
      </c>
      <c r="AF142" s="91">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91">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343038.73867181275</v>
      </c>
      <c r="AH142" s="91">
        <f t="shared" si="51"/>
        <v>108629.36832861853</v>
      </c>
      <c r="AI142" s="92">
        <f t="shared" si="52"/>
        <v>1105732.0664496659</v>
      </c>
      <c r="AJ142" s="92">
        <f t="shared" si="53"/>
        <v>1618147.4851957359</v>
      </c>
      <c r="AK142" s="92">
        <f t="shared" si="54"/>
        <v>512415.41874607</v>
      </c>
    </row>
    <row r="143" spans="1:37" s="94" customFormat="1" ht="14.1">
      <c r="A143" s="86" t="str">
        <f>'ESTIMATED Earned Revenue'!A144</f>
        <v>Sacramento, CA</v>
      </c>
      <c r="B143" s="86"/>
      <c r="C143" s="87">
        <f>'ESTIMATED Earned Revenue'!$I144*1.07925</f>
        <v>127056632.71125001</v>
      </c>
      <c r="D143" s="87">
        <f>'ESTIMATED Earned Revenue'!$L144*1.07925</f>
        <v>103413209.40525</v>
      </c>
      <c r="E143" s="88">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8">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298413.20590524998</v>
      </c>
      <c r="G143" s="89">
        <f t="shared" si="44"/>
        <v>1.5914445368588478E-3</v>
      </c>
      <c r="H143" s="90">
        <f t="shared" si="45"/>
        <v>2.8856391521110687E-3</v>
      </c>
      <c r="I143" s="91">
        <f t="shared" si="46"/>
        <v>96209.62190524998</v>
      </c>
      <c r="J143" s="91">
        <f>C143*(1+'Control Panel'!$C$44)</f>
        <v>130868331.69258751</v>
      </c>
      <c r="K143" s="91">
        <f>D143*(1+'Control Panel'!$C$44)</f>
        <v>106515605.68740749</v>
      </c>
      <c r="L143" s="92">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2">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307365.60218740749</v>
      </c>
      <c r="N143" s="92">
        <f t="shared" si="47"/>
        <v>99095.912727407471</v>
      </c>
      <c r="O143" s="92">
        <f>J143*(1+'Control Panel'!$C$44)</f>
        <v>134794381.64336514</v>
      </c>
      <c r="P143" s="92">
        <f>K143*(1+'Control Panel'!$C$44)</f>
        <v>109711073.85802972</v>
      </c>
      <c r="Q143" s="92">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2">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316586.57025302976</v>
      </c>
      <c r="S143" s="92">
        <f t="shared" si="48"/>
        <v>102068.79010922971</v>
      </c>
      <c r="T143" s="92">
        <f>O143*(1+'Control Panel'!$C$44)</f>
        <v>138838213.09266609</v>
      </c>
      <c r="U143" s="92">
        <f>P143*(1+'Control Panel'!$C$44)</f>
        <v>113002406.07377061</v>
      </c>
      <c r="V143" s="92">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91">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326084.16757377062</v>
      </c>
      <c r="X143" s="92">
        <f t="shared" si="49"/>
        <v>105130.85402565656</v>
      </c>
      <c r="Y143" s="91">
        <f>T143*(1+'Control Panel'!$C$44)</f>
        <v>143003359.48544607</v>
      </c>
      <c r="Z143" s="91">
        <f>U143*(1+'Control Panel'!$C$44)</f>
        <v>116392478.25598374</v>
      </c>
      <c r="AA143" s="91">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91">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335866.69270598376</v>
      </c>
      <c r="AC143" s="93">
        <f t="shared" si="50"/>
        <v>108284.77975142625</v>
      </c>
      <c r="AD143" s="93">
        <f>Y143*(1+'Control Panel'!$C$44)</f>
        <v>147293460.27000946</v>
      </c>
      <c r="AE143" s="91">
        <f>Z143*(1+'Control Panel'!$C$44)</f>
        <v>119884252.60366325</v>
      </c>
      <c r="AF143" s="91">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91">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345942.69359216327</v>
      </c>
      <c r="AH143" s="91">
        <f t="shared" si="51"/>
        <v>111533.32324896904</v>
      </c>
      <c r="AI143" s="92">
        <f t="shared" si="52"/>
        <v>1105732.0664496659</v>
      </c>
      <c r="AJ143" s="92">
        <f t="shared" si="53"/>
        <v>1631845.7263123549</v>
      </c>
      <c r="AK143" s="92">
        <f t="shared" si="54"/>
        <v>526113.65986268898</v>
      </c>
    </row>
    <row r="144" spans="1:37" s="94" customFormat="1" ht="14.1">
      <c r="A144" s="86" t="str">
        <f>'ESTIMATED Earned Revenue'!A145</f>
        <v>Orlando, FL</v>
      </c>
      <c r="B144" s="86"/>
      <c r="C144" s="87">
        <f>'ESTIMATED Earned Revenue'!$I145*1.07925</f>
        <v>116989886.38580249</v>
      </c>
      <c r="D144" s="87">
        <f>'ESTIMATED Earned Revenue'!$L145*1.07925</f>
        <v>109081988.62572749</v>
      </c>
      <c r="E144" s="88">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8">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304081.98512572749</v>
      </c>
      <c r="G144" s="89">
        <f t="shared" si="44"/>
        <v>1.7283851642797968E-3</v>
      </c>
      <c r="H144" s="90">
        <f t="shared" si="45"/>
        <v>2.7876461454059737E-3</v>
      </c>
      <c r="I144" s="91">
        <f t="shared" si="46"/>
        <v>101878.40112572748</v>
      </c>
      <c r="J144" s="91">
        <f>C144*(1+'Control Panel'!$C$44)</f>
        <v>120499582.97737657</v>
      </c>
      <c r="K144" s="91">
        <f>D144*(1+'Control Panel'!$C$44)</f>
        <v>112354448.28449932</v>
      </c>
      <c r="L144" s="92">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2">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313204.44478449936</v>
      </c>
      <c r="N144" s="92">
        <f t="shared" si="47"/>
        <v>104934.75532449933</v>
      </c>
      <c r="O144" s="92">
        <f>J144*(1+'Control Panel'!$C$44)</f>
        <v>124114570.46669787</v>
      </c>
      <c r="P144" s="92">
        <f>K144*(1+'Control Panel'!$C$44)</f>
        <v>115725081.7330343</v>
      </c>
      <c r="Q144" s="92">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2">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322600.57812803431</v>
      </c>
      <c r="S144" s="92">
        <f t="shared" si="48"/>
        <v>108082.79798423426</v>
      </c>
      <c r="T144" s="92">
        <f>O144*(1+'Control Panel'!$C$44)</f>
        <v>127838007.58069882</v>
      </c>
      <c r="U144" s="92">
        <f>P144*(1+'Control Panel'!$C$44)</f>
        <v>119196834.18502533</v>
      </c>
      <c r="V144" s="92">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91">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332278.59568502533</v>
      </c>
      <c r="X144" s="92">
        <f t="shared" si="49"/>
        <v>111325.28213691126</v>
      </c>
      <c r="Y144" s="91">
        <f>T144*(1+'Control Panel'!$C$44)</f>
        <v>131673147.80811979</v>
      </c>
      <c r="Z144" s="91">
        <f>U144*(1+'Control Panel'!$C$44)</f>
        <v>122772739.2105761</v>
      </c>
      <c r="AA144" s="91">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91">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342246.95366057614</v>
      </c>
      <c r="AC144" s="93">
        <f t="shared" si="50"/>
        <v>114665.04070601863</v>
      </c>
      <c r="AD144" s="93">
        <f>Y144*(1+'Control Panel'!$C$44)</f>
        <v>135623342.24236339</v>
      </c>
      <c r="AE144" s="91">
        <f>Z144*(1+'Control Panel'!$C$44)</f>
        <v>126455921.38689339</v>
      </c>
      <c r="AF144" s="91">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91">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352514.36237539339</v>
      </c>
      <c r="AH144" s="91">
        <f t="shared" si="51"/>
        <v>118104.99203219917</v>
      </c>
      <c r="AI144" s="92">
        <f t="shared" si="52"/>
        <v>1105732.0664496659</v>
      </c>
      <c r="AJ144" s="92">
        <f t="shared" si="53"/>
        <v>1662844.9346335288</v>
      </c>
      <c r="AK144" s="92">
        <f t="shared" si="54"/>
        <v>557112.86818386288</v>
      </c>
    </row>
    <row r="145" spans="1:37" s="94" customFormat="1" ht="14.1">
      <c r="A145" s="86" t="str">
        <f>'ESTIMATED Earned Revenue'!A146</f>
        <v>Saint Louis, MO</v>
      </c>
      <c r="B145" s="86"/>
      <c r="C145" s="87">
        <f>'ESTIMATED Earned Revenue'!$I146*1.07925</f>
        <v>142193510.53166249</v>
      </c>
      <c r="D145" s="87">
        <f>'ESTIMATED Earned Revenue'!$L146*1.07925</f>
        <v>110354779.97781001</v>
      </c>
      <c r="E145" s="88">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8">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305354.77647781</v>
      </c>
      <c r="G145" s="89">
        <f t="shared" si="44"/>
        <v>1.4220310283075469E-3</v>
      </c>
      <c r="H145" s="90">
        <f t="shared" si="45"/>
        <v>2.7670280937464632E-3</v>
      </c>
      <c r="I145" s="91">
        <f t="shared" si="46"/>
        <v>103151.19247780999</v>
      </c>
      <c r="J145" s="91">
        <f>C145*(1+'Control Panel'!$C$44)</f>
        <v>146459315.84761238</v>
      </c>
      <c r="K145" s="91">
        <f>D145*(1+'Control Panel'!$C$44)</f>
        <v>113665423.37714431</v>
      </c>
      <c r="L145" s="92">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2">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314515.41987714433</v>
      </c>
      <c r="N145" s="92">
        <f t="shared" si="47"/>
        <v>106245.73041714431</v>
      </c>
      <c r="O145" s="92">
        <f>J145*(1+'Control Panel'!$C$44)</f>
        <v>150853095.32304075</v>
      </c>
      <c r="P145" s="92">
        <f>K145*(1+'Control Panel'!$C$44)</f>
        <v>117075386.07845864</v>
      </c>
      <c r="Q145" s="92">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2">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323950.88247345865</v>
      </c>
      <c r="S145" s="92">
        <f t="shared" si="48"/>
        <v>109433.10232965861</v>
      </c>
      <c r="T145" s="92">
        <f>O145*(1+'Control Panel'!$C$44)</f>
        <v>155378688.18273199</v>
      </c>
      <c r="U145" s="92">
        <f>P145*(1+'Control Panel'!$C$44)</f>
        <v>120587647.66081239</v>
      </c>
      <c r="V145" s="92">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91">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333669.40916081239</v>
      </c>
      <c r="X145" s="92">
        <f t="shared" si="49"/>
        <v>112716.09561269832</v>
      </c>
      <c r="Y145" s="91">
        <f>T145*(1+'Control Panel'!$C$44)</f>
        <v>160040048.82821396</v>
      </c>
      <c r="Z145" s="91">
        <f>U145*(1+'Control Panel'!$C$44)</f>
        <v>124205277.09063677</v>
      </c>
      <c r="AA145" s="91">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91">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343679.49154063681</v>
      </c>
      <c r="AC145" s="93">
        <f t="shared" si="50"/>
        <v>116097.5785860793</v>
      </c>
      <c r="AD145" s="93">
        <f>Y145*(1+'Control Panel'!$C$44)</f>
        <v>164841250.29306039</v>
      </c>
      <c r="AE145" s="91">
        <f>Z145*(1+'Control Panel'!$C$44)</f>
        <v>127931435.40335588</v>
      </c>
      <c r="AF145" s="91">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91">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353989.87639185588</v>
      </c>
      <c r="AH145" s="91">
        <f t="shared" si="51"/>
        <v>119580.50604866166</v>
      </c>
      <c r="AI145" s="92">
        <f t="shared" si="52"/>
        <v>1105732.0664496659</v>
      </c>
      <c r="AJ145" s="92">
        <f t="shared" si="53"/>
        <v>1669805.0794439083</v>
      </c>
      <c r="AK145" s="92">
        <f t="shared" si="54"/>
        <v>564073.01299424237</v>
      </c>
    </row>
    <row r="146" spans="1:37" s="94" customFormat="1" ht="14.1">
      <c r="A146" s="86" t="str">
        <f>'ESTIMATED Earned Revenue'!A147</f>
        <v>Austin, TX</v>
      </c>
      <c r="B146" s="86"/>
      <c r="C146" s="87">
        <f>'ESTIMATED Earned Revenue'!$I147*1.07925</f>
        <v>153855351.70578</v>
      </c>
      <c r="D146" s="87">
        <f>'ESTIMATED Earned Revenue'!$L147*1.07925</f>
        <v>115822522.23370874</v>
      </c>
      <c r="E146" s="88">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8">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310822.51873370877</v>
      </c>
      <c r="G146" s="89">
        <f t="shared" si="44"/>
        <v>1.3142447224499352E-3</v>
      </c>
      <c r="H146" s="90">
        <f t="shared" si="45"/>
        <v>2.6836103439927305E-3</v>
      </c>
      <c r="I146" s="91">
        <f t="shared" si="46"/>
        <v>108618.93473370877</v>
      </c>
      <c r="J146" s="91">
        <f>C146*(1+'Control Panel'!$C$44)</f>
        <v>158471012.25695342</v>
      </c>
      <c r="K146" s="91">
        <f>D146*(1+'Control Panel'!$C$44)</f>
        <v>119297197.90072</v>
      </c>
      <c r="L146" s="92">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2">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320147.19440072001</v>
      </c>
      <c r="N146" s="92">
        <f t="shared" si="47"/>
        <v>111877.50494071998</v>
      </c>
      <c r="O146" s="92">
        <f>J146*(1+'Control Panel'!$C$44)</f>
        <v>163225142.62466201</v>
      </c>
      <c r="P146" s="92">
        <f>K146*(1+'Control Panel'!$C$44)</f>
        <v>122876113.8377416</v>
      </c>
      <c r="Q146" s="92">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2">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329751.61023274163</v>
      </c>
      <c r="S146" s="92">
        <f t="shared" si="48"/>
        <v>115233.83008894158</v>
      </c>
      <c r="T146" s="92">
        <f>O146*(1+'Control Panel'!$C$44)</f>
        <v>168121896.90340188</v>
      </c>
      <c r="U146" s="92">
        <f>P146*(1+'Control Panel'!$C$44)</f>
        <v>126562397.25287385</v>
      </c>
      <c r="V146" s="92">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91">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339644.15875287389</v>
      </c>
      <c r="X146" s="92">
        <f t="shared" si="49"/>
        <v>118690.84520475983</v>
      </c>
      <c r="Y146" s="91">
        <f>T146*(1+'Control Panel'!$C$44)</f>
        <v>173165553.81050393</v>
      </c>
      <c r="Z146" s="91">
        <f>U146*(1+'Control Panel'!$C$44)</f>
        <v>130359269.17046008</v>
      </c>
      <c r="AA146" s="91">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91">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349833.48362046015</v>
      </c>
      <c r="AC146" s="93">
        <f t="shared" si="50"/>
        <v>122251.57066590263</v>
      </c>
      <c r="AD146" s="93">
        <f>Y146*(1+'Control Panel'!$C$44)</f>
        <v>178360520.42481905</v>
      </c>
      <c r="AE146" s="91">
        <f>Z146*(1+'Control Panel'!$C$44)</f>
        <v>134270047.24557388</v>
      </c>
      <c r="AF146" s="91">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91">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360328.48823407391</v>
      </c>
      <c r="AH146" s="91">
        <f t="shared" si="51"/>
        <v>125919.11789087969</v>
      </c>
      <c r="AI146" s="92">
        <f t="shared" si="52"/>
        <v>1105732.0664496659</v>
      </c>
      <c r="AJ146" s="92">
        <f t="shared" si="53"/>
        <v>1699704.9352408694</v>
      </c>
      <c r="AK146" s="92">
        <f t="shared" si="54"/>
        <v>593972.86879120348</v>
      </c>
    </row>
    <row r="147" spans="1:37" s="94" customFormat="1" ht="14.1">
      <c r="A147" s="86" t="str">
        <f>'ESTIMATED Earned Revenue'!A148</f>
        <v>Houston, TX</v>
      </c>
      <c r="B147" s="86"/>
      <c r="C147" s="87">
        <f>'ESTIMATED Earned Revenue'!$I148*1.07925</f>
        <v>128945622.40125</v>
      </c>
      <c r="D147" s="87">
        <f>'ESTIMATED Earned Revenue'!$L148*1.07925</f>
        <v>125302401.414</v>
      </c>
      <c r="E147" s="88">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8">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320302.39791400003</v>
      </c>
      <c r="G147" s="89">
        <f t="shared" si="44"/>
        <v>1.5681306603087895E-3</v>
      </c>
      <c r="H147" s="90">
        <f t="shared" si="45"/>
        <v>2.5562351104167482E-3</v>
      </c>
      <c r="I147" s="91">
        <f t="shared" si="46"/>
        <v>118098.81391400003</v>
      </c>
      <c r="J147" s="91">
        <f>C147*(1+'Control Panel'!$C$44)</f>
        <v>132813991.0732875</v>
      </c>
      <c r="K147" s="91">
        <f>D147*(1+'Control Panel'!$C$44)</f>
        <v>129061473.45642</v>
      </c>
      <c r="L147" s="92">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2">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329911.46995642001</v>
      </c>
      <c r="N147" s="92">
        <f t="shared" si="47"/>
        <v>121641.78049641999</v>
      </c>
      <c r="O147" s="92">
        <f>J147*(1+'Control Panel'!$C$44)</f>
        <v>136798410.80548614</v>
      </c>
      <c r="P147" s="92">
        <f>K147*(1+'Control Panel'!$C$44)</f>
        <v>132933317.6601126</v>
      </c>
      <c r="Q147" s="92">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2">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339808.81405511266</v>
      </c>
      <c r="S147" s="92">
        <f t="shared" si="48"/>
        <v>125291.03391131261</v>
      </c>
      <c r="T147" s="92">
        <f>O147*(1+'Control Panel'!$C$44)</f>
        <v>140902363.12965074</v>
      </c>
      <c r="U147" s="92">
        <f>P147*(1+'Control Panel'!$C$44)</f>
        <v>136921317.18991598</v>
      </c>
      <c r="V147" s="92">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91">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350003.078689916</v>
      </c>
      <c r="X147" s="92">
        <f t="shared" si="49"/>
        <v>129049.76514180194</v>
      </c>
      <c r="Y147" s="91">
        <f>T147*(1+'Control Panel'!$C$44)</f>
        <v>145129434.02354026</v>
      </c>
      <c r="Z147" s="91">
        <f>U147*(1+'Control Panel'!$C$44)</f>
        <v>141028956.70561346</v>
      </c>
      <c r="AA147" s="91">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91">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360503.1711556135</v>
      </c>
      <c r="AC147" s="93">
        <f t="shared" si="50"/>
        <v>132921.25820105599</v>
      </c>
      <c r="AD147" s="93">
        <f>Y147*(1+'Control Panel'!$C$44)</f>
        <v>149483317.04424646</v>
      </c>
      <c r="AE147" s="91">
        <f>Z147*(1+'Control Panel'!$C$44)</f>
        <v>145259825.40678188</v>
      </c>
      <c r="AF147" s="91">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91">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371318.26639528188</v>
      </c>
      <c r="AH147" s="91">
        <f t="shared" si="51"/>
        <v>136908.89605208766</v>
      </c>
      <c r="AI147" s="92">
        <f t="shared" si="52"/>
        <v>1105732.0664496659</v>
      </c>
      <c r="AJ147" s="92">
        <f t="shared" si="53"/>
        <v>1751544.800252344</v>
      </c>
      <c r="AK147" s="92">
        <f t="shared" si="54"/>
        <v>645812.73380267806</v>
      </c>
    </row>
    <row r="148" spans="1:37" s="94" customFormat="1" ht="14.1">
      <c r="A148" s="86" t="str">
        <f>'ESTIMATED Earned Revenue'!A149</f>
        <v>Miami, FL</v>
      </c>
      <c r="B148" s="86"/>
      <c r="C148" s="87">
        <f>'ESTIMATED Earned Revenue'!$I149*1.07925</f>
        <v>183714057.91646725</v>
      </c>
      <c r="D148" s="87">
        <f>'ESTIMATED Earned Revenue'!$L149*1.07925</f>
        <v>128379209.87952544</v>
      </c>
      <c r="E148" s="88">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8">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323379.20637952548</v>
      </c>
      <c r="G148" s="89">
        <f t="shared" si="44"/>
        <v>1.1006429572849548E-3</v>
      </c>
      <c r="H148" s="90">
        <f t="shared" si="45"/>
        <v>2.5189375030660599E-3</v>
      </c>
      <c r="I148" s="91">
        <f t="shared" si="46"/>
        <v>121175.62237952548</v>
      </c>
      <c r="J148" s="91">
        <f>C148*(1+'Control Panel'!$C$44)</f>
        <v>189225479.65396127</v>
      </c>
      <c r="K148" s="91">
        <f>D148*(1+'Control Panel'!$C$44)</f>
        <v>132230586.1759112</v>
      </c>
      <c r="L148" s="92">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2">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333080.5826759112</v>
      </c>
      <c r="N148" s="92">
        <f t="shared" si="47"/>
        <v>124810.89321591117</v>
      </c>
      <c r="O148" s="92">
        <f>J148*(1+'Control Panel'!$C$44)</f>
        <v>194902244.04358011</v>
      </c>
      <c r="P148" s="92">
        <f>K148*(1+'Control Panel'!$C$44)</f>
        <v>136197503.76118854</v>
      </c>
      <c r="Q148" s="92">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2">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343073.00015618856</v>
      </c>
      <c r="S148" s="92">
        <f t="shared" si="48"/>
        <v>128555.22001238851</v>
      </c>
      <c r="T148" s="92">
        <f>O148*(1+'Control Panel'!$C$44)</f>
        <v>200749311.36488754</v>
      </c>
      <c r="U148" s="92">
        <f>P148*(1+'Control Panel'!$C$44)</f>
        <v>140283428.87402418</v>
      </c>
      <c r="V148" s="92">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91">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353365.19037402421</v>
      </c>
      <c r="X148" s="92">
        <f t="shared" si="49"/>
        <v>132411.87682591015</v>
      </c>
      <c r="Y148" s="91">
        <f>T148*(1+'Control Panel'!$C$44)</f>
        <v>206771790.70583418</v>
      </c>
      <c r="Z148" s="91">
        <f>U148*(1+'Control Panel'!$C$44)</f>
        <v>144491931.74024493</v>
      </c>
      <c r="AA148" s="91">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91">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363966.14619024494</v>
      </c>
      <c r="AC148" s="93">
        <f t="shared" si="50"/>
        <v>136384.23323568742</v>
      </c>
      <c r="AD148" s="93">
        <f>Y148*(1+'Control Panel'!$C$44)</f>
        <v>212974944.42700922</v>
      </c>
      <c r="AE148" s="91">
        <f>Z148*(1+'Control Panel'!$C$44)</f>
        <v>148826689.69245228</v>
      </c>
      <c r="AF148" s="91">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91">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374885.13068095234</v>
      </c>
      <c r="AH148" s="91">
        <f t="shared" si="51"/>
        <v>140475.76033775811</v>
      </c>
      <c r="AI148" s="92">
        <f t="shared" si="52"/>
        <v>1105732.0664496659</v>
      </c>
      <c r="AJ148" s="92">
        <f t="shared" si="53"/>
        <v>1768370.050077321</v>
      </c>
      <c r="AK148" s="92">
        <f t="shared" si="54"/>
        <v>662637.98362765508</v>
      </c>
    </row>
    <row r="149" spans="1:37" s="94" customFormat="1" ht="14.1">
      <c r="A149" s="86" t="str">
        <f>'ESTIMATED Earned Revenue'!A150</f>
        <v>Saint Paul, MN</v>
      </c>
      <c r="B149" s="86"/>
      <c r="C149" s="87">
        <f>'ESTIMATED Earned Revenue'!$I150*1.07925</f>
        <v>149979384.32589</v>
      </c>
      <c r="D149" s="87">
        <f>'ESTIMATED Earned Revenue'!$L150*1.07925</f>
        <v>139120266.88575</v>
      </c>
      <c r="E149" s="88">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8">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334120.26338575</v>
      </c>
      <c r="G149" s="89">
        <f t="shared" si="44"/>
        <v>1.3482091882750505E-3</v>
      </c>
      <c r="H149" s="90">
        <f t="shared" si="45"/>
        <v>2.4016649109805132E-3</v>
      </c>
      <c r="I149" s="91">
        <f t="shared" si="46"/>
        <v>131916.67938575</v>
      </c>
      <c r="J149" s="91">
        <f>C149*(1+'Control Panel'!$C$44)</f>
        <v>154478765.8556667</v>
      </c>
      <c r="K149" s="91">
        <f>D149*(1+'Control Panel'!$C$44)</f>
        <v>143293874.89232251</v>
      </c>
      <c r="L149" s="92">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2">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344143.87139232253</v>
      </c>
      <c r="N149" s="92">
        <f t="shared" si="47"/>
        <v>135874.18193232251</v>
      </c>
      <c r="O149" s="92">
        <f>J149*(1+'Control Panel'!$C$44)</f>
        <v>159113128.83133671</v>
      </c>
      <c r="P149" s="92">
        <f>K149*(1+'Control Panel'!$C$44)</f>
        <v>147592691.13909218</v>
      </c>
      <c r="Q149" s="92">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2">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354468.18753409223</v>
      </c>
      <c r="S149" s="92">
        <f t="shared" si="48"/>
        <v>139950.40739029218</v>
      </c>
      <c r="T149" s="92">
        <f>O149*(1+'Control Panel'!$C$44)</f>
        <v>163886522.69627681</v>
      </c>
      <c r="U149" s="92">
        <f>P149*(1+'Control Panel'!$C$44)</f>
        <v>152020471.87326494</v>
      </c>
      <c r="V149" s="92">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91">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365102.23337326496</v>
      </c>
      <c r="X149" s="92">
        <f t="shared" si="49"/>
        <v>144148.91982515089</v>
      </c>
      <c r="Y149" s="91">
        <f>T149*(1+'Control Panel'!$C$44)</f>
        <v>168803118.37716511</v>
      </c>
      <c r="Z149" s="91">
        <f>U149*(1+'Control Panel'!$C$44)</f>
        <v>156581086.0294629</v>
      </c>
      <c r="AA149" s="91">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91">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376055.30047946295</v>
      </c>
      <c r="AC149" s="93">
        <f t="shared" si="50"/>
        <v>148473.38752490544</v>
      </c>
      <c r="AD149" s="93">
        <f>Y149*(1+'Control Panel'!$C$44)</f>
        <v>173867211.92848006</v>
      </c>
      <c r="AE149" s="91">
        <f>Z149*(1+'Control Panel'!$C$44)</f>
        <v>161278518.61034679</v>
      </c>
      <c r="AF149" s="91">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91">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387336.95959884685</v>
      </c>
      <c r="AH149" s="91">
        <f t="shared" si="51"/>
        <v>152927.58925565262</v>
      </c>
      <c r="AI149" s="92">
        <f t="shared" si="52"/>
        <v>1105732.0664496659</v>
      </c>
      <c r="AJ149" s="92">
        <f t="shared" si="53"/>
        <v>1827106.5523779895</v>
      </c>
      <c r="AK149" s="92">
        <f t="shared" si="54"/>
        <v>721374.48592832359</v>
      </c>
    </row>
    <row r="150" spans="1:37" s="94" customFormat="1" ht="14.1">
      <c r="A150" s="86" t="str">
        <f>'ESTIMATED Earned Revenue'!A151</f>
        <v>Seattle, WA</v>
      </c>
      <c r="B150" s="86"/>
      <c r="C150" s="95">
        <f>'ESTIMATED Earned Revenue'!$I151*1.07925</f>
        <v>162459365.43525001</v>
      </c>
      <c r="D150" s="95">
        <f>'ESTIMATED Earned Revenue'!$L151*1.07925</f>
        <v>145329470.58225</v>
      </c>
      <c r="E150" s="96">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8">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340329.46708224999</v>
      </c>
      <c r="G150" s="89">
        <f t="shared" si="44"/>
        <v>1.2446409811971751E-3</v>
      </c>
      <c r="H150" s="90">
        <f t="shared" si="45"/>
        <v>2.3417787577340596E-3</v>
      </c>
      <c r="I150" s="91">
        <f t="shared" si="46"/>
        <v>138125.88308224999</v>
      </c>
      <c r="J150" s="91">
        <f>C150*(1+'Control Panel'!$C$44)</f>
        <v>167333146.39830753</v>
      </c>
      <c r="K150" s="91">
        <f>D150*(1+'Control Panel'!$C$44)</f>
        <v>149689354.69971749</v>
      </c>
      <c r="L150" s="92">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2">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350539.35119971749</v>
      </c>
      <c r="N150" s="92">
        <f t="shared" si="47"/>
        <v>142269.66173971747</v>
      </c>
      <c r="O150" s="92">
        <f>J150*(1+'Control Panel'!$C$44)</f>
        <v>172353140.79025677</v>
      </c>
      <c r="P150" s="92">
        <f>K150*(1+'Control Panel'!$C$44)</f>
        <v>154180035.34070903</v>
      </c>
      <c r="Q150" s="92">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2">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361055.53173570905</v>
      </c>
      <c r="S150" s="92">
        <f t="shared" si="48"/>
        <v>146537.75159190901</v>
      </c>
      <c r="T150" s="92">
        <f>O150*(1+'Control Panel'!$C$44)</f>
        <v>177523735.01396447</v>
      </c>
      <c r="U150" s="92">
        <f>P150*(1+'Control Panel'!$C$44)</f>
        <v>158805436.40093032</v>
      </c>
      <c r="V150" s="92">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91">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371887.1979009303</v>
      </c>
      <c r="X150" s="92">
        <f t="shared" si="49"/>
        <v>150933.88435281624</v>
      </c>
      <c r="Y150" s="91">
        <f>T150*(1+'Control Panel'!$C$44)</f>
        <v>182849447.06438342</v>
      </c>
      <c r="Z150" s="91">
        <f>U150*(1+'Control Panel'!$C$44)</f>
        <v>163569599.49295822</v>
      </c>
      <c r="AA150" s="91">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91">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383043.81394295825</v>
      </c>
      <c r="AC150" s="93">
        <f t="shared" si="50"/>
        <v>155461.90098840074</v>
      </c>
      <c r="AD150" s="93">
        <f>Y150*(1+'Control Panel'!$C$44)</f>
        <v>188334930.47631493</v>
      </c>
      <c r="AE150" s="91">
        <f>Z150*(1+'Control Panel'!$C$44)</f>
        <v>168476687.47774696</v>
      </c>
      <c r="AF150" s="91">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91">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394535.128466247</v>
      </c>
      <c r="AH150" s="91">
        <f t="shared" si="51"/>
        <v>160125.75812305277</v>
      </c>
      <c r="AI150" s="92">
        <f t="shared" si="52"/>
        <v>1105732.0664496659</v>
      </c>
      <c r="AJ150" s="92">
        <f t="shared" si="53"/>
        <v>1861061.0232455623</v>
      </c>
      <c r="AK150" s="92">
        <f t="shared" si="54"/>
        <v>755328.9567958964</v>
      </c>
    </row>
    <row r="151" spans="1:37" s="94" customFormat="1" ht="14.1">
      <c r="A151" s="86" t="str">
        <f>'ESTIMATED Earned Revenue'!A152</f>
        <v>Indianapolis, IN</v>
      </c>
      <c r="B151" s="86"/>
      <c r="C151" s="87">
        <f>'ESTIMATED Earned Revenue'!$I152*1.07925</f>
        <v>221586550.9665682</v>
      </c>
      <c r="D151" s="87">
        <f>'ESTIMATED Earned Revenue'!$L152*1.07925</f>
        <v>152569242.64711365</v>
      </c>
      <c r="E151" s="88">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8">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347569.23914711364</v>
      </c>
      <c r="G151" s="89">
        <f t="shared" si="44"/>
        <v>9.1252642869335239E-4</v>
      </c>
      <c r="H151" s="90">
        <f t="shared" si="45"/>
        <v>2.2781081764364978E-3</v>
      </c>
      <c r="I151" s="91">
        <f t="shared" si="46"/>
        <v>145365.65514711363</v>
      </c>
      <c r="J151" s="91">
        <f>C151*(1+'Control Panel'!$C$44)</f>
        <v>228234147.49556527</v>
      </c>
      <c r="K151" s="91">
        <f>D151*(1+'Control Panel'!$C$44)</f>
        <v>157146319.92652705</v>
      </c>
      <c r="L151" s="92">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2">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357996.31642652705</v>
      </c>
      <c r="N151" s="92">
        <f t="shared" si="47"/>
        <v>149726.62696652702</v>
      </c>
      <c r="O151" s="92">
        <f>J151*(1+'Control Panel'!$C$44)</f>
        <v>235081171.92043224</v>
      </c>
      <c r="P151" s="92">
        <f>K151*(1+'Control Panel'!$C$44)</f>
        <v>161860709.52432287</v>
      </c>
      <c r="Q151" s="92">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2">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368736.20591932291</v>
      </c>
      <c r="S151" s="92">
        <f t="shared" si="48"/>
        <v>154218.42577552286</v>
      </c>
      <c r="T151" s="92">
        <f>O151*(1+'Control Panel'!$C$44)</f>
        <v>242133607.07804522</v>
      </c>
      <c r="U151" s="92">
        <f>P151*(1+'Control Panel'!$C$44)</f>
        <v>166716530.81005254</v>
      </c>
      <c r="V151" s="92">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91">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379798.29231005255</v>
      </c>
      <c r="X151" s="92">
        <f t="shared" si="49"/>
        <v>158844.97876193849</v>
      </c>
      <c r="Y151" s="91">
        <f>T151*(1+'Control Panel'!$C$44)</f>
        <v>249397615.29038659</v>
      </c>
      <c r="Z151" s="91">
        <f>U151*(1+'Control Panel'!$C$44)</f>
        <v>171718026.73435414</v>
      </c>
      <c r="AA151" s="91">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91">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391192.24118435418</v>
      </c>
      <c r="AC151" s="93">
        <f t="shared" si="50"/>
        <v>163610.32822979667</v>
      </c>
      <c r="AD151" s="93">
        <f>Y151*(1+'Control Panel'!$C$44)</f>
        <v>256879543.74909818</v>
      </c>
      <c r="AE151" s="91">
        <f>Z151*(1+'Control Panel'!$C$44)</f>
        <v>176869567.53638476</v>
      </c>
      <c r="AF151" s="91">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91">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402928.00852488482</v>
      </c>
      <c r="AH151" s="91">
        <f t="shared" si="51"/>
        <v>168518.63818169059</v>
      </c>
      <c r="AI151" s="92">
        <f t="shared" si="52"/>
        <v>1105732.0664496659</v>
      </c>
      <c r="AJ151" s="92">
        <f t="shared" si="53"/>
        <v>1900651.0643651416</v>
      </c>
      <c r="AK151" s="92">
        <f t="shared" si="54"/>
        <v>794918.99791547563</v>
      </c>
    </row>
    <row r="152" spans="1:37" s="94" customFormat="1" ht="14.1">
      <c r="A152" s="86" t="str">
        <f>'ESTIMATED Earned Revenue'!A153</f>
        <v>Los Angeles, CA</v>
      </c>
      <c r="B152" s="86"/>
      <c r="C152" s="99">
        <f>'ESTIMATED Earned Revenue'!$I153*1.07925</f>
        <v>182423006.44424254</v>
      </c>
      <c r="D152" s="99">
        <f>'ESTIMATED Earned Revenue'!$L153*1.07925</f>
        <v>158354181.4631663</v>
      </c>
      <c r="E152" s="100">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8">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353354.17796316632</v>
      </c>
      <c r="G152" s="89">
        <f t="shared" si="44"/>
        <v>1.1084324720950335E-3</v>
      </c>
      <c r="H152" s="90">
        <f t="shared" si="45"/>
        <v>2.2314167816614157E-3</v>
      </c>
      <c r="I152" s="91">
        <f t="shared" si="46"/>
        <v>151150.59396316632</v>
      </c>
      <c r="J152" s="91">
        <f>C152*(1+'Control Panel'!$C$44)</f>
        <v>187895696.63756981</v>
      </c>
      <c r="K152" s="91">
        <f>D152*(1+'Control Panel'!$C$44)</f>
        <v>163104806.90706128</v>
      </c>
      <c r="L152" s="92">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2">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363954.80340706126</v>
      </c>
      <c r="N152" s="92">
        <f t="shared" si="47"/>
        <v>155685.11394706124</v>
      </c>
      <c r="O152" s="92">
        <f>J152*(1+'Control Panel'!$C$44)</f>
        <v>193532567.53669691</v>
      </c>
      <c r="P152" s="92">
        <f>K152*(1+'Control Panel'!$C$44)</f>
        <v>167997951.11427313</v>
      </c>
      <c r="Q152" s="92">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2">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374873.44750927319</v>
      </c>
      <c r="S152" s="92">
        <f t="shared" si="48"/>
        <v>160355.66736547314</v>
      </c>
      <c r="T152" s="92">
        <f>O152*(1+'Control Panel'!$C$44)</f>
        <v>199338544.56279781</v>
      </c>
      <c r="U152" s="92">
        <f>P152*(1+'Control Panel'!$C$44)</f>
        <v>173037889.64770132</v>
      </c>
      <c r="V152" s="92">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91">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386119.65114770131</v>
      </c>
      <c r="X152" s="92">
        <f t="shared" si="49"/>
        <v>165166.33759958725</v>
      </c>
      <c r="Y152" s="91">
        <f>T152*(1+'Control Panel'!$C$44)</f>
        <v>205318700.89968175</v>
      </c>
      <c r="Z152" s="91">
        <f>U152*(1+'Control Panel'!$C$44)</f>
        <v>178229026.33713236</v>
      </c>
      <c r="AA152" s="91">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91">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397703.24078713241</v>
      </c>
      <c r="AC152" s="93">
        <f t="shared" si="50"/>
        <v>170121.3278325749</v>
      </c>
      <c r="AD152" s="93">
        <f>Y152*(1+'Control Panel'!$C$44)</f>
        <v>211478261.92667219</v>
      </c>
      <c r="AE152" s="91">
        <f>Z152*(1+'Control Panel'!$C$44)</f>
        <v>183575897.12724635</v>
      </c>
      <c r="AF152" s="91">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91">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409634.33811574639</v>
      </c>
      <c r="AH152" s="91">
        <f t="shared" si="51"/>
        <v>175224.96777255216</v>
      </c>
      <c r="AI152" s="92">
        <f t="shared" si="52"/>
        <v>1105732.0664496659</v>
      </c>
      <c r="AJ152" s="92">
        <f t="shared" si="53"/>
        <v>1932285.4809669144</v>
      </c>
      <c r="AK152" s="92">
        <f t="shared" si="54"/>
        <v>826553.41451724852</v>
      </c>
    </row>
    <row r="153" spans="1:37" s="94" customFormat="1" ht="14.1">
      <c r="A153" s="86" t="str">
        <f>'ESTIMATED Earned Revenue'!A154</f>
        <v>Colorado Springs, CO</v>
      </c>
      <c r="B153" s="86"/>
      <c r="C153" s="87">
        <f>'ESTIMATED Earned Revenue'!$I154*1.07925</f>
        <v>189720790.74265501</v>
      </c>
      <c r="D153" s="87">
        <f>'ESTIMATED Earned Revenue'!$L154*1.07925</f>
        <v>160432130.15544751</v>
      </c>
      <c r="E153" s="88">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8">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355432.12665544753</v>
      </c>
      <c r="G153" s="89">
        <f t="shared" si="44"/>
        <v>1.0657955999892345E-3</v>
      </c>
      <c r="H153" s="90">
        <f t="shared" si="45"/>
        <v>2.2154672278617673E-3</v>
      </c>
      <c r="I153" s="91">
        <f t="shared" si="46"/>
        <v>153228.54265544753</v>
      </c>
      <c r="J153" s="91">
        <f>C153*(1+'Control Panel'!$C$44)</f>
        <v>195412414.46493468</v>
      </c>
      <c r="K153" s="91">
        <f>D153*(1+'Control Panel'!$C$44)</f>
        <v>165245094.06011096</v>
      </c>
      <c r="L153" s="92">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2">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366095.09056011098</v>
      </c>
      <c r="N153" s="92">
        <f t="shared" si="47"/>
        <v>157825.40110011096</v>
      </c>
      <c r="O153" s="92">
        <f>J153*(1+'Control Panel'!$C$44)</f>
        <v>201274786.89888272</v>
      </c>
      <c r="P153" s="92">
        <f>K153*(1+'Control Panel'!$C$44)</f>
        <v>170202446.88191429</v>
      </c>
      <c r="Q153" s="92">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2">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377077.9432769143</v>
      </c>
      <c r="S153" s="92">
        <f t="shared" si="48"/>
        <v>162560.16313311426</v>
      </c>
      <c r="T153" s="92">
        <f>O153*(1+'Control Panel'!$C$44)</f>
        <v>207313030.50584921</v>
      </c>
      <c r="U153" s="92">
        <f>P153*(1+'Control Panel'!$C$44)</f>
        <v>175308520.28837171</v>
      </c>
      <c r="V153" s="92">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91">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388390.28178837174</v>
      </c>
      <c r="X153" s="92">
        <f t="shared" si="49"/>
        <v>167436.96824025767</v>
      </c>
      <c r="Y153" s="91">
        <f>T153*(1+'Control Panel'!$C$44)</f>
        <v>213532421.42102468</v>
      </c>
      <c r="Z153" s="91">
        <f>U153*(1+'Control Panel'!$C$44)</f>
        <v>180567775.89702287</v>
      </c>
      <c r="AA153" s="91">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91">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400041.99034702289</v>
      </c>
      <c r="AC153" s="93">
        <f t="shared" si="50"/>
        <v>172460.07739246538</v>
      </c>
      <c r="AD153" s="93">
        <f>Y153*(1+'Control Panel'!$C$44)</f>
        <v>219938394.06365544</v>
      </c>
      <c r="AE153" s="91">
        <f>Z153*(1+'Control Panel'!$C$44)</f>
        <v>185984809.17393357</v>
      </c>
      <c r="AF153" s="91">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91">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412043.2501624336</v>
      </c>
      <c r="AH153" s="91">
        <f t="shared" si="51"/>
        <v>177633.87981923937</v>
      </c>
      <c r="AI153" s="92">
        <f t="shared" si="52"/>
        <v>1105732.0664496659</v>
      </c>
      <c r="AJ153" s="92">
        <f t="shared" si="53"/>
        <v>1943648.5561348535</v>
      </c>
      <c r="AK153" s="92">
        <f t="shared" si="54"/>
        <v>837916.48968518758</v>
      </c>
    </row>
    <row r="154" spans="1:37" s="94" customFormat="1" ht="14.1">
      <c r="A154" s="86" t="str">
        <f>'ESTIMATED Earned Revenue'!A155</f>
        <v>Atlanta, GA</v>
      </c>
      <c r="B154" s="86"/>
      <c r="C154" s="87">
        <f>'ESTIMATED Earned Revenue'!$I155*1.07925</f>
        <v>202589655.22005001</v>
      </c>
      <c r="D154" s="87">
        <f>'ESTIMATED Earned Revenue'!$L155*1.07925</f>
        <v>187757310.52153876</v>
      </c>
      <c r="E154" s="88">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8">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382757.30702153879</v>
      </c>
      <c r="G154" s="89">
        <f t="shared" si="44"/>
        <v>9.9809431918115128E-4</v>
      </c>
      <c r="H154" s="90">
        <f t="shared" si="45"/>
        <v>2.0385747215825741E-3</v>
      </c>
      <c r="I154" s="91">
        <f t="shared" si="46"/>
        <v>180553.72302153878</v>
      </c>
      <c r="J154" s="91">
        <f>C154*(1+'Control Panel'!$C$44)</f>
        <v>208667344.87665153</v>
      </c>
      <c r="K154" s="91">
        <f>D154*(1+'Control Panel'!$C$44)</f>
        <v>193390029.83718494</v>
      </c>
      <c r="L154" s="92">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2">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394240.02633718494</v>
      </c>
      <c r="N154" s="92">
        <f t="shared" si="47"/>
        <v>185970.33687718492</v>
      </c>
      <c r="O154" s="92">
        <f>J154*(1+'Control Panel'!$C$44)</f>
        <v>214927365.22295108</v>
      </c>
      <c r="P154" s="92">
        <f>K154*(1+'Control Panel'!$C$44)</f>
        <v>199191730.73230049</v>
      </c>
      <c r="Q154" s="92">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2">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406067.22712730052</v>
      </c>
      <c r="S154" s="92">
        <f t="shared" si="48"/>
        <v>191549.44698350047</v>
      </c>
      <c r="T154" s="92">
        <f>O154*(1+'Control Panel'!$C$44)</f>
        <v>221375186.17963964</v>
      </c>
      <c r="U154" s="92">
        <f>P154*(1+'Control Panel'!$C$44)</f>
        <v>205167482.65426952</v>
      </c>
      <c r="V154" s="92">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91">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418249.24415426957</v>
      </c>
      <c r="X154" s="92">
        <f t="shared" si="49"/>
        <v>197295.93060615551</v>
      </c>
      <c r="Y154" s="91">
        <f>T154*(1+'Control Panel'!$C$44)</f>
        <v>228016441.76502883</v>
      </c>
      <c r="Z154" s="91">
        <f>U154*(1+'Control Panel'!$C$44)</f>
        <v>211322507.1338976</v>
      </c>
      <c r="AA154" s="91">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91">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430796.7215838976</v>
      </c>
      <c r="AC154" s="93">
        <f t="shared" si="50"/>
        <v>203214.80862934008</v>
      </c>
      <c r="AD154" s="93">
        <f>Y154*(1+'Control Panel'!$C$44)</f>
        <v>234856935.01797971</v>
      </c>
      <c r="AE154" s="91">
        <f>Z154*(1+'Control Panel'!$C$44)</f>
        <v>217662182.34791455</v>
      </c>
      <c r="AF154" s="91">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91">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443720.62333641457</v>
      </c>
      <c r="AH154" s="91">
        <f t="shared" si="51"/>
        <v>209311.25299322035</v>
      </c>
      <c r="AI154" s="92">
        <f t="shared" si="52"/>
        <v>1105732.0664496659</v>
      </c>
      <c r="AJ154" s="92">
        <f t="shared" si="53"/>
        <v>2093073.8425390671</v>
      </c>
      <c r="AK154" s="92">
        <f t="shared" si="54"/>
        <v>987341.77608940122</v>
      </c>
    </row>
    <row r="155" spans="1:37" s="94" customFormat="1" ht="14.1">
      <c r="A155" s="86" t="str">
        <f>'ESTIMATED Earned Revenue'!A156</f>
        <v>Portland, OR</v>
      </c>
      <c r="B155" s="86"/>
      <c r="C155" s="87">
        <f>'ESTIMATED Earned Revenue'!$I156*1.07925</f>
        <v>217787632.56675002</v>
      </c>
      <c r="D155" s="87">
        <f>'ESTIMATED Earned Revenue'!$L156*1.07925</f>
        <v>200438143.79550001</v>
      </c>
      <c r="E155" s="88">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8">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395438.14029550005</v>
      </c>
      <c r="G155" s="89">
        <f t="shared" si="44"/>
        <v>9.2844383134577839E-4</v>
      </c>
      <c r="H155" s="90">
        <f t="shared" si="45"/>
        <v>1.9728687005750346E-3</v>
      </c>
      <c r="I155" s="91">
        <f t="shared" si="46"/>
        <v>193234.55629550005</v>
      </c>
      <c r="J155" s="91">
        <f>C155*(1+'Control Panel'!$C$44)</f>
        <v>224321261.54375252</v>
      </c>
      <c r="K155" s="91">
        <f>D155*(1+'Control Panel'!$C$44)</f>
        <v>206451288.10936502</v>
      </c>
      <c r="L155" s="92">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2">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407301.28460936504</v>
      </c>
      <c r="N155" s="92">
        <f t="shared" si="47"/>
        <v>199031.59514936502</v>
      </c>
      <c r="O155" s="92">
        <f>J155*(1+'Control Panel'!$C$44)</f>
        <v>231050899.3900651</v>
      </c>
      <c r="P155" s="92">
        <f>K155*(1+'Control Panel'!$C$44)</f>
        <v>212644826.75264597</v>
      </c>
      <c r="Q155" s="92">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2">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419520.32314764604</v>
      </c>
      <c r="S155" s="92">
        <f t="shared" si="48"/>
        <v>205002.54300384599</v>
      </c>
      <c r="T155" s="92">
        <f>O155*(1+'Control Panel'!$C$44)</f>
        <v>237982426.37176707</v>
      </c>
      <c r="U155" s="92">
        <f>P155*(1+'Control Panel'!$C$44)</f>
        <v>219024171.55522534</v>
      </c>
      <c r="V155" s="92">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91">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432105.93305522535</v>
      </c>
      <c r="X155" s="92">
        <f t="shared" si="49"/>
        <v>211152.61950711129</v>
      </c>
      <c r="Y155" s="91">
        <f>T155*(1+'Control Panel'!$C$44)</f>
        <v>245121899.16292009</v>
      </c>
      <c r="Z155" s="91">
        <f>U155*(1+'Control Panel'!$C$44)</f>
        <v>225594896.70188209</v>
      </c>
      <c r="AA155" s="91">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91">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445069.11115188216</v>
      </c>
      <c r="AC155" s="93">
        <f t="shared" si="50"/>
        <v>217487.19819732464</v>
      </c>
      <c r="AD155" s="93">
        <f>Y155*(1+'Control Panel'!$C$44)</f>
        <v>252475556.1378077</v>
      </c>
      <c r="AE155" s="91">
        <f>Z155*(1+'Control Panel'!$C$44)</f>
        <v>232362743.60293856</v>
      </c>
      <c r="AF155" s="91">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91">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458421.18459143862</v>
      </c>
      <c r="AH155" s="91">
        <f t="shared" si="51"/>
        <v>224011.81424824439</v>
      </c>
      <c r="AI155" s="92">
        <f t="shared" si="52"/>
        <v>1105732.0664496659</v>
      </c>
      <c r="AJ155" s="92">
        <f t="shared" si="53"/>
        <v>2162417.8365555573</v>
      </c>
      <c r="AK155" s="92">
        <f t="shared" si="54"/>
        <v>1056685.7701058914</v>
      </c>
    </row>
    <row r="156" spans="1:37" s="94" customFormat="1" ht="14.1">
      <c r="A156" s="86" t="str">
        <f>'ESTIMATED Earned Revenue'!A157</f>
        <v>Milwaukee, WI</v>
      </c>
      <c r="B156" s="86"/>
      <c r="C156" s="87">
        <f>'ESTIMATED Earned Revenue'!$I157*1.07925</f>
        <v>363108908.40375</v>
      </c>
      <c r="D156" s="87">
        <f>'ESTIMATED Earned Revenue'!$L157*1.07925</f>
        <v>284868014.29612499</v>
      </c>
      <c r="E156" s="88">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8">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479868.01079612505</v>
      </c>
      <c r="G156" s="89">
        <f t="shared" si="44"/>
        <v>5.5686759349667266E-4</v>
      </c>
      <c r="H156" s="90">
        <f t="shared" si="45"/>
        <v>1.6845275240248432E-3</v>
      </c>
      <c r="I156" s="91">
        <f t="shared" si="46"/>
        <v>277664.42679612502</v>
      </c>
      <c r="J156" s="91">
        <f>C156*(1+'Control Panel'!$C$44)</f>
        <v>374002175.65586251</v>
      </c>
      <c r="K156" s="91">
        <f>D156*(1+'Control Panel'!$C$44)</f>
        <v>293414054.72500873</v>
      </c>
      <c r="L156" s="92">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2">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494264.05122500873</v>
      </c>
      <c r="N156" s="92">
        <f t="shared" si="47"/>
        <v>285994.36176500871</v>
      </c>
      <c r="O156" s="92">
        <f>J156*(1+'Control Panel'!$C$44)</f>
        <v>385222240.92553842</v>
      </c>
      <c r="P156" s="92">
        <f>K156*(1+'Control Panel'!$C$44)</f>
        <v>302216476.366759</v>
      </c>
      <c r="Q156" s="92">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2">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509091.97276175907</v>
      </c>
      <c r="S156" s="92">
        <f t="shared" si="48"/>
        <v>294574.19261795899</v>
      </c>
      <c r="T156" s="92">
        <f>O156*(1+'Control Panel'!$C$44)</f>
        <v>396778908.15330458</v>
      </c>
      <c r="U156" s="92">
        <f>P156*(1+'Control Panel'!$C$44)</f>
        <v>311282970.65776175</v>
      </c>
      <c r="V156" s="92">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91">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524364.73215776181</v>
      </c>
      <c r="X156" s="92">
        <f t="shared" si="49"/>
        <v>303411.41860964778</v>
      </c>
      <c r="Y156" s="91">
        <f>T156*(1+'Control Panel'!$C$44)</f>
        <v>408682275.39790374</v>
      </c>
      <c r="Z156" s="91">
        <f>U156*(1+'Control Panel'!$C$44)</f>
        <v>320621459.77749461</v>
      </c>
      <c r="AA156" s="91">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91">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540095.67422749463</v>
      </c>
      <c r="AC156" s="93">
        <f t="shared" si="50"/>
        <v>312513.76127293712</v>
      </c>
      <c r="AD156" s="93">
        <f>Y156*(1+'Control Panel'!$C$44)</f>
        <v>420942743.65984088</v>
      </c>
      <c r="AE156" s="91">
        <f>Z156*(1+'Control Panel'!$C$44)</f>
        <v>330240103.57081944</v>
      </c>
      <c r="AF156" s="91">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91">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556298.5445593195</v>
      </c>
      <c r="AH156" s="91">
        <f t="shared" si="51"/>
        <v>321889.17421612528</v>
      </c>
      <c r="AI156" s="92">
        <f t="shared" si="52"/>
        <v>1105732.0664496659</v>
      </c>
      <c r="AJ156" s="92">
        <f t="shared" si="53"/>
        <v>2624114.9749313439</v>
      </c>
      <c r="AK156" s="92">
        <f t="shared" si="54"/>
        <v>1518382.908481678</v>
      </c>
    </row>
    <row r="157" spans="1:37" s="94" customFormat="1" ht="14.1">
      <c r="A157" s="86" t="str">
        <f>'ESTIMATED Earned Revenue'!A158</f>
        <v>Phoenix, AZ</v>
      </c>
      <c r="B157" s="86"/>
      <c r="C157" s="87">
        <f>'ESTIMATED Earned Revenue'!$I158*1.07925</f>
        <v>300289713.94055259</v>
      </c>
      <c r="D157" s="87">
        <f>'ESTIMATED Earned Revenue'!$L158*1.07925</f>
        <v>290416306.42434007</v>
      </c>
      <c r="E157" s="88">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8">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485416.30292434013</v>
      </c>
      <c r="G157" s="89">
        <f t="shared" si="44"/>
        <v>6.7336167245485344E-4</v>
      </c>
      <c r="H157" s="90">
        <f t="shared" si="45"/>
        <v>1.671449888268591E-3</v>
      </c>
      <c r="I157" s="91">
        <f t="shared" si="46"/>
        <v>283212.71892434009</v>
      </c>
      <c r="J157" s="91">
        <f>C157*(1+'Control Panel'!$C$44)</f>
        <v>309298405.35876918</v>
      </c>
      <c r="K157" s="91">
        <f>D157*(1+'Control Panel'!$C$44)</f>
        <v>299128795.61707026</v>
      </c>
      <c r="L157" s="92">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2">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499978.79211707029</v>
      </c>
      <c r="N157" s="92">
        <f t="shared" si="47"/>
        <v>291709.10265707027</v>
      </c>
      <c r="O157" s="92">
        <f>J157*(1+'Control Panel'!$C$44)</f>
        <v>318577357.51953226</v>
      </c>
      <c r="P157" s="92">
        <f>K157*(1+'Control Panel'!$C$44)</f>
        <v>308102659.48558235</v>
      </c>
      <c r="Q157" s="92">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2">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514978.1558805824</v>
      </c>
      <c r="S157" s="92">
        <f t="shared" si="48"/>
        <v>300460.37573678233</v>
      </c>
      <c r="T157" s="92">
        <f>O157*(1+'Control Panel'!$C$44)</f>
        <v>328134678.24511826</v>
      </c>
      <c r="U157" s="92">
        <f>P157*(1+'Control Panel'!$C$44)</f>
        <v>317345739.27014983</v>
      </c>
      <c r="V157" s="92">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91">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530427.50077014987</v>
      </c>
      <c r="X157" s="92">
        <f t="shared" si="49"/>
        <v>309474.18722203583</v>
      </c>
      <c r="Y157" s="91">
        <f>T157*(1+'Control Panel'!$C$44)</f>
        <v>337978718.59247184</v>
      </c>
      <c r="Z157" s="91">
        <f>U157*(1+'Control Panel'!$C$44)</f>
        <v>326866111.44825435</v>
      </c>
      <c r="AA157" s="91">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91">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546340.32589825441</v>
      </c>
      <c r="AC157" s="93">
        <f t="shared" si="50"/>
        <v>318758.41294369689</v>
      </c>
      <c r="AD157" s="93">
        <f>Y157*(1+'Control Panel'!$C$44)</f>
        <v>348118080.15024602</v>
      </c>
      <c r="AE157" s="91">
        <f>Z157*(1+'Control Panel'!$C$44)</f>
        <v>336672094.79170197</v>
      </c>
      <c r="AF157" s="91">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91">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562730.53578020202</v>
      </c>
      <c r="AH157" s="91">
        <f t="shared" si="51"/>
        <v>328321.16543700779</v>
      </c>
      <c r="AI157" s="92">
        <f t="shared" si="52"/>
        <v>1105732.0664496659</v>
      </c>
      <c r="AJ157" s="92">
        <f t="shared" si="53"/>
        <v>2654455.3104462591</v>
      </c>
      <c r="AK157" s="92">
        <f t="shared" si="54"/>
        <v>1548723.2439965932</v>
      </c>
    </row>
    <row r="158" spans="1:37" s="94" customFormat="1" ht="14.1">
      <c r="A158" s="102"/>
      <c r="B158" s="102"/>
      <c r="C158" s="103"/>
      <c r="D158" s="103"/>
      <c r="E158" s="104"/>
      <c r="F158" s="103"/>
      <c r="G158" s="105"/>
      <c r="H158" s="105"/>
      <c r="I158" s="106"/>
      <c r="J158" s="107"/>
      <c r="K158" s="107"/>
      <c r="L158" s="107"/>
      <c r="M158" s="107"/>
      <c r="N158" s="107"/>
      <c r="O158" s="107"/>
      <c r="P158" s="107"/>
      <c r="Q158" s="107"/>
      <c r="R158" s="107"/>
      <c r="S158" s="107"/>
      <c r="T158" s="107"/>
      <c r="U158" s="107"/>
      <c r="V158" s="107"/>
      <c r="W158" s="107"/>
      <c r="X158" s="107"/>
      <c r="Y158" s="107"/>
      <c r="Z158" s="107"/>
      <c r="AA158" s="107"/>
      <c r="AB158" s="107"/>
      <c r="AC158" s="108"/>
      <c r="AD158" s="108"/>
      <c r="AE158" s="107"/>
      <c r="AF158" s="107"/>
      <c r="AG158" s="107"/>
      <c r="AH158" s="107"/>
      <c r="AI158" s="107"/>
      <c r="AJ158" s="107"/>
      <c r="AK158" s="107"/>
    </row>
    <row r="159" spans="1:37" s="94" customFormat="1" ht="14.1">
      <c r="A159" s="102"/>
      <c r="B159" s="102"/>
      <c r="C159" s="103"/>
      <c r="D159" s="103"/>
      <c r="E159" s="104"/>
      <c r="F159" s="103"/>
      <c r="G159" s="105"/>
      <c r="H159" s="105"/>
      <c r="I159" s="106"/>
      <c r="J159" s="107"/>
      <c r="K159" s="107"/>
      <c r="L159" s="107"/>
      <c r="M159" s="107"/>
      <c r="N159" s="107"/>
      <c r="O159" s="107"/>
      <c r="P159" s="107"/>
      <c r="Q159" s="107"/>
      <c r="R159" s="107"/>
      <c r="S159" s="107"/>
      <c r="T159" s="107"/>
      <c r="U159" s="107"/>
      <c r="V159" s="107"/>
      <c r="W159" s="107"/>
      <c r="X159" s="107"/>
      <c r="Y159" s="107"/>
      <c r="Z159" s="107"/>
      <c r="AA159" s="107"/>
      <c r="AB159" s="107"/>
      <c r="AC159" s="108"/>
      <c r="AD159" s="108"/>
      <c r="AE159" s="107"/>
      <c r="AF159" s="107"/>
      <c r="AG159" s="107"/>
      <c r="AH159" s="107"/>
      <c r="AI159" s="107"/>
      <c r="AJ159" s="107"/>
      <c r="AK159" s="107"/>
    </row>
    <row r="160" spans="1:37" s="111" customFormat="1" ht="15.6">
      <c r="A160" s="109" t="s">
        <v>56</v>
      </c>
      <c r="B160" s="86"/>
      <c r="C160" s="95"/>
      <c r="D160" s="95">
        <f>SUM(D3:D157)</f>
        <v>6868033833.695344</v>
      </c>
      <c r="E160" s="95">
        <f t="shared" ref="E160:F160" si="55">SUM(E3:E157)</f>
        <v>25738478.515713196</v>
      </c>
      <c r="F160" s="95">
        <f t="shared" si="55"/>
        <v>25644886.124885578</v>
      </c>
      <c r="G160" s="110"/>
      <c r="H160" s="110"/>
      <c r="I160" s="91">
        <f>SUM(I3:I157)</f>
        <v>-93592.390827654861</v>
      </c>
      <c r="J160" s="92">
        <f t="shared" ref="J160:AK160" si="56">SUM(J3:J157)</f>
        <v>8405386383.6414471</v>
      </c>
      <c r="K160" s="92">
        <f t="shared" si="56"/>
        <v>7074074848.7062035</v>
      </c>
      <c r="L160" s="92">
        <f t="shared" si="56"/>
        <v>26510632.729044713</v>
      </c>
      <c r="M160" s="92">
        <f t="shared" si="56"/>
        <v>26414232.71230714</v>
      </c>
      <c r="N160" s="92">
        <f t="shared" si="56"/>
        <v>-96400.01673748513</v>
      </c>
      <c r="O160" s="92">
        <f t="shared" si="56"/>
        <v>8657547975.1506882</v>
      </c>
      <c r="P160" s="92">
        <f t="shared" si="56"/>
        <v>7286297094.1673899</v>
      </c>
      <c r="Q160" s="92">
        <f t="shared" si="56"/>
        <v>27305951.710916001</v>
      </c>
      <c r="R160" s="92">
        <f t="shared" si="56"/>
        <v>27206659.693676345</v>
      </c>
      <c r="S160" s="92">
        <f t="shared" si="56"/>
        <v>-99292.017239610897</v>
      </c>
      <c r="T160" s="92">
        <f t="shared" si="56"/>
        <v>8917274414.4052105</v>
      </c>
      <c r="U160" s="92">
        <f t="shared" si="56"/>
        <v>7504886006.9924097</v>
      </c>
      <c r="V160" s="92">
        <f t="shared" si="56"/>
        <v>28125130.262243457</v>
      </c>
      <c r="W160" s="92">
        <f t="shared" si="56"/>
        <v>28022859.491946898</v>
      </c>
      <c r="X160" s="92">
        <f t="shared" si="56"/>
        <v>-102270.77029655827</v>
      </c>
      <c r="Y160" s="92">
        <f t="shared" si="56"/>
        <v>9184792646.8373642</v>
      </c>
      <c r="Z160" s="92">
        <f t="shared" si="56"/>
        <v>7730032587.2021856</v>
      </c>
      <c r="AA160" s="92">
        <f t="shared" si="56"/>
        <v>28968884.170110762</v>
      </c>
      <c r="AB160" s="92">
        <f t="shared" si="56"/>
        <v>28863545.280380316</v>
      </c>
      <c r="AC160" s="92">
        <f t="shared" si="56"/>
        <v>-105338.88973045326</v>
      </c>
      <c r="AD160" s="92">
        <f t="shared" si="56"/>
        <v>9460336426.242487</v>
      </c>
      <c r="AE160" s="92">
        <f t="shared" si="56"/>
        <v>7961933564.8182497</v>
      </c>
      <c r="AF160" s="92">
        <f t="shared" si="56"/>
        <v>29837950.695214018</v>
      </c>
      <c r="AG160" s="92">
        <f t="shared" si="56"/>
        <v>29729451.642466713</v>
      </c>
      <c r="AH160" s="92">
        <f t="shared" si="56"/>
        <v>-108499.05274736125</v>
      </c>
      <c r="AI160" s="92">
        <f t="shared" si="56"/>
        <v>140748549.56752926</v>
      </c>
      <c r="AJ160" s="92">
        <f t="shared" si="56"/>
        <v>140236748.82077739</v>
      </c>
      <c r="AK160" s="92">
        <f t="shared" si="56"/>
        <v>-511800.74675145699</v>
      </c>
    </row>
    <row r="161" spans="1:37" s="94" customFormat="1" ht="14.1">
      <c r="A161" s="86" t="s">
        <v>57</v>
      </c>
      <c r="B161" s="86"/>
      <c r="C161" s="112"/>
      <c r="D161" s="112"/>
      <c r="E161" s="96">
        <f>E160/155</f>
        <v>166054.70010137546</v>
      </c>
      <c r="F161" s="88">
        <f>F160/155</f>
        <v>165450.87822506824</v>
      </c>
      <c r="G161" s="113"/>
      <c r="H161" s="113"/>
      <c r="I161" s="114"/>
      <c r="J161" s="92">
        <f>J160/155</f>
        <v>54228299.24929966</v>
      </c>
      <c r="K161" s="92">
        <f>K160/155</f>
        <v>45639192.572298087</v>
      </c>
      <c r="L161" s="92">
        <f t="shared" ref="L161:M161" si="57">L160/155</f>
        <v>171036.34018738524</v>
      </c>
      <c r="M161" s="92">
        <f t="shared" si="57"/>
        <v>170414.40459552992</v>
      </c>
      <c r="N161" s="92"/>
      <c r="O161" s="92">
        <f>O160/155</f>
        <v>55855148.226778634</v>
      </c>
      <c r="P161" s="92">
        <f>P160/155</f>
        <v>47008368.349467032</v>
      </c>
      <c r="Q161" s="92">
        <f t="shared" ref="Q161:R161" si="58">Q160/155</f>
        <v>176167.43039300645</v>
      </c>
      <c r="R161" s="92">
        <f t="shared" si="58"/>
        <v>175526.83673339579</v>
      </c>
      <c r="S161" s="92"/>
      <c r="T161" s="92">
        <f>T160/155</f>
        <v>57530802.673582003</v>
      </c>
      <c r="U161" s="92">
        <f>U160/155</f>
        <v>48418619.399951033</v>
      </c>
      <c r="V161" s="92">
        <f t="shared" ref="V161:W161" si="59">V160/155</f>
        <v>181452.45330479651</v>
      </c>
      <c r="W161" s="92">
        <f t="shared" si="59"/>
        <v>180792.64188352838</v>
      </c>
      <c r="X161" s="92"/>
      <c r="Y161" s="92">
        <f>Y160/155</f>
        <v>59256726.753789447</v>
      </c>
      <c r="Z161" s="92">
        <f>Z160/155</f>
        <v>49871177.981949583</v>
      </c>
      <c r="AA161" s="92">
        <f t="shared" ref="AA161:AB161" si="60">AA160/155</f>
        <v>186896.02690394039</v>
      </c>
      <c r="AB161" s="92">
        <f t="shared" si="60"/>
        <v>186216.42116374397</v>
      </c>
      <c r="AC161" s="92"/>
      <c r="AD161" s="92">
        <f>AD160/155</f>
        <v>61034428.556403145</v>
      </c>
      <c r="AE161" s="92">
        <f>AE160/155</f>
        <v>51367313.321408063</v>
      </c>
      <c r="AF161" s="92">
        <f t="shared" ref="AF161:AG161" si="61">AF160/155</f>
        <v>192502.90771105819</v>
      </c>
      <c r="AG161" s="92">
        <f t="shared" si="61"/>
        <v>191802.9138223659</v>
      </c>
      <c r="AH161" s="115"/>
      <c r="AI161" s="116"/>
      <c r="AJ161" s="115"/>
      <c r="AK161" s="115"/>
    </row>
    <row r="162" spans="1:37" s="94" customFormat="1" ht="14.1">
      <c r="A162" s="86" t="s">
        <v>58</v>
      </c>
      <c r="B162" s="86"/>
      <c r="C162" s="117"/>
      <c r="D162" s="117"/>
      <c r="E162" s="88"/>
      <c r="F162" s="117"/>
      <c r="G162" s="113"/>
      <c r="H162" s="113"/>
      <c r="I162" s="114"/>
      <c r="J162" s="92">
        <f>SUM($J$3:$J$17)/15</f>
        <v>8295883.4705825588</v>
      </c>
      <c r="K162" s="92">
        <f>SUM($K$3:$K$17)/15</f>
        <v>5431225.1641426077</v>
      </c>
      <c r="L162" s="92">
        <f>SUM($L$3:$L$17)/15</f>
        <v>78688.12987648441</v>
      </c>
      <c r="M162" s="92">
        <f>SUM($M$3:$M$17)/15</f>
        <v>35302.963566926934</v>
      </c>
      <c r="N162" s="92"/>
      <c r="O162" s="92">
        <f>SUM($O$3:$O$17)/15</f>
        <v>8544759.9747000374</v>
      </c>
      <c r="P162" s="92">
        <f>SUM($P$3:$P$17)/15</f>
        <v>5594161.9190668855</v>
      </c>
      <c r="Q162" s="92">
        <f>SUM($Q$3:$Q$17)/15</f>
        <v>81048.773772778935</v>
      </c>
      <c r="R162" s="92">
        <f>SUM($R$3:$R$17)/15</f>
        <v>36362.052473934746</v>
      </c>
      <c r="S162" s="92"/>
      <c r="T162" s="92">
        <f>SUM($T$3:$T$17)/15</f>
        <v>8801102.7739410382</v>
      </c>
      <c r="U162" s="92">
        <f>SUM($U$3:$U$17)/15</f>
        <v>5761986.7766388915</v>
      </c>
      <c r="V162" s="92">
        <f>SUM($V$3:$V$17)/15</f>
        <v>83480.236985962314</v>
      </c>
      <c r="W162" s="92">
        <f>SUM($W$3:$W$17)/15</f>
        <v>37452.914048152794</v>
      </c>
      <c r="X162" s="92"/>
      <c r="Y162" s="92">
        <f>SUM($Y$3:$Y$17)/15</f>
        <v>9065135.85715927</v>
      </c>
      <c r="Z162" s="92">
        <f>SUM($Z$3:$Z$17)/15</f>
        <v>5934846.3799380595</v>
      </c>
      <c r="AA162" s="92">
        <f>SUM($AA$3:$AA$17)/15</f>
        <v>85984.644095541167</v>
      </c>
      <c r="AB162" s="92">
        <f>SUM($AB$3:$AB$17)/15</f>
        <v>38576.50146959738</v>
      </c>
      <c r="AC162" s="92"/>
      <c r="AD162" s="92">
        <f>SUM($AD$3:$AD$17)/15</f>
        <v>9337089.9328740481</v>
      </c>
      <c r="AE162" s="92">
        <f>SUM($AE$3:$AE$17)/15</f>
        <v>6112891.7713362016</v>
      </c>
      <c r="AF162" s="92">
        <f>SUM($AF$3:$AF$17)/15</f>
        <v>88564.18341840741</v>
      </c>
      <c r="AG162" s="92">
        <f>SUM($AG$3:$AG$17)/15</f>
        <v>39733.796513685302</v>
      </c>
      <c r="AH162" s="115"/>
      <c r="AI162" s="115"/>
      <c r="AJ162" s="115"/>
      <c r="AK162" s="115"/>
    </row>
    <row r="163" spans="1:37" s="94" customFormat="1" ht="14.1">
      <c r="A163" s="86" t="s">
        <v>59</v>
      </c>
      <c r="B163" s="86"/>
      <c r="C163" s="117"/>
      <c r="D163" s="117"/>
      <c r="E163" s="88"/>
      <c r="F163" s="117"/>
      <c r="G163" s="113"/>
      <c r="H163" s="113"/>
      <c r="I163" s="114"/>
      <c r="J163" s="115"/>
      <c r="K163" s="115"/>
      <c r="L163" s="118">
        <f>L162/J162</f>
        <v>9.485201926415044E-3</v>
      </c>
      <c r="M163" s="118">
        <f>M162/K162</f>
        <v>6.4999999999999971E-3</v>
      </c>
      <c r="N163" s="118"/>
      <c r="O163" s="118"/>
      <c r="P163" s="118"/>
      <c r="Q163" s="118">
        <f>Q162/O162</f>
        <v>9.4852019264150423E-3</v>
      </c>
      <c r="R163" s="118">
        <f>R162/P162</f>
        <v>6.499999999999998E-3</v>
      </c>
      <c r="S163" s="118"/>
      <c r="T163" s="118"/>
      <c r="U163" s="118"/>
      <c r="V163" s="118">
        <f>V162/T162</f>
        <v>9.4852019264150423E-3</v>
      </c>
      <c r="W163" s="118">
        <f>W162/U162</f>
        <v>6.4999999999999997E-3</v>
      </c>
      <c r="X163" s="118"/>
      <c r="Y163" s="118"/>
      <c r="Z163" s="118"/>
      <c r="AA163" s="118">
        <f>AA162/Y162</f>
        <v>9.4852019264150406E-3</v>
      </c>
      <c r="AB163" s="118">
        <f>AB162/Z162</f>
        <v>6.4999999999999988E-3</v>
      </c>
      <c r="AC163" s="118"/>
      <c r="AD163" s="118"/>
      <c r="AE163" s="118"/>
      <c r="AF163" s="118">
        <f>AF162/AD162</f>
        <v>9.4852019264150406E-3</v>
      </c>
      <c r="AG163" s="118">
        <f>AG162/AE162</f>
        <v>6.4999999999999988E-3</v>
      </c>
      <c r="AH163" s="115"/>
      <c r="AI163" s="115"/>
      <c r="AJ163" s="115"/>
      <c r="AK163" s="115"/>
    </row>
    <row r="164" spans="1:37" s="94" customFormat="1" ht="14.1">
      <c r="A164" s="86" t="s">
        <v>60</v>
      </c>
      <c r="B164" s="86"/>
      <c r="C164" s="117"/>
      <c r="D164" s="117"/>
      <c r="E164" s="88"/>
      <c r="F164" s="117"/>
      <c r="G164" s="113"/>
      <c r="H164" s="113"/>
      <c r="I164" s="114"/>
      <c r="J164" s="92"/>
      <c r="K164" s="92">
        <f>SUM($K$144:$K$157)/15</f>
        <v>158498183.19793755</v>
      </c>
      <c r="L164" s="92">
        <f>SUM($L$143:$L$157)/15</f>
        <v>208269.68946000002</v>
      </c>
      <c r="M164" s="92">
        <f>SUM($M$143:$M$157)/15</f>
        <v>366449.22007709811</v>
      </c>
      <c r="N164" s="92"/>
      <c r="O164" s="92"/>
      <c r="P164" s="92">
        <f>SUM($P$144:$P$157)/15</f>
        <v>163253128.6938757</v>
      </c>
      <c r="Q164" s="92">
        <f t="shared" ref="Q164" si="62">SUM(Q143:Q157)/15</f>
        <v>214517.78014380008</v>
      </c>
      <c r="R164" s="92">
        <f>SUM($R$143:$R$157)/15</f>
        <v>377442.69667941105</v>
      </c>
      <c r="S164" s="92"/>
      <c r="T164" s="92"/>
      <c r="U164" s="92">
        <f>SUM($U$144:$U$157)/15</f>
        <v>168150722.55469191</v>
      </c>
      <c r="V164" s="92">
        <f>SUM($V$143:$V$157)/15</f>
        <v>220953.31354811412</v>
      </c>
      <c r="W164" s="92">
        <f>SUM($W$143:$W$157)/15</f>
        <v>388765.97779294342</v>
      </c>
      <c r="X164" s="92"/>
      <c r="Y164" s="92"/>
      <c r="Z164" s="92">
        <f>SUM($Z$144:$Z$157)/15</f>
        <v>173195244.23133272</v>
      </c>
      <c r="AA164" s="92">
        <f>SUM($AA$143:$AA$157)/15</f>
        <v>227581.91295455757</v>
      </c>
      <c r="AB164" s="92">
        <f>SUM($AB$143:$AB$157)/15</f>
        <v>400428.95723173168</v>
      </c>
      <c r="AC164" s="92"/>
      <c r="AD164" s="92"/>
      <c r="AE164" s="92">
        <f>SUM($AE$144:$AE$157)/15</f>
        <v>178391101.55827269</v>
      </c>
      <c r="AF164" s="92">
        <f>SUM($AF$143:$AF$157)/15</f>
        <v>234409.37034319431</v>
      </c>
      <c r="AG164" s="92">
        <f>SUM($AG$143:$AG$157)/15</f>
        <v>412441.82605368359</v>
      </c>
      <c r="AH164" s="115"/>
      <c r="AI164" s="115"/>
      <c r="AJ164" s="115"/>
      <c r="AK164" s="115"/>
    </row>
    <row r="165" spans="1:37" s="94" customFormat="1" ht="14.1">
      <c r="A165" s="86" t="s">
        <v>61</v>
      </c>
      <c r="B165" s="86"/>
      <c r="C165" s="117"/>
      <c r="D165" s="117"/>
      <c r="E165" s="88"/>
      <c r="F165" s="117"/>
      <c r="G165" s="113"/>
      <c r="H165" s="113"/>
      <c r="I165" s="114"/>
      <c r="J165" s="115"/>
      <c r="K165" s="115"/>
      <c r="L165" s="118">
        <f>L164/K164</f>
        <v>1.3140194118181547E-3</v>
      </c>
      <c r="M165" s="118">
        <f>M164/K164</f>
        <v>2.3120089623958951E-3</v>
      </c>
      <c r="N165" s="118"/>
      <c r="O165" s="118"/>
      <c r="P165" s="118"/>
      <c r="Q165" s="118">
        <f>Q164/P164</f>
        <v>1.3140194118181547E-3</v>
      </c>
      <c r="R165" s="118">
        <f>R164/P164</f>
        <v>2.3120089623958947E-3</v>
      </c>
      <c r="S165" s="118"/>
      <c r="T165" s="118"/>
      <c r="U165" s="118"/>
      <c r="V165" s="118">
        <f>V164/U164</f>
        <v>1.3140194118181556E-3</v>
      </c>
      <c r="W165" s="118">
        <f>W164/U164</f>
        <v>2.3120089636635087E-3</v>
      </c>
      <c r="X165" s="118"/>
      <c r="Y165" s="118"/>
      <c r="Z165" s="118"/>
      <c r="AA165" s="118">
        <f>AA164/Z164</f>
        <v>1.3140194118181554E-3</v>
      </c>
      <c r="AB165" s="118">
        <f>AB164/Z164</f>
        <v>2.3120089642697599E-3</v>
      </c>
      <c r="AC165" s="118"/>
      <c r="AD165" s="118"/>
      <c r="AE165" s="118"/>
      <c r="AF165" s="118">
        <f>AF164/AE164</f>
        <v>1.3140194118181554E-3</v>
      </c>
      <c r="AG165" s="118">
        <f>AG164/AE164</f>
        <v>2.3120089648583542E-3</v>
      </c>
      <c r="AH165" s="156"/>
      <c r="AI165" s="156"/>
      <c r="AJ165" s="156"/>
      <c r="AK165" s="156"/>
    </row>
    <row r="166" spans="1:37">
      <c r="A166" s="5"/>
      <c r="B166" s="5"/>
      <c r="C166" s="18"/>
      <c r="D166" s="18"/>
      <c r="E166" s="35"/>
      <c r="F166" s="6"/>
      <c r="G166" s="7"/>
      <c r="H166" s="7"/>
      <c r="I166" s="22"/>
      <c r="J166" s="4"/>
      <c r="K166" s="4"/>
      <c r="L166" s="4"/>
      <c r="M166" s="4"/>
      <c r="N166" s="4"/>
      <c r="O166" s="4"/>
      <c r="P166" s="4"/>
      <c r="Q166" s="4"/>
      <c r="R166" s="4"/>
      <c r="S166" s="4"/>
      <c r="T166" s="4"/>
      <c r="U166" s="4"/>
      <c r="V166" s="4"/>
      <c r="W166" s="4"/>
      <c r="X166" s="4"/>
      <c r="Y166" s="4"/>
      <c r="Z166" s="4"/>
      <c r="AA166" s="4"/>
      <c r="AB166" s="4"/>
      <c r="AC166" s="30"/>
      <c r="AD166" s="30"/>
      <c r="AE166" s="4"/>
      <c r="AF166" s="4"/>
      <c r="AG166" s="4"/>
      <c r="AH166" s="4"/>
      <c r="AI166" s="4"/>
      <c r="AJ166" s="4"/>
      <c r="AK166" s="4"/>
    </row>
    <row r="167" spans="1:37">
      <c r="A167" s="5"/>
      <c r="B167" s="5"/>
      <c r="C167" s="6"/>
      <c r="D167" s="6"/>
      <c r="E167" s="34"/>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c r="A168" s="5"/>
      <c r="B168" s="5"/>
      <c r="C168" s="6"/>
      <c r="D168" s="6"/>
      <c r="E168" s="34"/>
      <c r="F168" s="6"/>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c r="A169" s="5"/>
      <c r="B169" s="5"/>
      <c r="C169" s="6"/>
      <c r="D169" s="6"/>
      <c r="E169" s="34"/>
      <c r="F169" s="6"/>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c r="A170" s="5"/>
      <c r="B170" s="5"/>
      <c r="C170" s="6"/>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c r="A174" s="5"/>
      <c r="B174" s="5"/>
      <c r="C174" s="8"/>
      <c r="D174" s="8"/>
      <c r="E174" s="1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c r="A176" s="5"/>
      <c r="B176" s="5"/>
      <c r="C176" s="6"/>
      <c r="D176" s="6"/>
      <c r="E176" s="3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c r="A188" s="5"/>
      <c r="B188" s="5"/>
      <c r="C188" s="8"/>
      <c r="D188" s="8"/>
      <c r="E188" s="1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c r="A205" s="5"/>
      <c r="B205" s="5"/>
      <c r="C205" s="8"/>
      <c r="D205" s="8"/>
      <c r="E205" s="14"/>
      <c r="F205" s="6"/>
      <c r="G205" s="7"/>
      <c r="H205" s="7"/>
      <c r="I205" s="22"/>
      <c r="J205" s="9"/>
      <c r="K205" s="9"/>
      <c r="L205" s="9"/>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c r="A206" s="4"/>
      <c r="B206" s="4"/>
      <c r="C206" s="4"/>
      <c r="D206" s="4"/>
      <c r="E206" s="29"/>
      <c r="F206" s="4"/>
      <c r="G206" s="7"/>
      <c r="H206" s="7"/>
      <c r="I206" s="20"/>
      <c r="J206" s="4"/>
      <c r="K206" s="4"/>
      <c r="L206" s="4"/>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c r="A207" s="4"/>
      <c r="B207" s="4"/>
      <c r="C207" s="4"/>
      <c r="D207" s="4"/>
      <c r="E207" s="36"/>
      <c r="F207" s="19"/>
      <c r="G207" s="4"/>
      <c r="H207" s="4"/>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c r="A208" s="4"/>
      <c r="B208" s="4"/>
      <c r="C208" s="4"/>
      <c r="D208" s="4"/>
      <c r="E208" s="29"/>
      <c r="F208" s="15"/>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c r="A209" s="4"/>
      <c r="B209" s="4"/>
      <c r="C209" s="4"/>
      <c r="D209" s="4"/>
      <c r="E209" s="29"/>
      <c r="F209" s="4"/>
      <c r="G209" s="7"/>
      <c r="H209" s="7"/>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sheetData>
  <sheetProtection selectLockedCells="1" selectUnlockedCells="1"/>
  <sortState xmlns:xlrd2="http://schemas.microsoft.com/office/spreadsheetml/2017/richdata2" ref="A3:AK157">
    <sortCondition ref="D3:D157"/>
  </sortState>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4358-2117-4E25-85C1-FF06446D133E}">
  <dimension ref="A1:P160"/>
  <sheetViews>
    <sheetView zoomScale="70" zoomScaleNormal="70" workbookViewId="0">
      <pane ySplit="2" topLeftCell="A123" activePane="bottomLeft" state="frozen"/>
      <selection pane="bottomLeft" activeCell="A4" sqref="A4:L158"/>
    </sheetView>
  </sheetViews>
  <sheetFormatPr defaultColWidth="8.83203125" defaultRowHeight="14.45"/>
  <cols>
    <col min="1" max="12" width="20.6640625" style="16" customWidth="1"/>
    <col min="13" max="14" width="11.83203125" style="16" bestFit="1" customWidth="1"/>
    <col min="15" max="15" width="8.83203125" style="16"/>
    <col min="16" max="16" width="33.6640625" style="16" customWidth="1"/>
    <col min="17" max="17" width="8.83203125" style="16" customWidth="1"/>
    <col min="18" max="16384" width="8.83203125" style="16"/>
  </cols>
  <sheetData>
    <row r="1" spans="1:16" ht="66" customHeight="1">
      <c r="A1" s="197" t="s">
        <v>62</v>
      </c>
      <c r="B1" s="198"/>
      <c r="C1" s="198"/>
      <c r="D1" s="198"/>
      <c r="E1" s="198"/>
      <c r="F1" s="119"/>
      <c r="G1" s="119"/>
      <c r="H1" s="119"/>
      <c r="I1" s="119"/>
      <c r="J1" s="158"/>
      <c r="K1" s="119"/>
      <c r="L1" s="119"/>
      <c r="M1" s="119"/>
      <c r="N1" s="119"/>
    </row>
    <row r="2" spans="1:16" s="17" customFormat="1" ht="56.1">
      <c r="A2" s="120"/>
      <c r="B2" s="120" t="s">
        <v>63</v>
      </c>
      <c r="C2" s="120" t="s">
        <v>64</v>
      </c>
      <c r="D2" s="120" t="s">
        <v>65</v>
      </c>
      <c r="E2" s="120" t="s">
        <v>66</v>
      </c>
      <c r="F2" s="120" t="s">
        <v>67</v>
      </c>
      <c r="G2" s="120" t="s">
        <v>68</v>
      </c>
      <c r="H2" s="120" t="s">
        <v>69</v>
      </c>
      <c r="I2" s="121" t="s">
        <v>70</v>
      </c>
      <c r="J2" s="122" t="s">
        <v>71</v>
      </c>
      <c r="K2" s="122" t="s">
        <v>72</v>
      </c>
      <c r="L2" s="121" t="s">
        <v>73</v>
      </c>
      <c r="M2" s="123"/>
      <c r="N2" s="123"/>
    </row>
    <row r="3" spans="1:16" ht="119.45" customHeight="1">
      <c r="A3" s="124"/>
      <c r="B3" s="124"/>
      <c r="C3" s="124"/>
      <c r="D3" s="124"/>
      <c r="E3" s="124"/>
      <c r="F3" s="124"/>
      <c r="G3" s="124"/>
      <c r="H3" s="124"/>
      <c r="I3" s="125"/>
      <c r="J3" s="146" t="s">
        <v>74</v>
      </c>
      <c r="K3" s="146" t="s">
        <v>75</v>
      </c>
      <c r="L3" s="125"/>
      <c r="M3" s="119"/>
      <c r="N3" s="119"/>
    </row>
    <row r="4" spans="1:16">
      <c r="A4" s="119" t="s">
        <v>76</v>
      </c>
      <c r="B4" s="126">
        <v>1468934.5299999998</v>
      </c>
      <c r="C4" s="127">
        <v>135473.68</v>
      </c>
      <c r="D4" s="127">
        <v>0</v>
      </c>
      <c r="E4" s="127">
        <v>0</v>
      </c>
      <c r="F4" s="127">
        <v>0</v>
      </c>
      <c r="G4" s="127">
        <v>0</v>
      </c>
      <c r="H4" s="128">
        <v>1421.41</v>
      </c>
      <c r="I4" s="129">
        <v>1605829.6199999996</v>
      </c>
      <c r="J4" s="175">
        <f t="shared" ref="J4:J35" si="0">(F4*0.5)+C4+D4+E4+G4+H4</f>
        <v>136895.09</v>
      </c>
      <c r="K4" s="130"/>
      <c r="L4" s="131">
        <f t="shared" ref="L4:L49" si="1">(I4-J4)+K4</f>
        <v>1468934.5299999996</v>
      </c>
      <c r="M4" s="132"/>
      <c r="N4" s="119" t="s">
        <v>77</v>
      </c>
    </row>
    <row r="5" spans="1:16">
      <c r="A5" s="119" t="s">
        <v>78</v>
      </c>
      <c r="B5" s="133">
        <v>2265616.06</v>
      </c>
      <c r="C5" s="134">
        <v>394436.78</v>
      </c>
      <c r="D5" s="134">
        <v>0</v>
      </c>
      <c r="E5" s="134">
        <v>0</v>
      </c>
      <c r="F5" s="134">
        <v>229189.09000000003</v>
      </c>
      <c r="G5" s="134">
        <v>0</v>
      </c>
      <c r="H5" s="135">
        <v>3431.5999999999995</v>
      </c>
      <c r="I5" s="136">
        <v>2892673.53</v>
      </c>
      <c r="J5" s="130">
        <f t="shared" si="0"/>
        <v>512462.92500000005</v>
      </c>
      <c r="K5" s="137"/>
      <c r="L5" s="131">
        <f t="shared" si="1"/>
        <v>2380210.6049999995</v>
      </c>
      <c r="M5" s="119"/>
      <c r="N5" s="119" t="s">
        <v>79</v>
      </c>
    </row>
    <row r="6" spans="1:16">
      <c r="A6" s="119" t="s">
        <v>80</v>
      </c>
      <c r="B6" s="133">
        <v>2382703.7199999997</v>
      </c>
      <c r="C6" s="134">
        <v>974442.2899999998</v>
      </c>
      <c r="D6" s="134">
        <v>0</v>
      </c>
      <c r="E6" s="134">
        <v>0</v>
      </c>
      <c r="F6" s="134">
        <v>312923.77999999997</v>
      </c>
      <c r="G6" s="134">
        <v>0</v>
      </c>
      <c r="H6" s="135">
        <v>0</v>
      </c>
      <c r="I6" s="136">
        <v>3670069.7899999996</v>
      </c>
      <c r="J6" s="130">
        <f t="shared" si="0"/>
        <v>1130904.1799999997</v>
      </c>
      <c r="K6" s="137"/>
      <c r="L6" s="131">
        <f t="shared" si="1"/>
        <v>2539165.61</v>
      </c>
      <c r="M6" s="119"/>
      <c r="N6" s="119" t="s">
        <v>81</v>
      </c>
    </row>
    <row r="7" spans="1:16">
      <c r="A7" s="119" t="s">
        <v>82</v>
      </c>
      <c r="B7" s="133">
        <v>3134019.6832260122</v>
      </c>
      <c r="C7" s="134">
        <v>4887127.0266666664</v>
      </c>
      <c r="D7" s="134">
        <v>0</v>
      </c>
      <c r="E7" s="134">
        <v>0</v>
      </c>
      <c r="F7" s="134">
        <v>242343.8133333333</v>
      </c>
      <c r="G7" s="134">
        <v>1311617.3333333333</v>
      </c>
      <c r="H7" s="135">
        <v>84991.973333333328</v>
      </c>
      <c r="I7" s="136">
        <v>9660099.8298926782</v>
      </c>
      <c r="J7" s="130">
        <f t="shared" si="0"/>
        <v>6404908.2399999993</v>
      </c>
      <c r="K7" s="137"/>
      <c r="L7" s="131">
        <f t="shared" si="1"/>
        <v>3255191.5898926789</v>
      </c>
      <c r="M7" s="119"/>
      <c r="N7" s="119"/>
    </row>
    <row r="8" spans="1:16">
      <c r="A8" s="119" t="s">
        <v>83</v>
      </c>
      <c r="B8" s="133">
        <v>4480371.43</v>
      </c>
      <c r="C8" s="134">
        <v>11762657.27</v>
      </c>
      <c r="D8" s="134">
        <v>0</v>
      </c>
      <c r="E8" s="134">
        <v>0</v>
      </c>
      <c r="F8" s="134">
        <v>0</v>
      </c>
      <c r="G8" s="134">
        <v>0</v>
      </c>
      <c r="H8" s="135">
        <v>111370.12999999999</v>
      </c>
      <c r="I8" s="136">
        <v>16354398.83</v>
      </c>
      <c r="J8" s="130">
        <f t="shared" si="0"/>
        <v>11874027.4</v>
      </c>
      <c r="K8" s="137"/>
      <c r="L8" s="131">
        <f t="shared" si="1"/>
        <v>4480371.43</v>
      </c>
      <c r="M8" s="119"/>
      <c r="N8" s="119"/>
    </row>
    <row r="9" spans="1:16">
      <c r="A9" s="119" t="s">
        <v>84</v>
      </c>
      <c r="B9" s="133">
        <v>4849257.3599999994</v>
      </c>
      <c r="C9" s="134">
        <v>17667.03</v>
      </c>
      <c r="D9" s="134">
        <v>0</v>
      </c>
      <c r="E9" s="134">
        <v>0</v>
      </c>
      <c r="F9" s="134">
        <v>680916.40999999992</v>
      </c>
      <c r="G9" s="134">
        <v>4551</v>
      </c>
      <c r="H9" s="135">
        <v>0</v>
      </c>
      <c r="I9" s="136">
        <v>5552391.7999999998</v>
      </c>
      <c r="J9" s="130">
        <f t="shared" si="0"/>
        <v>362676.23499999999</v>
      </c>
      <c r="K9" s="137"/>
      <c r="L9" s="131">
        <f t="shared" si="1"/>
        <v>5189715.5649999995</v>
      </c>
      <c r="M9" s="119"/>
      <c r="N9" s="119"/>
    </row>
    <row r="10" spans="1:16">
      <c r="A10" s="119" t="s">
        <v>85</v>
      </c>
      <c r="B10" s="133">
        <v>5200099</v>
      </c>
      <c r="C10" s="134">
        <v>749439</v>
      </c>
      <c r="D10" s="134">
        <v>0</v>
      </c>
      <c r="E10" s="134">
        <v>0</v>
      </c>
      <c r="F10" s="134">
        <v>0</v>
      </c>
      <c r="G10" s="134">
        <v>207</v>
      </c>
      <c r="H10" s="135">
        <v>-8749</v>
      </c>
      <c r="I10" s="136">
        <v>5940996</v>
      </c>
      <c r="J10" s="130">
        <f t="shared" si="0"/>
        <v>740897</v>
      </c>
      <c r="K10" s="137"/>
      <c r="L10" s="131">
        <f t="shared" si="1"/>
        <v>5200099</v>
      </c>
      <c r="M10" s="119"/>
      <c r="N10" s="119"/>
    </row>
    <row r="11" spans="1:16">
      <c r="A11" s="119" t="s">
        <v>86</v>
      </c>
      <c r="B11" s="133">
        <v>4279774.26</v>
      </c>
      <c r="C11" s="134">
        <v>1555676.93</v>
      </c>
      <c r="D11" s="134">
        <v>0</v>
      </c>
      <c r="E11" s="134">
        <v>0</v>
      </c>
      <c r="F11" s="134">
        <v>1893841.0699999998</v>
      </c>
      <c r="G11" s="134">
        <v>35127</v>
      </c>
      <c r="H11" s="135">
        <v>46529.17</v>
      </c>
      <c r="I11" s="136">
        <v>7810948.4299999997</v>
      </c>
      <c r="J11" s="130">
        <f t="shared" si="0"/>
        <v>2584253.6349999998</v>
      </c>
      <c r="K11" s="137"/>
      <c r="L11" s="131">
        <f t="shared" si="1"/>
        <v>5226694.7949999999</v>
      </c>
      <c r="M11" s="119"/>
      <c r="N11" s="119"/>
    </row>
    <row r="12" spans="1:16">
      <c r="A12" s="119" t="s">
        <v>87</v>
      </c>
      <c r="B12" s="133">
        <v>4951780.0999999996</v>
      </c>
      <c r="C12" s="134">
        <v>654050.15</v>
      </c>
      <c r="D12" s="134">
        <v>0</v>
      </c>
      <c r="E12" s="134">
        <v>0</v>
      </c>
      <c r="F12" s="134">
        <v>988922.41</v>
      </c>
      <c r="G12" s="134">
        <v>30000</v>
      </c>
      <c r="H12" s="135">
        <v>0</v>
      </c>
      <c r="I12" s="136">
        <v>6624752.6600000001</v>
      </c>
      <c r="J12" s="130">
        <f t="shared" si="0"/>
        <v>1178511.355</v>
      </c>
      <c r="K12" s="137"/>
      <c r="L12" s="131">
        <f t="shared" si="1"/>
        <v>5446241.3049999997</v>
      </c>
      <c r="M12" s="119"/>
      <c r="N12" s="119"/>
    </row>
    <row r="13" spans="1:16">
      <c r="A13" s="119" t="s">
        <v>88</v>
      </c>
      <c r="B13" s="133">
        <v>5568132.3799999999</v>
      </c>
      <c r="C13" s="134">
        <v>352664.31</v>
      </c>
      <c r="D13" s="134">
        <v>0</v>
      </c>
      <c r="E13" s="134">
        <v>0</v>
      </c>
      <c r="F13" s="134">
        <v>62522.010000000009</v>
      </c>
      <c r="G13" s="134">
        <v>0</v>
      </c>
      <c r="H13" s="135">
        <v>7098.7800000000025</v>
      </c>
      <c r="I13" s="136">
        <v>5990417.4799999995</v>
      </c>
      <c r="J13" s="130">
        <f t="shared" si="0"/>
        <v>391024.09500000003</v>
      </c>
      <c r="K13" s="137"/>
      <c r="L13" s="131">
        <f t="shared" si="1"/>
        <v>5599393.3849999998</v>
      </c>
      <c r="M13" s="119"/>
      <c r="N13" s="119"/>
    </row>
    <row r="14" spans="1:16">
      <c r="A14" s="119" t="s">
        <v>89</v>
      </c>
      <c r="B14" s="133">
        <v>6004890.9600000018</v>
      </c>
      <c r="C14" s="134">
        <v>1142912.1400000001</v>
      </c>
      <c r="D14" s="134">
        <v>0</v>
      </c>
      <c r="E14" s="134">
        <v>0</v>
      </c>
      <c r="F14" s="134">
        <v>0</v>
      </c>
      <c r="G14" s="134">
        <v>0</v>
      </c>
      <c r="H14" s="135">
        <v>114021.1</v>
      </c>
      <c r="I14" s="136">
        <v>7261824.2000000011</v>
      </c>
      <c r="J14" s="130">
        <f t="shared" si="0"/>
        <v>1256933.2400000002</v>
      </c>
      <c r="K14" s="137"/>
      <c r="L14" s="131">
        <f t="shared" si="1"/>
        <v>6004890.9600000009</v>
      </c>
      <c r="M14" s="119"/>
      <c r="N14" s="119"/>
      <c r="P14" s="42"/>
    </row>
    <row r="15" spans="1:16">
      <c r="A15" s="119" t="s">
        <v>90</v>
      </c>
      <c r="B15" s="133">
        <v>6390141.2699999996</v>
      </c>
      <c r="C15" s="134">
        <v>1616445.98</v>
      </c>
      <c r="D15" s="134">
        <v>0</v>
      </c>
      <c r="E15" s="134">
        <v>0</v>
      </c>
      <c r="F15" s="134">
        <v>90506.62999999999</v>
      </c>
      <c r="G15" s="134">
        <v>0</v>
      </c>
      <c r="H15" s="135">
        <v>60248.469999999987</v>
      </c>
      <c r="I15" s="136">
        <v>8157342.3499999996</v>
      </c>
      <c r="J15" s="130">
        <f t="shared" si="0"/>
        <v>1721947.7649999999</v>
      </c>
      <c r="K15" s="137"/>
      <c r="L15" s="131">
        <f t="shared" si="1"/>
        <v>6435394.585</v>
      </c>
      <c r="M15" s="119"/>
      <c r="N15" s="119"/>
    </row>
    <row r="16" spans="1:16">
      <c r="A16" s="119" t="s">
        <v>91</v>
      </c>
      <c r="B16" s="133">
        <v>6500967.3699999992</v>
      </c>
      <c r="C16" s="134">
        <v>8005215.959999999</v>
      </c>
      <c r="D16" s="134">
        <v>0</v>
      </c>
      <c r="E16" s="134">
        <v>0</v>
      </c>
      <c r="F16" s="134">
        <v>0</v>
      </c>
      <c r="G16" s="134">
        <v>0</v>
      </c>
      <c r="H16" s="135">
        <v>386611.82181818178</v>
      </c>
      <c r="I16" s="136">
        <v>14892795.15181818</v>
      </c>
      <c r="J16" s="130">
        <f t="shared" si="0"/>
        <v>8391827.7818181813</v>
      </c>
      <c r="K16" s="137"/>
      <c r="L16" s="131">
        <f t="shared" si="1"/>
        <v>6500967.3699999992</v>
      </c>
      <c r="M16" s="119"/>
      <c r="N16" s="119"/>
    </row>
    <row r="17" spans="1:14">
      <c r="A17" s="119" t="s">
        <v>55</v>
      </c>
      <c r="B17" s="133">
        <v>6598146.1299999999</v>
      </c>
      <c r="C17" s="134">
        <v>450</v>
      </c>
      <c r="D17" s="134">
        <v>0</v>
      </c>
      <c r="E17" s="134">
        <v>0</v>
      </c>
      <c r="F17" s="134">
        <v>0</v>
      </c>
      <c r="G17" s="134">
        <v>0</v>
      </c>
      <c r="H17" s="135">
        <v>102183.82</v>
      </c>
      <c r="I17" s="136">
        <v>6700779.9500000002</v>
      </c>
      <c r="J17" s="130">
        <f t="shared" si="0"/>
        <v>102633.82</v>
      </c>
      <c r="K17" s="137"/>
      <c r="L17" s="131">
        <f t="shared" si="1"/>
        <v>6598146.1299999999</v>
      </c>
      <c r="M17" s="119"/>
      <c r="N17" s="119"/>
    </row>
    <row r="18" spans="1:14">
      <c r="A18" s="119" t="s">
        <v>92</v>
      </c>
      <c r="B18" s="133">
        <v>6933259</v>
      </c>
      <c r="C18" s="134">
        <v>1814122</v>
      </c>
      <c r="D18" s="134">
        <v>0</v>
      </c>
      <c r="E18" s="134">
        <v>0</v>
      </c>
      <c r="F18" s="134">
        <v>57607</v>
      </c>
      <c r="G18" s="134">
        <v>0</v>
      </c>
      <c r="H18" s="135">
        <v>22094</v>
      </c>
      <c r="I18" s="136">
        <v>8827082</v>
      </c>
      <c r="J18" s="130">
        <f t="shared" si="0"/>
        <v>1865019.5</v>
      </c>
      <c r="K18" s="137"/>
      <c r="L18" s="131">
        <f t="shared" si="1"/>
        <v>6962062.5</v>
      </c>
      <c r="M18" s="119"/>
      <c r="N18" s="119"/>
    </row>
    <row r="19" spans="1:14">
      <c r="A19" s="119" t="s">
        <v>93</v>
      </c>
      <c r="B19" s="133">
        <v>6970615.6873005033</v>
      </c>
      <c r="C19" s="134">
        <v>1200</v>
      </c>
      <c r="D19" s="134">
        <v>0</v>
      </c>
      <c r="E19" s="134">
        <v>0</v>
      </c>
      <c r="F19" s="134">
        <v>5861.9672727272718</v>
      </c>
      <c r="G19" s="134">
        <v>0</v>
      </c>
      <c r="H19" s="135">
        <v>1229.0181818181823</v>
      </c>
      <c r="I19" s="136">
        <v>6978906.6727550486</v>
      </c>
      <c r="J19" s="130">
        <f t="shared" si="0"/>
        <v>5360.0018181818177</v>
      </c>
      <c r="K19" s="137"/>
      <c r="L19" s="131">
        <f t="shared" si="1"/>
        <v>6973546.6709368667</v>
      </c>
      <c r="M19" s="119"/>
      <c r="N19" s="119"/>
    </row>
    <row r="20" spans="1:14">
      <c r="A20" s="119" t="s">
        <v>94</v>
      </c>
      <c r="B20" s="133">
        <v>6696974.870000001</v>
      </c>
      <c r="C20" s="134">
        <v>812170.94</v>
      </c>
      <c r="D20" s="134">
        <v>0</v>
      </c>
      <c r="E20" s="134">
        <v>0</v>
      </c>
      <c r="F20" s="134">
        <v>638861.36</v>
      </c>
      <c r="G20" s="134">
        <v>0</v>
      </c>
      <c r="H20" s="135">
        <v>7583.75</v>
      </c>
      <c r="I20" s="136">
        <v>8155590.9200000009</v>
      </c>
      <c r="J20" s="130">
        <f t="shared" si="0"/>
        <v>1139185.3699999999</v>
      </c>
      <c r="K20" s="137"/>
      <c r="L20" s="131">
        <f t="shared" si="1"/>
        <v>7016405.5500000007</v>
      </c>
      <c r="M20" s="119"/>
      <c r="N20" s="119"/>
    </row>
    <row r="21" spans="1:14">
      <c r="A21" s="119" t="s">
        <v>95</v>
      </c>
      <c r="B21" s="133">
        <v>7487835.21</v>
      </c>
      <c r="C21" s="134">
        <v>353417.59</v>
      </c>
      <c r="D21" s="134">
        <v>0</v>
      </c>
      <c r="E21" s="134">
        <v>0</v>
      </c>
      <c r="F21" s="134">
        <v>0</v>
      </c>
      <c r="G21" s="134">
        <v>11088</v>
      </c>
      <c r="H21" s="135">
        <v>0</v>
      </c>
      <c r="I21" s="136">
        <v>7852340.7999999998</v>
      </c>
      <c r="J21" s="130">
        <f t="shared" si="0"/>
        <v>364505.59</v>
      </c>
      <c r="K21" s="137"/>
      <c r="L21" s="131">
        <f t="shared" si="1"/>
        <v>7487835.21</v>
      </c>
      <c r="M21" s="119"/>
      <c r="N21" s="119"/>
    </row>
    <row r="22" spans="1:14">
      <c r="A22" s="119" t="s">
        <v>96</v>
      </c>
      <c r="B22" s="133">
        <v>6869195</v>
      </c>
      <c r="C22" s="134">
        <v>2811964</v>
      </c>
      <c r="D22" s="134">
        <v>0</v>
      </c>
      <c r="E22" s="134">
        <v>0</v>
      </c>
      <c r="F22" s="134">
        <v>2001105</v>
      </c>
      <c r="G22" s="134">
        <v>0</v>
      </c>
      <c r="H22" s="135">
        <v>-45375</v>
      </c>
      <c r="I22" s="136">
        <v>11636889</v>
      </c>
      <c r="J22" s="130">
        <f t="shared" si="0"/>
        <v>3767141.5</v>
      </c>
      <c r="K22" s="137"/>
      <c r="L22" s="131">
        <f t="shared" si="1"/>
        <v>7869747.5</v>
      </c>
      <c r="M22" s="119"/>
      <c r="N22" s="119"/>
    </row>
    <row r="23" spans="1:14">
      <c r="A23" s="119" t="s">
        <v>97</v>
      </c>
      <c r="B23" s="133">
        <v>7879649.4399999995</v>
      </c>
      <c r="C23" s="134">
        <v>993728.77999999991</v>
      </c>
      <c r="D23" s="134">
        <v>0</v>
      </c>
      <c r="E23" s="134">
        <v>0</v>
      </c>
      <c r="F23" s="134">
        <v>0</v>
      </c>
      <c r="G23" s="134">
        <v>-11961</v>
      </c>
      <c r="H23" s="135">
        <v>-74622.73000000001</v>
      </c>
      <c r="I23" s="136">
        <v>8786794.4899999984</v>
      </c>
      <c r="J23" s="130">
        <f t="shared" si="0"/>
        <v>907145.04999999993</v>
      </c>
      <c r="K23" s="137"/>
      <c r="L23" s="131">
        <f t="shared" si="1"/>
        <v>7879649.4399999985</v>
      </c>
      <c r="M23" s="119"/>
      <c r="N23" s="119"/>
    </row>
    <row r="24" spans="1:14">
      <c r="A24" s="119" t="s">
        <v>98</v>
      </c>
      <c r="B24" s="133">
        <v>7131073</v>
      </c>
      <c r="C24" s="134">
        <v>2419743</v>
      </c>
      <c r="D24" s="134">
        <v>0</v>
      </c>
      <c r="E24" s="134">
        <v>0</v>
      </c>
      <c r="F24" s="134">
        <v>1521272</v>
      </c>
      <c r="G24" s="134">
        <v>0</v>
      </c>
      <c r="H24" s="135">
        <v>-121837</v>
      </c>
      <c r="I24" s="136">
        <v>10950251</v>
      </c>
      <c r="J24" s="130">
        <f t="shared" si="0"/>
        <v>3058542</v>
      </c>
      <c r="K24" s="137"/>
      <c r="L24" s="131">
        <f t="shared" si="1"/>
        <v>7891709</v>
      </c>
      <c r="M24" s="119"/>
      <c r="N24" s="119"/>
    </row>
    <row r="25" spans="1:14">
      <c r="A25" s="119" t="s">
        <v>99</v>
      </c>
      <c r="B25" s="133">
        <v>7911330.6999999993</v>
      </c>
      <c r="C25" s="134">
        <v>862036.04000000027</v>
      </c>
      <c r="D25" s="134">
        <v>0</v>
      </c>
      <c r="E25" s="134">
        <v>0</v>
      </c>
      <c r="F25" s="134">
        <v>0</v>
      </c>
      <c r="G25" s="134">
        <v>517181</v>
      </c>
      <c r="H25" s="135">
        <v>15262.69</v>
      </c>
      <c r="I25" s="136">
        <v>9305810.4299999997</v>
      </c>
      <c r="J25" s="130">
        <f t="shared" si="0"/>
        <v>1394479.7300000002</v>
      </c>
      <c r="K25" s="137"/>
      <c r="L25" s="131">
        <f t="shared" si="1"/>
        <v>7911330.6999999993</v>
      </c>
      <c r="M25" s="119"/>
      <c r="N25" s="119"/>
    </row>
    <row r="26" spans="1:14">
      <c r="A26" s="119" t="s">
        <v>100</v>
      </c>
      <c r="B26" s="133">
        <v>5866024.0099999998</v>
      </c>
      <c r="C26" s="134">
        <v>143449.24</v>
      </c>
      <c r="D26" s="134">
        <v>0</v>
      </c>
      <c r="E26" s="134">
        <v>0</v>
      </c>
      <c r="F26" s="134">
        <v>4554957.1500000004</v>
      </c>
      <c r="G26" s="134">
        <v>0</v>
      </c>
      <c r="H26" s="135">
        <v>215048.34</v>
      </c>
      <c r="I26" s="136">
        <v>10779478.74</v>
      </c>
      <c r="J26" s="130">
        <f t="shared" si="0"/>
        <v>2635976.1550000003</v>
      </c>
      <c r="K26" s="137"/>
      <c r="L26" s="131">
        <f t="shared" si="1"/>
        <v>8143502.585</v>
      </c>
      <c r="M26" s="119"/>
      <c r="N26" s="119"/>
    </row>
    <row r="27" spans="1:14">
      <c r="A27" s="119" t="s">
        <v>101</v>
      </c>
      <c r="B27" s="133">
        <v>8632058</v>
      </c>
      <c r="C27" s="134">
        <v>2524269</v>
      </c>
      <c r="D27" s="134">
        <v>0</v>
      </c>
      <c r="E27" s="134">
        <v>0</v>
      </c>
      <c r="F27" s="134">
        <v>780436</v>
      </c>
      <c r="G27" s="134">
        <v>1175783</v>
      </c>
      <c r="H27" s="135">
        <v>276041</v>
      </c>
      <c r="I27" s="136">
        <v>13388587</v>
      </c>
      <c r="J27" s="130">
        <f t="shared" si="0"/>
        <v>4366311</v>
      </c>
      <c r="K27" s="137"/>
      <c r="L27" s="131">
        <f t="shared" si="1"/>
        <v>9022276</v>
      </c>
      <c r="M27" s="119"/>
      <c r="N27" s="119"/>
    </row>
    <row r="28" spans="1:14">
      <c r="A28" s="119" t="s">
        <v>102</v>
      </c>
      <c r="B28" s="133">
        <v>7669247</v>
      </c>
      <c r="C28" s="134">
        <v>775946</v>
      </c>
      <c r="D28" s="134">
        <v>0</v>
      </c>
      <c r="E28" s="134">
        <v>0</v>
      </c>
      <c r="F28" s="134">
        <v>3250078</v>
      </c>
      <c r="G28" s="134">
        <v>45248</v>
      </c>
      <c r="H28" s="135">
        <v>0</v>
      </c>
      <c r="I28" s="136">
        <v>11740519</v>
      </c>
      <c r="J28" s="130">
        <f t="shared" si="0"/>
        <v>2446233</v>
      </c>
      <c r="K28" s="137"/>
      <c r="L28" s="131">
        <f t="shared" si="1"/>
        <v>9294286</v>
      </c>
      <c r="M28" s="119"/>
      <c r="N28" s="119"/>
    </row>
    <row r="29" spans="1:14">
      <c r="A29" s="119" t="s">
        <v>103</v>
      </c>
      <c r="B29" s="133">
        <v>8853020</v>
      </c>
      <c r="C29" s="134">
        <v>0</v>
      </c>
      <c r="D29" s="134">
        <v>0</v>
      </c>
      <c r="E29" s="134">
        <v>0</v>
      </c>
      <c r="F29" s="134">
        <v>1068961</v>
      </c>
      <c r="G29" s="134">
        <v>0</v>
      </c>
      <c r="H29" s="135">
        <v>0</v>
      </c>
      <c r="I29" s="136">
        <v>9921981</v>
      </c>
      <c r="J29" s="130">
        <f t="shared" si="0"/>
        <v>534480.5</v>
      </c>
      <c r="K29" s="137"/>
      <c r="L29" s="131">
        <f t="shared" si="1"/>
        <v>9387500.5</v>
      </c>
      <c r="M29" s="119"/>
      <c r="N29" s="119"/>
    </row>
    <row r="30" spans="1:14">
      <c r="A30" s="119" t="s">
        <v>104</v>
      </c>
      <c r="B30" s="133">
        <v>9547145.4199999999</v>
      </c>
      <c r="C30" s="134">
        <v>4215688.16</v>
      </c>
      <c r="D30" s="134">
        <v>0</v>
      </c>
      <c r="E30" s="134">
        <v>0</v>
      </c>
      <c r="F30" s="134">
        <v>0</v>
      </c>
      <c r="G30" s="134">
        <v>0</v>
      </c>
      <c r="H30" s="135">
        <v>61286.080000000002</v>
      </c>
      <c r="I30" s="136">
        <v>13824119.66</v>
      </c>
      <c r="J30" s="130">
        <f t="shared" si="0"/>
        <v>4276974.24</v>
      </c>
      <c r="K30" s="137"/>
      <c r="L30" s="131">
        <f t="shared" si="1"/>
        <v>9547145.4199999999</v>
      </c>
      <c r="M30" s="119"/>
      <c r="N30" s="119"/>
    </row>
    <row r="31" spans="1:14">
      <c r="A31" s="119" t="s">
        <v>105</v>
      </c>
      <c r="B31" s="133">
        <v>9015285.4099999983</v>
      </c>
      <c r="C31" s="134">
        <v>49600.09</v>
      </c>
      <c r="D31" s="134">
        <v>0</v>
      </c>
      <c r="E31" s="134">
        <v>0</v>
      </c>
      <c r="F31" s="134">
        <v>1656927.8600000006</v>
      </c>
      <c r="G31" s="134">
        <v>851681</v>
      </c>
      <c r="H31" s="135">
        <v>340882.75</v>
      </c>
      <c r="I31" s="136">
        <v>11914377.109999999</v>
      </c>
      <c r="J31" s="130">
        <f t="shared" si="0"/>
        <v>2070627.7700000003</v>
      </c>
      <c r="K31" s="137"/>
      <c r="L31" s="131">
        <f t="shared" si="1"/>
        <v>9843749.3399999999</v>
      </c>
      <c r="M31" s="119"/>
      <c r="N31" s="119"/>
    </row>
    <row r="32" spans="1:14">
      <c r="A32" s="119" t="s">
        <v>106</v>
      </c>
      <c r="B32" s="133">
        <v>9626263</v>
      </c>
      <c r="C32" s="134">
        <v>0</v>
      </c>
      <c r="D32" s="134">
        <v>0</v>
      </c>
      <c r="E32" s="134">
        <v>0</v>
      </c>
      <c r="F32" s="134">
        <v>641736</v>
      </c>
      <c r="G32" s="134">
        <v>140881</v>
      </c>
      <c r="H32" s="135">
        <v>0</v>
      </c>
      <c r="I32" s="136">
        <v>10408880</v>
      </c>
      <c r="J32" s="130">
        <f t="shared" si="0"/>
        <v>461749</v>
      </c>
      <c r="K32" s="137"/>
      <c r="L32" s="131">
        <f t="shared" si="1"/>
        <v>9947131</v>
      </c>
      <c r="M32" s="119"/>
      <c r="N32" s="119"/>
    </row>
    <row r="33" spans="1:14">
      <c r="A33" s="119" t="s">
        <v>107</v>
      </c>
      <c r="B33" s="133">
        <v>10205873.439999999</v>
      </c>
      <c r="C33" s="134">
        <v>153833.17000000001</v>
      </c>
      <c r="D33" s="134">
        <v>0</v>
      </c>
      <c r="E33" s="134">
        <v>0</v>
      </c>
      <c r="F33" s="134">
        <v>799171.60999999987</v>
      </c>
      <c r="G33" s="134">
        <v>0</v>
      </c>
      <c r="H33" s="135">
        <v>20381.439999999999</v>
      </c>
      <c r="I33" s="136">
        <v>11179259.659999998</v>
      </c>
      <c r="J33" s="130">
        <f t="shared" si="0"/>
        <v>573800.41499999992</v>
      </c>
      <c r="K33" s="137"/>
      <c r="L33" s="131">
        <f t="shared" si="1"/>
        <v>10605459.244999999</v>
      </c>
      <c r="M33" s="119"/>
      <c r="N33" s="119"/>
    </row>
    <row r="34" spans="1:14">
      <c r="A34" s="119" t="s">
        <v>108</v>
      </c>
      <c r="B34" s="133">
        <v>10606075</v>
      </c>
      <c r="C34" s="134">
        <v>802586.18181818188</v>
      </c>
      <c r="D34" s="134">
        <v>0</v>
      </c>
      <c r="E34" s="134">
        <v>0</v>
      </c>
      <c r="F34" s="134">
        <v>331429.09090909088</v>
      </c>
      <c r="G34" s="134">
        <v>0</v>
      </c>
      <c r="H34" s="135">
        <v>0</v>
      </c>
      <c r="I34" s="136">
        <v>11740090.272727273</v>
      </c>
      <c r="J34" s="130">
        <f t="shared" si="0"/>
        <v>968300.72727272729</v>
      </c>
      <c r="K34" s="137"/>
      <c r="L34" s="131">
        <f t="shared" si="1"/>
        <v>10771789.545454547</v>
      </c>
      <c r="M34" s="119"/>
      <c r="N34" s="119"/>
    </row>
    <row r="35" spans="1:14">
      <c r="A35" s="119" t="s">
        <v>109</v>
      </c>
      <c r="B35" s="133">
        <v>10812466.83</v>
      </c>
      <c r="C35" s="134">
        <v>10411278.470000001</v>
      </c>
      <c r="D35" s="134">
        <v>0</v>
      </c>
      <c r="E35" s="134">
        <v>0</v>
      </c>
      <c r="F35" s="134">
        <v>0</v>
      </c>
      <c r="G35" s="134">
        <v>0</v>
      </c>
      <c r="H35" s="135">
        <v>101726.42000000001</v>
      </c>
      <c r="I35" s="136">
        <v>21325471.720000003</v>
      </c>
      <c r="J35" s="130">
        <f t="shared" si="0"/>
        <v>10513004.890000001</v>
      </c>
      <c r="K35" s="137"/>
      <c r="L35" s="131">
        <f t="shared" si="1"/>
        <v>10812466.830000002</v>
      </c>
      <c r="M35" s="119"/>
      <c r="N35" s="119"/>
    </row>
    <row r="36" spans="1:14">
      <c r="A36" s="119" t="s">
        <v>110</v>
      </c>
      <c r="B36" s="133">
        <v>10853305</v>
      </c>
      <c r="C36" s="134">
        <v>10065179</v>
      </c>
      <c r="D36" s="134">
        <v>0</v>
      </c>
      <c r="E36" s="134">
        <v>149010</v>
      </c>
      <c r="F36" s="134">
        <v>0</v>
      </c>
      <c r="G36" s="134">
        <v>0</v>
      </c>
      <c r="H36" s="135">
        <v>73848</v>
      </c>
      <c r="I36" s="136">
        <v>21141342</v>
      </c>
      <c r="J36" s="130">
        <f t="shared" ref="J36:J67" si="2">(F36*0.5)+C36+D36+E36+G36+H36</f>
        <v>10288037</v>
      </c>
      <c r="K36" s="137"/>
      <c r="L36" s="131">
        <f t="shared" si="1"/>
        <v>10853305</v>
      </c>
      <c r="M36" s="119"/>
      <c r="N36" s="119"/>
    </row>
    <row r="37" spans="1:14">
      <c r="A37" s="119" t="s">
        <v>111</v>
      </c>
      <c r="B37" s="133">
        <v>11090803.210000001</v>
      </c>
      <c r="C37" s="134">
        <v>-700</v>
      </c>
      <c r="D37" s="134">
        <v>0</v>
      </c>
      <c r="E37" s="134">
        <v>0</v>
      </c>
      <c r="F37" s="134">
        <v>299287.85000000003</v>
      </c>
      <c r="G37" s="134">
        <v>101817</v>
      </c>
      <c r="H37" s="135">
        <v>0</v>
      </c>
      <c r="I37" s="136">
        <v>11491208.060000001</v>
      </c>
      <c r="J37" s="130">
        <f t="shared" si="2"/>
        <v>250760.92500000002</v>
      </c>
      <c r="K37" s="137"/>
      <c r="L37" s="131">
        <f t="shared" si="1"/>
        <v>11240447.135</v>
      </c>
      <c r="M37" s="119"/>
      <c r="N37" s="119"/>
    </row>
    <row r="38" spans="1:14">
      <c r="A38" s="119" t="s">
        <v>112</v>
      </c>
      <c r="B38" s="133">
        <v>10960278</v>
      </c>
      <c r="C38" s="134">
        <v>1024296</v>
      </c>
      <c r="D38" s="134">
        <v>173681</v>
      </c>
      <c r="E38" s="134">
        <v>0</v>
      </c>
      <c r="F38" s="134">
        <v>587756</v>
      </c>
      <c r="G38" s="134">
        <v>0</v>
      </c>
      <c r="H38" s="135">
        <v>-74444</v>
      </c>
      <c r="I38" s="136">
        <v>12671567</v>
      </c>
      <c r="J38" s="130">
        <f t="shared" si="2"/>
        <v>1417411</v>
      </c>
      <c r="K38" s="137"/>
      <c r="L38" s="131">
        <f t="shared" si="1"/>
        <v>11254156</v>
      </c>
      <c r="M38" s="119"/>
      <c r="N38" s="119"/>
    </row>
    <row r="39" spans="1:14">
      <c r="A39" s="119" t="s">
        <v>113</v>
      </c>
      <c r="B39" s="133">
        <v>10566315.539999999</v>
      </c>
      <c r="C39" s="134">
        <v>447141.48</v>
      </c>
      <c r="D39" s="134">
        <v>0</v>
      </c>
      <c r="E39" s="134">
        <v>0</v>
      </c>
      <c r="F39" s="134">
        <v>1746505.3</v>
      </c>
      <c r="G39" s="134">
        <v>0</v>
      </c>
      <c r="H39" s="135">
        <v>242987.44</v>
      </c>
      <c r="I39" s="136">
        <v>13002949.76</v>
      </c>
      <c r="J39" s="130">
        <f t="shared" si="2"/>
        <v>1563381.5699999998</v>
      </c>
      <c r="K39" s="137"/>
      <c r="L39" s="131">
        <f t="shared" si="1"/>
        <v>11439568.189999999</v>
      </c>
      <c r="M39" s="119"/>
      <c r="N39" s="119"/>
    </row>
    <row r="40" spans="1:14">
      <c r="A40" s="119" t="s">
        <v>114</v>
      </c>
      <c r="B40" s="133">
        <v>11443322.909999998</v>
      </c>
      <c r="C40" s="134">
        <v>939178.73000000021</v>
      </c>
      <c r="D40" s="134">
        <v>0</v>
      </c>
      <c r="E40" s="134">
        <v>0</v>
      </c>
      <c r="F40" s="134">
        <v>0</v>
      </c>
      <c r="G40" s="134">
        <v>0</v>
      </c>
      <c r="H40" s="135">
        <v>37835.100000000006</v>
      </c>
      <c r="I40" s="136">
        <v>12420336.739999998</v>
      </c>
      <c r="J40" s="130">
        <f t="shared" si="2"/>
        <v>977013.83000000019</v>
      </c>
      <c r="K40" s="137"/>
      <c r="L40" s="131">
        <f t="shared" si="1"/>
        <v>11443322.909999998</v>
      </c>
      <c r="M40" s="119"/>
      <c r="N40" s="119"/>
    </row>
    <row r="41" spans="1:14">
      <c r="A41" s="119" t="s">
        <v>115</v>
      </c>
      <c r="B41" s="133">
        <v>9881080.0799999982</v>
      </c>
      <c r="C41" s="134">
        <v>941029.84000000008</v>
      </c>
      <c r="D41" s="134">
        <v>0</v>
      </c>
      <c r="E41" s="134">
        <v>0</v>
      </c>
      <c r="F41" s="134">
        <v>4114785.5699999994</v>
      </c>
      <c r="G41" s="134">
        <v>455511</v>
      </c>
      <c r="H41" s="135">
        <v>0</v>
      </c>
      <c r="I41" s="136">
        <v>15392406.489999998</v>
      </c>
      <c r="J41" s="130">
        <f t="shared" si="2"/>
        <v>3453933.625</v>
      </c>
      <c r="K41" s="137"/>
      <c r="L41" s="131">
        <f t="shared" si="1"/>
        <v>11938472.864999998</v>
      </c>
      <c r="M41" s="119"/>
      <c r="N41" s="119"/>
    </row>
    <row r="42" spans="1:14">
      <c r="A42" s="119" t="s">
        <v>116</v>
      </c>
      <c r="B42" s="133">
        <v>10139998.920000002</v>
      </c>
      <c r="C42" s="134">
        <v>51100</v>
      </c>
      <c r="D42" s="134">
        <v>0</v>
      </c>
      <c r="E42" s="134">
        <v>0</v>
      </c>
      <c r="F42" s="134">
        <v>3950330.7600000007</v>
      </c>
      <c r="G42" s="134">
        <v>0</v>
      </c>
      <c r="H42" s="135">
        <v>0</v>
      </c>
      <c r="I42" s="136">
        <v>14141429.680000003</v>
      </c>
      <c r="J42" s="130">
        <f t="shared" si="2"/>
        <v>2026265.3800000004</v>
      </c>
      <c r="K42" s="137"/>
      <c r="L42" s="131">
        <f t="shared" si="1"/>
        <v>12115164.300000003</v>
      </c>
      <c r="M42" s="119"/>
      <c r="N42" s="119"/>
    </row>
    <row r="43" spans="1:14">
      <c r="A43" s="119" t="s">
        <v>117</v>
      </c>
      <c r="B43" s="133">
        <v>12439354.209999999</v>
      </c>
      <c r="C43" s="134">
        <v>548421.25999999989</v>
      </c>
      <c r="D43" s="134">
        <v>0</v>
      </c>
      <c r="E43" s="134">
        <v>0</v>
      </c>
      <c r="F43" s="134">
        <v>33851.4</v>
      </c>
      <c r="G43" s="134">
        <v>70500</v>
      </c>
      <c r="H43" s="135">
        <v>17335.259999999998</v>
      </c>
      <c r="I43" s="136">
        <v>13109462.129999999</v>
      </c>
      <c r="J43" s="130">
        <f t="shared" si="2"/>
        <v>653182.21999999986</v>
      </c>
      <c r="K43" s="137"/>
      <c r="L43" s="131">
        <f t="shared" si="1"/>
        <v>12456279.909999998</v>
      </c>
      <c r="M43" s="119"/>
      <c r="N43" s="119"/>
    </row>
    <row r="44" spans="1:14">
      <c r="A44" s="119" t="s">
        <v>118</v>
      </c>
      <c r="B44" s="133">
        <v>12680776.939999999</v>
      </c>
      <c r="C44" s="134">
        <v>1568964.5599999998</v>
      </c>
      <c r="D44" s="134">
        <v>0</v>
      </c>
      <c r="E44" s="134">
        <v>0</v>
      </c>
      <c r="F44" s="134">
        <v>530423.5</v>
      </c>
      <c r="G44" s="134">
        <v>184829</v>
      </c>
      <c r="H44" s="135">
        <v>0</v>
      </c>
      <c r="I44" s="136">
        <v>14964994</v>
      </c>
      <c r="J44" s="130">
        <f t="shared" si="2"/>
        <v>2019005.3099999998</v>
      </c>
      <c r="K44" s="137"/>
      <c r="L44" s="131">
        <f t="shared" si="1"/>
        <v>12945988.689999999</v>
      </c>
      <c r="M44" s="119"/>
      <c r="N44" s="119"/>
    </row>
    <row r="45" spans="1:14">
      <c r="A45" s="119" t="s">
        <v>119</v>
      </c>
      <c r="B45" s="133">
        <v>13701903.360000001</v>
      </c>
      <c r="C45" s="134">
        <v>192236.03</v>
      </c>
      <c r="D45" s="134">
        <v>0</v>
      </c>
      <c r="E45" s="134">
        <v>0</v>
      </c>
      <c r="F45" s="134">
        <v>0</v>
      </c>
      <c r="G45" s="134">
        <v>0</v>
      </c>
      <c r="H45" s="135">
        <v>10020.48</v>
      </c>
      <c r="I45" s="136">
        <v>13904159.870000001</v>
      </c>
      <c r="J45" s="130">
        <f t="shared" si="2"/>
        <v>202256.51</v>
      </c>
      <c r="K45" s="137"/>
      <c r="L45" s="131">
        <f t="shared" si="1"/>
        <v>13701903.360000001</v>
      </c>
      <c r="M45" s="119"/>
      <c r="N45" s="119"/>
    </row>
    <row r="46" spans="1:14">
      <c r="A46" s="119" t="s">
        <v>120</v>
      </c>
      <c r="B46" s="133">
        <v>13779401.950000001</v>
      </c>
      <c r="C46" s="134">
        <v>1193012.45</v>
      </c>
      <c r="D46" s="134">
        <v>0</v>
      </c>
      <c r="E46" s="134">
        <v>0</v>
      </c>
      <c r="F46" s="134">
        <v>0</v>
      </c>
      <c r="G46" s="134">
        <v>0</v>
      </c>
      <c r="H46" s="135">
        <v>13003.620000000014</v>
      </c>
      <c r="I46" s="136">
        <v>14985418.02</v>
      </c>
      <c r="J46" s="130">
        <f t="shared" si="2"/>
        <v>1206016.07</v>
      </c>
      <c r="K46" s="137"/>
      <c r="L46" s="131">
        <f t="shared" si="1"/>
        <v>13779401.949999999</v>
      </c>
      <c r="M46" s="119"/>
      <c r="N46" s="119"/>
    </row>
    <row r="47" spans="1:14">
      <c r="A47" s="119" t="s">
        <v>121</v>
      </c>
      <c r="B47" s="133">
        <v>13664394</v>
      </c>
      <c r="C47" s="134">
        <v>1540889</v>
      </c>
      <c r="D47" s="134">
        <v>0</v>
      </c>
      <c r="E47" s="134">
        <v>0</v>
      </c>
      <c r="F47" s="134">
        <v>248508</v>
      </c>
      <c r="G47" s="134">
        <v>123075</v>
      </c>
      <c r="H47" s="135">
        <v>14918</v>
      </c>
      <c r="I47" s="136">
        <v>15591784</v>
      </c>
      <c r="J47" s="130">
        <f t="shared" si="2"/>
        <v>1803136</v>
      </c>
      <c r="K47" s="137"/>
      <c r="L47" s="131">
        <f t="shared" si="1"/>
        <v>13788648</v>
      </c>
      <c r="M47" s="119"/>
      <c r="N47" s="119"/>
    </row>
    <row r="48" spans="1:14">
      <c r="A48" s="119" t="s">
        <v>122</v>
      </c>
      <c r="B48" s="133">
        <v>13858022</v>
      </c>
      <c r="C48" s="134">
        <v>1165816.6000000001</v>
      </c>
      <c r="D48" s="134">
        <v>0</v>
      </c>
      <c r="E48" s="134">
        <v>2261000</v>
      </c>
      <c r="F48" s="134">
        <v>2074015</v>
      </c>
      <c r="G48" s="134">
        <v>0</v>
      </c>
      <c r="H48" s="135">
        <v>188214</v>
      </c>
      <c r="I48" s="136">
        <v>19547067.600000001</v>
      </c>
      <c r="J48" s="130">
        <f t="shared" si="2"/>
        <v>4652038.0999999996</v>
      </c>
      <c r="K48" s="137"/>
      <c r="L48" s="131">
        <f t="shared" si="1"/>
        <v>14895029.500000002</v>
      </c>
      <c r="M48" s="119"/>
      <c r="N48" s="119"/>
    </row>
    <row r="49" spans="1:14">
      <c r="A49" s="119" t="s">
        <v>123</v>
      </c>
      <c r="B49" s="133">
        <v>10102854.270000001</v>
      </c>
      <c r="C49" s="134">
        <v>567993.5399999998</v>
      </c>
      <c r="D49" s="134">
        <v>0</v>
      </c>
      <c r="E49" s="134">
        <v>0</v>
      </c>
      <c r="F49" s="134">
        <v>9612187.7899999991</v>
      </c>
      <c r="G49" s="134">
        <v>312700</v>
      </c>
      <c r="H49" s="135">
        <v>664835.85</v>
      </c>
      <c r="I49" s="136">
        <v>21260571.450000003</v>
      </c>
      <c r="J49" s="130">
        <f t="shared" si="2"/>
        <v>6351623.2849999992</v>
      </c>
      <c r="K49" s="137"/>
      <c r="L49" s="131">
        <f t="shared" si="1"/>
        <v>14908948.165000003</v>
      </c>
      <c r="M49" s="119"/>
      <c r="N49" s="119"/>
    </row>
    <row r="50" spans="1:14">
      <c r="A50" s="119" t="s">
        <v>124</v>
      </c>
      <c r="B50" s="133">
        <v>15856772</v>
      </c>
      <c r="C50" s="134">
        <v>704253</v>
      </c>
      <c r="D50" s="134">
        <v>0</v>
      </c>
      <c r="E50" s="134">
        <v>0</v>
      </c>
      <c r="F50" s="134">
        <v>0</v>
      </c>
      <c r="G50" s="134">
        <v>0</v>
      </c>
      <c r="H50" s="135">
        <v>211853</v>
      </c>
      <c r="I50" s="136">
        <v>16772878</v>
      </c>
      <c r="J50" s="130">
        <f t="shared" si="2"/>
        <v>916106</v>
      </c>
      <c r="K50" s="137"/>
      <c r="L50" s="131">
        <f>+I50-J50+K50</f>
        <v>15856772</v>
      </c>
      <c r="M50" s="119"/>
      <c r="N50" s="119"/>
    </row>
    <row r="51" spans="1:14">
      <c r="A51" s="119" t="s">
        <v>125</v>
      </c>
      <c r="B51" s="133">
        <v>15876115</v>
      </c>
      <c r="C51" s="134">
        <v>1528478</v>
      </c>
      <c r="D51" s="134">
        <v>0</v>
      </c>
      <c r="E51" s="134">
        <v>0</v>
      </c>
      <c r="F51" s="134">
        <v>0</v>
      </c>
      <c r="G51" s="134">
        <v>0</v>
      </c>
      <c r="H51" s="135">
        <v>276737</v>
      </c>
      <c r="I51" s="136">
        <v>17681330</v>
      </c>
      <c r="J51" s="130">
        <f t="shared" si="2"/>
        <v>1805215</v>
      </c>
      <c r="K51" s="137"/>
      <c r="L51" s="131">
        <f t="shared" ref="L51:L82" si="3">(I51-J51)+K51</f>
        <v>15876115</v>
      </c>
      <c r="M51" s="119"/>
      <c r="N51" s="119"/>
    </row>
    <row r="52" spans="1:14">
      <c r="A52" s="119" t="s">
        <v>126</v>
      </c>
      <c r="B52" s="133">
        <v>16059948</v>
      </c>
      <c r="C52" s="134">
        <v>1164601</v>
      </c>
      <c r="D52" s="134">
        <v>0</v>
      </c>
      <c r="E52" s="134">
        <v>0</v>
      </c>
      <c r="F52" s="134">
        <v>0</v>
      </c>
      <c r="G52" s="134">
        <v>0</v>
      </c>
      <c r="H52" s="135">
        <v>186707</v>
      </c>
      <c r="I52" s="136">
        <v>17411256</v>
      </c>
      <c r="J52" s="130">
        <f t="shared" si="2"/>
        <v>1351308</v>
      </c>
      <c r="K52" s="137"/>
      <c r="L52" s="131">
        <f t="shared" si="3"/>
        <v>16059948</v>
      </c>
      <c r="M52" s="119"/>
      <c r="N52" s="119"/>
    </row>
    <row r="53" spans="1:14">
      <c r="A53" s="119" t="s">
        <v>127</v>
      </c>
      <c r="B53" s="133">
        <v>15713385</v>
      </c>
      <c r="C53" s="134">
        <v>61957</v>
      </c>
      <c r="D53" s="134">
        <v>0</v>
      </c>
      <c r="E53" s="134">
        <v>0</v>
      </c>
      <c r="F53" s="134">
        <v>1052370</v>
      </c>
      <c r="G53" s="134">
        <v>0</v>
      </c>
      <c r="H53" s="135">
        <v>84238</v>
      </c>
      <c r="I53" s="136">
        <v>16911950</v>
      </c>
      <c r="J53" s="130">
        <f t="shared" si="2"/>
        <v>672380</v>
      </c>
      <c r="K53" s="137"/>
      <c r="L53" s="131">
        <f t="shared" si="3"/>
        <v>16239570</v>
      </c>
      <c r="M53" s="119"/>
      <c r="N53" s="119"/>
    </row>
    <row r="54" spans="1:14">
      <c r="A54" s="119" t="s">
        <v>128</v>
      </c>
      <c r="B54" s="133">
        <v>16568920</v>
      </c>
      <c r="C54" s="134">
        <v>1303762</v>
      </c>
      <c r="D54" s="134">
        <v>0</v>
      </c>
      <c r="E54" s="134">
        <v>0</v>
      </c>
      <c r="F54" s="134">
        <v>2285840</v>
      </c>
      <c r="G54" s="134">
        <v>0</v>
      </c>
      <c r="H54" s="135">
        <v>184078</v>
      </c>
      <c r="I54" s="136">
        <v>20342600</v>
      </c>
      <c r="J54" s="130">
        <f t="shared" si="2"/>
        <v>2630760</v>
      </c>
      <c r="K54" s="137"/>
      <c r="L54" s="131">
        <f t="shared" si="3"/>
        <v>17711840</v>
      </c>
      <c r="M54" s="119"/>
      <c r="N54" s="119"/>
    </row>
    <row r="55" spans="1:14">
      <c r="A55" s="119" t="s">
        <v>129</v>
      </c>
      <c r="B55" s="133">
        <v>17720645</v>
      </c>
      <c r="C55" s="134">
        <v>793781</v>
      </c>
      <c r="D55" s="134">
        <v>0</v>
      </c>
      <c r="E55" s="134">
        <v>0</v>
      </c>
      <c r="F55" s="134">
        <v>133920</v>
      </c>
      <c r="G55" s="134">
        <v>0</v>
      </c>
      <c r="H55" s="135">
        <v>153748</v>
      </c>
      <c r="I55" s="136">
        <v>18802094</v>
      </c>
      <c r="J55" s="130">
        <f t="shared" si="2"/>
        <v>1014489</v>
      </c>
      <c r="K55" s="137"/>
      <c r="L55" s="131">
        <f t="shared" si="3"/>
        <v>17787605</v>
      </c>
      <c r="M55" s="119"/>
      <c r="N55" s="119"/>
    </row>
    <row r="56" spans="1:14">
      <c r="A56" s="119" t="s">
        <v>130</v>
      </c>
      <c r="B56" s="133">
        <v>17245840</v>
      </c>
      <c r="C56" s="134">
        <v>1335981</v>
      </c>
      <c r="D56" s="134">
        <v>0</v>
      </c>
      <c r="E56" s="134">
        <v>0</v>
      </c>
      <c r="F56" s="134">
        <v>1651872</v>
      </c>
      <c r="G56" s="134">
        <v>0</v>
      </c>
      <c r="H56" s="135">
        <v>226576</v>
      </c>
      <c r="I56" s="136">
        <v>20460269</v>
      </c>
      <c r="J56" s="130">
        <f t="shared" si="2"/>
        <v>2388493</v>
      </c>
      <c r="K56" s="137"/>
      <c r="L56" s="131">
        <f t="shared" si="3"/>
        <v>18071776</v>
      </c>
      <c r="M56" s="119"/>
      <c r="N56" s="119"/>
    </row>
    <row r="57" spans="1:14">
      <c r="A57" s="119" t="s">
        <v>131</v>
      </c>
      <c r="B57" s="133">
        <v>18315927</v>
      </c>
      <c r="C57" s="134">
        <v>175275</v>
      </c>
      <c r="D57" s="134">
        <v>0</v>
      </c>
      <c r="E57" s="134">
        <v>0</v>
      </c>
      <c r="F57" s="134">
        <v>0</v>
      </c>
      <c r="G57" s="134">
        <v>613</v>
      </c>
      <c r="H57" s="135">
        <v>12301</v>
      </c>
      <c r="I57" s="136">
        <v>18504116</v>
      </c>
      <c r="J57" s="130">
        <f t="shared" si="2"/>
        <v>188189</v>
      </c>
      <c r="K57" s="137"/>
      <c r="L57" s="131">
        <f t="shared" si="3"/>
        <v>18315927</v>
      </c>
      <c r="M57" s="119"/>
      <c r="N57" s="119"/>
    </row>
    <row r="58" spans="1:14">
      <c r="A58" s="119" t="s">
        <v>132</v>
      </c>
      <c r="B58" s="133">
        <v>16867546</v>
      </c>
      <c r="C58" s="134">
        <v>10283904</v>
      </c>
      <c r="D58" s="134">
        <v>0</v>
      </c>
      <c r="E58" s="134">
        <v>0</v>
      </c>
      <c r="F58" s="134">
        <v>3073865</v>
      </c>
      <c r="G58" s="134">
        <v>0</v>
      </c>
      <c r="H58" s="135">
        <v>610790</v>
      </c>
      <c r="I58" s="136">
        <v>30836105</v>
      </c>
      <c r="J58" s="130">
        <f t="shared" si="2"/>
        <v>12431626.5</v>
      </c>
      <c r="K58" s="137"/>
      <c r="L58" s="131">
        <f t="shared" si="3"/>
        <v>18404478.5</v>
      </c>
      <c r="M58" s="119"/>
      <c r="N58" s="119"/>
    </row>
    <row r="59" spans="1:14">
      <c r="A59" s="119" t="s">
        <v>133</v>
      </c>
      <c r="B59" s="133">
        <v>18572860.859999996</v>
      </c>
      <c r="C59" s="134">
        <v>834020.77000000025</v>
      </c>
      <c r="D59" s="134">
        <v>0</v>
      </c>
      <c r="E59" s="134">
        <v>0</v>
      </c>
      <c r="F59" s="134">
        <v>1911.6</v>
      </c>
      <c r="G59" s="134">
        <v>0</v>
      </c>
      <c r="H59" s="135">
        <v>24529.279999999999</v>
      </c>
      <c r="I59" s="136">
        <v>19433322.509999998</v>
      </c>
      <c r="J59" s="130">
        <f t="shared" si="2"/>
        <v>859505.85000000033</v>
      </c>
      <c r="K59" s="137"/>
      <c r="L59" s="131">
        <f t="shared" si="3"/>
        <v>18573816.659999996</v>
      </c>
      <c r="M59" s="119"/>
      <c r="N59" s="119"/>
    </row>
    <row r="60" spans="1:14">
      <c r="A60" s="119" t="s">
        <v>134</v>
      </c>
      <c r="B60" s="133">
        <v>8253028</v>
      </c>
      <c r="C60" s="134">
        <v>10545336</v>
      </c>
      <c r="D60" s="134">
        <v>0</v>
      </c>
      <c r="E60" s="134">
        <v>496174</v>
      </c>
      <c r="F60" s="134">
        <v>20877660</v>
      </c>
      <c r="G60" s="134">
        <v>0</v>
      </c>
      <c r="H60" s="135">
        <v>1844516</v>
      </c>
      <c r="I60" s="136">
        <v>42016714</v>
      </c>
      <c r="J60" s="130">
        <f t="shared" si="2"/>
        <v>23324856</v>
      </c>
      <c r="K60" s="137"/>
      <c r="L60" s="131">
        <f t="shared" si="3"/>
        <v>18691858</v>
      </c>
      <c r="M60" s="119"/>
      <c r="N60" s="119"/>
    </row>
    <row r="61" spans="1:14">
      <c r="A61" s="119" t="s">
        <v>135</v>
      </c>
      <c r="B61" s="133">
        <v>17890883.870000001</v>
      </c>
      <c r="C61" s="134">
        <v>568155.39</v>
      </c>
      <c r="D61" s="134">
        <v>0</v>
      </c>
      <c r="E61" s="134">
        <v>0</v>
      </c>
      <c r="F61" s="134">
        <v>1882201.5000000005</v>
      </c>
      <c r="G61" s="134">
        <v>0</v>
      </c>
      <c r="H61" s="135">
        <v>-514756.41000000003</v>
      </c>
      <c r="I61" s="136">
        <v>19826484.350000001</v>
      </c>
      <c r="J61" s="130">
        <f t="shared" si="2"/>
        <v>994499.7300000001</v>
      </c>
      <c r="K61" s="137"/>
      <c r="L61" s="131">
        <f t="shared" si="3"/>
        <v>18831984.620000001</v>
      </c>
      <c r="M61" s="119"/>
      <c r="N61" s="119"/>
    </row>
    <row r="62" spans="1:14">
      <c r="A62" s="119" t="s">
        <v>136</v>
      </c>
      <c r="B62" s="133">
        <v>20074683.140000001</v>
      </c>
      <c r="C62" s="134">
        <v>331894.80000000005</v>
      </c>
      <c r="D62" s="134">
        <v>0</v>
      </c>
      <c r="E62" s="134">
        <v>0</v>
      </c>
      <c r="F62" s="134">
        <v>815672.25</v>
      </c>
      <c r="G62" s="134">
        <v>139345</v>
      </c>
      <c r="H62" s="135">
        <v>9662</v>
      </c>
      <c r="I62" s="136">
        <v>21371257.190000001</v>
      </c>
      <c r="J62" s="130">
        <f t="shared" si="2"/>
        <v>888737.92500000005</v>
      </c>
      <c r="K62" s="137"/>
      <c r="L62" s="131">
        <f t="shared" si="3"/>
        <v>20482519.265000001</v>
      </c>
      <c r="M62" s="119"/>
      <c r="N62" s="119"/>
    </row>
    <row r="63" spans="1:14">
      <c r="A63" s="119" t="s">
        <v>137</v>
      </c>
      <c r="B63" s="133">
        <v>20513848.18</v>
      </c>
      <c r="C63" s="134">
        <v>2835</v>
      </c>
      <c r="D63" s="134">
        <v>0</v>
      </c>
      <c r="E63" s="134">
        <v>0</v>
      </c>
      <c r="F63" s="134">
        <v>0</v>
      </c>
      <c r="G63" s="134">
        <v>0</v>
      </c>
      <c r="H63" s="135">
        <v>234795.40999999997</v>
      </c>
      <c r="I63" s="136">
        <v>20751478.59</v>
      </c>
      <c r="J63" s="130">
        <f t="shared" si="2"/>
        <v>237630.40999999997</v>
      </c>
      <c r="K63" s="137"/>
      <c r="L63" s="131">
        <f t="shared" si="3"/>
        <v>20513848.18</v>
      </c>
      <c r="M63" s="119"/>
      <c r="N63" s="119"/>
    </row>
    <row r="64" spans="1:14">
      <c r="A64" s="119" t="s">
        <v>138</v>
      </c>
      <c r="B64" s="133">
        <v>16697741</v>
      </c>
      <c r="C64" s="134">
        <v>1515898</v>
      </c>
      <c r="D64" s="134">
        <v>0</v>
      </c>
      <c r="E64" s="134">
        <v>0</v>
      </c>
      <c r="F64" s="134">
        <v>7772700</v>
      </c>
      <c r="G64" s="134">
        <v>487271</v>
      </c>
      <c r="H64" s="135">
        <v>57045</v>
      </c>
      <c r="I64" s="136">
        <v>26530655</v>
      </c>
      <c r="J64" s="130">
        <f t="shared" si="2"/>
        <v>5946564</v>
      </c>
      <c r="K64" s="137"/>
      <c r="L64" s="131">
        <f t="shared" si="3"/>
        <v>20584091</v>
      </c>
      <c r="M64" s="119"/>
      <c r="N64" s="119"/>
    </row>
    <row r="65" spans="1:14">
      <c r="A65" s="119" t="s">
        <v>139</v>
      </c>
      <c r="B65" s="133">
        <v>17966270.34</v>
      </c>
      <c r="C65" s="134">
        <v>1527534.97</v>
      </c>
      <c r="D65" s="134">
        <v>0</v>
      </c>
      <c r="E65" s="134">
        <v>0</v>
      </c>
      <c r="F65" s="134">
        <v>5267173.1199999992</v>
      </c>
      <c r="G65" s="134">
        <v>57791</v>
      </c>
      <c r="H65" s="135">
        <v>80372.3</v>
      </c>
      <c r="I65" s="136">
        <v>24899141.73</v>
      </c>
      <c r="J65" s="130">
        <f t="shared" si="2"/>
        <v>4299284.8299999991</v>
      </c>
      <c r="K65" s="137"/>
      <c r="L65" s="131">
        <f t="shared" si="3"/>
        <v>20599856.900000002</v>
      </c>
      <c r="M65" s="119"/>
      <c r="N65" s="119"/>
    </row>
    <row r="66" spans="1:14">
      <c r="A66" s="119" t="s">
        <v>140</v>
      </c>
      <c r="B66" s="133">
        <v>20592768</v>
      </c>
      <c r="C66" s="134">
        <v>1566768</v>
      </c>
      <c r="D66" s="134">
        <v>0</v>
      </c>
      <c r="E66" s="134">
        <v>0</v>
      </c>
      <c r="F66" s="134">
        <v>263528.72727272729</v>
      </c>
      <c r="G66" s="134">
        <v>0</v>
      </c>
      <c r="H66" s="135">
        <v>-1688853.8181818181</v>
      </c>
      <c r="I66" s="136">
        <v>20734210.90909091</v>
      </c>
      <c r="J66" s="130">
        <f t="shared" si="2"/>
        <v>9678.545454545645</v>
      </c>
      <c r="K66" s="137"/>
      <c r="L66" s="131">
        <f t="shared" si="3"/>
        <v>20724532.363636363</v>
      </c>
      <c r="M66" s="119"/>
      <c r="N66" s="119"/>
    </row>
    <row r="67" spans="1:14">
      <c r="A67" s="119" t="s">
        <v>141</v>
      </c>
      <c r="B67" s="133">
        <v>20146812</v>
      </c>
      <c r="C67" s="134">
        <v>1358530</v>
      </c>
      <c r="D67" s="134">
        <v>0</v>
      </c>
      <c r="E67" s="134">
        <v>16830</v>
      </c>
      <c r="F67" s="134">
        <v>1289501</v>
      </c>
      <c r="G67" s="134">
        <v>119</v>
      </c>
      <c r="H67" s="135">
        <v>47446</v>
      </c>
      <c r="I67" s="136">
        <v>22859238</v>
      </c>
      <c r="J67" s="130">
        <f t="shared" si="2"/>
        <v>2067675.5</v>
      </c>
      <c r="K67" s="137"/>
      <c r="L67" s="131">
        <f t="shared" si="3"/>
        <v>20791562.5</v>
      </c>
      <c r="M67" s="119"/>
      <c r="N67" s="119"/>
    </row>
    <row r="68" spans="1:14">
      <c r="A68" s="119" t="s">
        <v>142</v>
      </c>
      <c r="B68" s="133">
        <v>20061586.140000001</v>
      </c>
      <c r="C68" s="134">
        <v>2966622.67</v>
      </c>
      <c r="D68" s="134">
        <v>0</v>
      </c>
      <c r="E68" s="134">
        <v>0</v>
      </c>
      <c r="F68" s="134">
        <v>2125187.77</v>
      </c>
      <c r="G68" s="134">
        <v>0</v>
      </c>
      <c r="H68" s="135">
        <v>3987987.18</v>
      </c>
      <c r="I68" s="136">
        <v>29141383.760000002</v>
      </c>
      <c r="J68" s="130">
        <f t="shared" ref="J68:J99" si="4">(F68*0.5)+C68+D68+E68+G68+H68</f>
        <v>8017203.7349999994</v>
      </c>
      <c r="K68" s="137"/>
      <c r="L68" s="131">
        <f t="shared" si="3"/>
        <v>21124180.025000002</v>
      </c>
      <c r="M68" s="119"/>
      <c r="N68" s="119"/>
    </row>
    <row r="69" spans="1:14">
      <c r="A69" s="119" t="s">
        <v>143</v>
      </c>
      <c r="B69" s="133">
        <v>21199994</v>
      </c>
      <c r="C69" s="134">
        <v>780236</v>
      </c>
      <c r="D69" s="134">
        <v>0</v>
      </c>
      <c r="E69" s="134">
        <v>0</v>
      </c>
      <c r="F69" s="134">
        <v>15770</v>
      </c>
      <c r="G69" s="134">
        <v>0</v>
      </c>
      <c r="H69" s="135">
        <v>136270</v>
      </c>
      <c r="I69" s="136">
        <v>22132270</v>
      </c>
      <c r="J69" s="130">
        <f t="shared" si="4"/>
        <v>924391</v>
      </c>
      <c r="K69" s="137"/>
      <c r="L69" s="131">
        <f t="shared" si="3"/>
        <v>21207879</v>
      </c>
      <c r="M69" s="119"/>
      <c r="N69" s="119"/>
    </row>
    <row r="70" spans="1:14">
      <c r="A70" s="119" t="s">
        <v>144</v>
      </c>
      <c r="B70" s="133">
        <v>21344836.09</v>
      </c>
      <c r="C70" s="134">
        <v>871644.66999999993</v>
      </c>
      <c r="D70" s="134">
        <v>0</v>
      </c>
      <c r="E70" s="134">
        <v>0</v>
      </c>
      <c r="F70" s="134">
        <v>0</v>
      </c>
      <c r="G70" s="134">
        <v>0</v>
      </c>
      <c r="H70" s="135">
        <v>9607.4599999999991</v>
      </c>
      <c r="I70" s="136">
        <v>22226088.219999999</v>
      </c>
      <c r="J70" s="130">
        <f t="shared" si="4"/>
        <v>881252.12999999989</v>
      </c>
      <c r="K70" s="137"/>
      <c r="L70" s="131">
        <f t="shared" si="3"/>
        <v>21344836.09</v>
      </c>
      <c r="M70" s="119"/>
      <c r="N70" s="119"/>
    </row>
    <row r="71" spans="1:14">
      <c r="A71" s="119" t="s">
        <v>145</v>
      </c>
      <c r="B71" s="133">
        <v>20851527</v>
      </c>
      <c r="C71" s="134">
        <v>2234097.67</v>
      </c>
      <c r="D71" s="134">
        <v>481815</v>
      </c>
      <c r="E71" s="134">
        <v>0</v>
      </c>
      <c r="F71" s="134">
        <v>1740461</v>
      </c>
      <c r="G71" s="134">
        <v>0</v>
      </c>
      <c r="H71" s="135">
        <v>108940</v>
      </c>
      <c r="I71" s="136">
        <v>25416840.670000002</v>
      </c>
      <c r="J71" s="130">
        <f t="shared" si="4"/>
        <v>3695083.17</v>
      </c>
      <c r="K71" s="137"/>
      <c r="L71" s="131">
        <f t="shared" si="3"/>
        <v>21721757.5</v>
      </c>
      <c r="M71" s="119"/>
      <c r="N71" s="119"/>
    </row>
    <row r="72" spans="1:14">
      <c r="A72" s="119" t="s">
        <v>146</v>
      </c>
      <c r="B72" s="133">
        <v>21897516</v>
      </c>
      <c r="C72" s="134">
        <v>2438432</v>
      </c>
      <c r="D72" s="134">
        <v>0</v>
      </c>
      <c r="E72" s="134">
        <v>1986</v>
      </c>
      <c r="F72" s="134">
        <v>12815</v>
      </c>
      <c r="G72" s="134">
        <v>0</v>
      </c>
      <c r="H72" s="135">
        <v>96503</v>
      </c>
      <c r="I72" s="136">
        <v>24447252</v>
      </c>
      <c r="J72" s="130">
        <f t="shared" si="4"/>
        <v>2543328.5</v>
      </c>
      <c r="K72" s="137"/>
      <c r="L72" s="131">
        <f t="shared" si="3"/>
        <v>21903923.5</v>
      </c>
      <c r="M72" s="119"/>
      <c r="N72" s="119"/>
    </row>
    <row r="73" spans="1:14">
      <c r="A73" s="119" t="s">
        <v>147</v>
      </c>
      <c r="B73" s="133">
        <v>20370306</v>
      </c>
      <c r="C73" s="134">
        <v>1191058</v>
      </c>
      <c r="D73" s="134">
        <v>0</v>
      </c>
      <c r="E73" s="134">
        <v>0</v>
      </c>
      <c r="F73" s="134">
        <v>3782970</v>
      </c>
      <c r="G73" s="134">
        <v>0</v>
      </c>
      <c r="H73" s="135">
        <v>7142</v>
      </c>
      <c r="I73" s="136">
        <v>25351476</v>
      </c>
      <c r="J73" s="130">
        <f t="shared" si="4"/>
        <v>3089685</v>
      </c>
      <c r="K73" s="137"/>
      <c r="L73" s="131">
        <f t="shared" si="3"/>
        <v>22261791</v>
      </c>
      <c r="M73" s="119"/>
      <c r="N73" s="119"/>
    </row>
    <row r="74" spans="1:14">
      <c r="A74" s="119" t="s">
        <v>148</v>
      </c>
      <c r="B74" s="133">
        <v>23146436.280000001</v>
      </c>
      <c r="C74" s="134">
        <v>6077949.04</v>
      </c>
      <c r="D74" s="134">
        <v>0</v>
      </c>
      <c r="E74" s="134">
        <v>0</v>
      </c>
      <c r="F74" s="134">
        <v>0</v>
      </c>
      <c r="G74" s="134">
        <v>0</v>
      </c>
      <c r="H74" s="135">
        <v>199406.11000000002</v>
      </c>
      <c r="I74" s="136">
        <v>29423791.43</v>
      </c>
      <c r="J74" s="130">
        <f t="shared" si="4"/>
        <v>6277355.1500000004</v>
      </c>
      <c r="K74" s="137"/>
      <c r="L74" s="131">
        <f t="shared" si="3"/>
        <v>23146436.280000001</v>
      </c>
      <c r="M74" s="119"/>
      <c r="N74" s="119"/>
    </row>
    <row r="75" spans="1:14">
      <c r="A75" s="119" t="s">
        <v>149</v>
      </c>
      <c r="B75" s="133">
        <v>21624322</v>
      </c>
      <c r="C75" s="134">
        <v>5430095</v>
      </c>
      <c r="D75" s="134">
        <v>0</v>
      </c>
      <c r="E75" s="134">
        <v>0</v>
      </c>
      <c r="F75" s="134">
        <v>3433814</v>
      </c>
      <c r="G75" s="134">
        <v>9185</v>
      </c>
      <c r="H75" s="135">
        <v>464809</v>
      </c>
      <c r="I75" s="136">
        <v>30962225</v>
      </c>
      <c r="J75" s="130">
        <f t="shared" si="4"/>
        <v>7620996</v>
      </c>
      <c r="K75" s="137"/>
      <c r="L75" s="131">
        <f t="shared" si="3"/>
        <v>23341229</v>
      </c>
      <c r="M75" s="119"/>
      <c r="N75" s="119"/>
    </row>
    <row r="76" spans="1:14">
      <c r="A76" s="119" t="s">
        <v>150</v>
      </c>
      <c r="B76" s="133">
        <v>18316997.330000002</v>
      </c>
      <c r="C76" s="134">
        <v>19850409.420000002</v>
      </c>
      <c r="D76" s="134">
        <v>0</v>
      </c>
      <c r="E76" s="134">
        <v>897489</v>
      </c>
      <c r="F76" s="134">
        <v>11382954.369999997</v>
      </c>
      <c r="G76" s="134">
        <v>0</v>
      </c>
      <c r="H76" s="135">
        <v>-5416.68</v>
      </c>
      <c r="I76" s="136">
        <v>50442433.439999998</v>
      </c>
      <c r="J76" s="130">
        <f t="shared" si="4"/>
        <v>26433958.925000001</v>
      </c>
      <c r="K76" s="137"/>
      <c r="L76" s="131">
        <f t="shared" si="3"/>
        <v>24008474.514999997</v>
      </c>
      <c r="M76" s="119"/>
      <c r="N76" s="119"/>
    </row>
    <row r="77" spans="1:14">
      <c r="A77" s="119" t="s">
        <v>151</v>
      </c>
      <c r="B77" s="133">
        <v>24644238.52</v>
      </c>
      <c r="C77" s="134">
        <v>3550872.3900000006</v>
      </c>
      <c r="D77" s="134">
        <v>0</v>
      </c>
      <c r="E77" s="134">
        <v>0</v>
      </c>
      <c r="F77" s="134">
        <v>0</v>
      </c>
      <c r="G77" s="134">
        <v>0</v>
      </c>
      <c r="H77" s="135">
        <v>23116.48</v>
      </c>
      <c r="I77" s="136">
        <v>28218227.390000001</v>
      </c>
      <c r="J77" s="130">
        <f t="shared" si="4"/>
        <v>3573988.8700000006</v>
      </c>
      <c r="K77" s="137"/>
      <c r="L77" s="131">
        <f t="shared" si="3"/>
        <v>24644238.52</v>
      </c>
      <c r="M77" s="119"/>
      <c r="N77" s="119"/>
    </row>
    <row r="78" spans="1:14">
      <c r="A78" s="119" t="s">
        <v>152</v>
      </c>
      <c r="B78" s="133">
        <v>24821511</v>
      </c>
      <c r="C78" s="134">
        <v>2243464</v>
      </c>
      <c r="D78" s="134">
        <v>0</v>
      </c>
      <c r="E78" s="134">
        <v>0</v>
      </c>
      <c r="F78" s="134">
        <v>0</v>
      </c>
      <c r="G78" s="134">
        <v>0</v>
      </c>
      <c r="H78" s="135">
        <v>171078</v>
      </c>
      <c r="I78" s="136">
        <v>27236053</v>
      </c>
      <c r="J78" s="130">
        <f t="shared" si="4"/>
        <v>2414542</v>
      </c>
      <c r="K78" s="137"/>
      <c r="L78" s="131">
        <f t="shared" si="3"/>
        <v>24821511</v>
      </c>
      <c r="M78" s="119"/>
      <c r="N78" s="119"/>
    </row>
    <row r="79" spans="1:14">
      <c r="A79" s="119" t="s">
        <v>153</v>
      </c>
      <c r="B79" s="133">
        <v>24884471.790000003</v>
      </c>
      <c r="C79" s="134">
        <v>2089836.7000000002</v>
      </c>
      <c r="D79" s="134">
        <v>0</v>
      </c>
      <c r="E79" s="134">
        <v>-1525507</v>
      </c>
      <c r="F79" s="134">
        <v>0</v>
      </c>
      <c r="G79" s="134">
        <v>247539</v>
      </c>
      <c r="H79" s="135">
        <v>0</v>
      </c>
      <c r="I79" s="136">
        <v>25696340.490000002</v>
      </c>
      <c r="J79" s="130">
        <f t="shared" si="4"/>
        <v>811868.70000000019</v>
      </c>
      <c r="K79" s="137"/>
      <c r="L79" s="131">
        <f t="shared" si="3"/>
        <v>24884471.790000003</v>
      </c>
      <c r="M79" s="119"/>
      <c r="N79" s="119"/>
    </row>
    <row r="80" spans="1:14">
      <c r="A80" s="119" t="s">
        <v>154</v>
      </c>
      <c r="B80" s="133">
        <v>25298693.880000003</v>
      </c>
      <c r="C80" s="134">
        <v>2948560.4800000004</v>
      </c>
      <c r="D80" s="134">
        <v>0</v>
      </c>
      <c r="E80" s="134">
        <v>0</v>
      </c>
      <c r="F80" s="134">
        <v>0</v>
      </c>
      <c r="G80" s="134">
        <v>289000</v>
      </c>
      <c r="H80" s="135">
        <v>0</v>
      </c>
      <c r="I80" s="136">
        <v>28536254.360000003</v>
      </c>
      <c r="J80" s="130">
        <f t="shared" si="4"/>
        <v>3237560.4800000004</v>
      </c>
      <c r="K80" s="137"/>
      <c r="L80" s="131">
        <f t="shared" si="3"/>
        <v>25298693.880000003</v>
      </c>
      <c r="M80" s="119"/>
      <c r="N80" s="119"/>
    </row>
    <row r="81" spans="1:14">
      <c r="A81" s="119" t="s">
        <v>155</v>
      </c>
      <c r="B81" s="133">
        <v>25378339</v>
      </c>
      <c r="C81" s="134">
        <v>4498226</v>
      </c>
      <c r="D81" s="134">
        <v>0</v>
      </c>
      <c r="E81" s="134">
        <v>0</v>
      </c>
      <c r="F81" s="134">
        <v>0</v>
      </c>
      <c r="G81" s="134">
        <v>0</v>
      </c>
      <c r="H81" s="135">
        <v>144174</v>
      </c>
      <c r="I81" s="136">
        <v>30020739</v>
      </c>
      <c r="J81" s="130">
        <f t="shared" si="4"/>
        <v>4642400</v>
      </c>
      <c r="K81" s="137"/>
      <c r="L81" s="131">
        <f t="shared" si="3"/>
        <v>25378339</v>
      </c>
      <c r="M81" s="119"/>
      <c r="N81" s="119"/>
    </row>
    <row r="82" spans="1:14">
      <c r="A82" s="119" t="s">
        <v>156</v>
      </c>
      <c r="B82" s="133">
        <v>25039855.487807032</v>
      </c>
      <c r="C82" s="134">
        <v>135332.72727272726</v>
      </c>
      <c r="D82" s="134">
        <v>0</v>
      </c>
      <c r="E82" s="134">
        <v>0</v>
      </c>
      <c r="F82" s="134">
        <v>2537606.1818181816</v>
      </c>
      <c r="G82" s="134">
        <v>0</v>
      </c>
      <c r="H82" s="135">
        <v>82804.363636363632</v>
      </c>
      <c r="I82" s="136">
        <v>27795598.760534305</v>
      </c>
      <c r="J82" s="130">
        <f t="shared" si="4"/>
        <v>1486940.1818181816</v>
      </c>
      <c r="K82" s="137"/>
      <c r="L82" s="131">
        <f t="shared" si="3"/>
        <v>26308658.578716122</v>
      </c>
      <c r="M82" s="119"/>
      <c r="N82" s="119"/>
    </row>
    <row r="83" spans="1:14">
      <c r="A83" s="119" t="s">
        <v>157</v>
      </c>
      <c r="B83" s="133">
        <v>25783282.789999999</v>
      </c>
      <c r="C83" s="134">
        <v>670673.88000000012</v>
      </c>
      <c r="D83" s="134">
        <v>0</v>
      </c>
      <c r="E83" s="134">
        <v>0</v>
      </c>
      <c r="F83" s="134">
        <v>1586430.62</v>
      </c>
      <c r="G83" s="134">
        <v>0</v>
      </c>
      <c r="H83" s="135">
        <v>0</v>
      </c>
      <c r="I83" s="136">
        <v>28040387.289999999</v>
      </c>
      <c r="J83" s="130">
        <f t="shared" si="4"/>
        <v>1463889.1900000002</v>
      </c>
      <c r="K83" s="137"/>
      <c r="L83" s="131">
        <f t="shared" ref="L83:L114" si="5">(I83-J83)+K83</f>
        <v>26576498.099999998</v>
      </c>
      <c r="M83" s="119"/>
      <c r="N83" s="119"/>
    </row>
    <row r="84" spans="1:14">
      <c r="A84" s="119" t="s">
        <v>158</v>
      </c>
      <c r="B84" s="133">
        <v>26974507</v>
      </c>
      <c r="C84" s="134">
        <v>434978</v>
      </c>
      <c r="D84" s="134">
        <v>0</v>
      </c>
      <c r="E84" s="134">
        <v>0</v>
      </c>
      <c r="F84" s="134">
        <v>0</v>
      </c>
      <c r="G84" s="134">
        <v>217175</v>
      </c>
      <c r="H84" s="135">
        <v>36846</v>
      </c>
      <c r="I84" s="136">
        <v>27663506</v>
      </c>
      <c r="J84" s="130">
        <f t="shared" si="4"/>
        <v>688999</v>
      </c>
      <c r="K84" s="137"/>
      <c r="L84" s="131">
        <f t="shared" si="5"/>
        <v>26974507</v>
      </c>
      <c r="M84" s="119"/>
      <c r="N84" s="119"/>
    </row>
    <row r="85" spans="1:14">
      <c r="A85" s="119" t="s">
        <v>159</v>
      </c>
      <c r="B85" s="133">
        <v>24498416.049999993</v>
      </c>
      <c r="C85" s="134">
        <v>631655.1</v>
      </c>
      <c r="D85" s="134">
        <v>0</v>
      </c>
      <c r="E85" s="134">
        <v>0</v>
      </c>
      <c r="F85" s="134">
        <v>4970915.05</v>
      </c>
      <c r="G85" s="134">
        <v>8097</v>
      </c>
      <c r="H85" s="135">
        <v>286845.55</v>
      </c>
      <c r="I85" s="136">
        <v>30395928.749999996</v>
      </c>
      <c r="J85" s="130">
        <f t="shared" si="4"/>
        <v>3412055.1749999998</v>
      </c>
      <c r="K85" s="137"/>
      <c r="L85" s="131">
        <f t="shared" si="5"/>
        <v>26983873.574999996</v>
      </c>
      <c r="M85" s="119"/>
      <c r="N85" s="119"/>
    </row>
    <row r="86" spans="1:14">
      <c r="A86" s="119" t="s">
        <v>160</v>
      </c>
      <c r="B86" s="133">
        <v>27333833.259999998</v>
      </c>
      <c r="C86" s="134">
        <v>7073224.3000000007</v>
      </c>
      <c r="D86" s="134">
        <v>0</v>
      </c>
      <c r="E86" s="134">
        <v>0</v>
      </c>
      <c r="F86" s="134">
        <v>5007610.88</v>
      </c>
      <c r="G86" s="134">
        <v>164160</v>
      </c>
      <c r="H86" s="135">
        <v>120202.45999999999</v>
      </c>
      <c r="I86" s="136">
        <v>39699030.900000006</v>
      </c>
      <c r="J86" s="130">
        <f t="shared" si="4"/>
        <v>9861392.2000000011</v>
      </c>
      <c r="K86" s="137"/>
      <c r="L86" s="131">
        <f t="shared" si="5"/>
        <v>29837638.700000003</v>
      </c>
      <c r="M86" s="119"/>
      <c r="N86" s="119"/>
    </row>
    <row r="87" spans="1:14">
      <c r="A87" s="119" t="s">
        <v>161</v>
      </c>
      <c r="B87" s="133">
        <v>25794134</v>
      </c>
      <c r="C87" s="134">
        <v>218210</v>
      </c>
      <c r="D87" s="134">
        <v>0</v>
      </c>
      <c r="E87" s="134">
        <v>0</v>
      </c>
      <c r="F87" s="134">
        <v>11514800</v>
      </c>
      <c r="G87" s="134">
        <v>-27154</v>
      </c>
      <c r="H87" s="135">
        <v>-474969</v>
      </c>
      <c r="I87" s="136">
        <v>37025021</v>
      </c>
      <c r="J87" s="130">
        <f t="shared" si="4"/>
        <v>5473487</v>
      </c>
      <c r="K87" s="137"/>
      <c r="L87" s="131">
        <f t="shared" si="5"/>
        <v>31551534</v>
      </c>
      <c r="M87" s="119"/>
      <c r="N87" s="119"/>
    </row>
    <row r="88" spans="1:14">
      <c r="A88" s="119" t="s">
        <v>162</v>
      </c>
      <c r="B88" s="133">
        <v>29063361.460000001</v>
      </c>
      <c r="C88" s="134">
        <v>25000</v>
      </c>
      <c r="D88" s="134">
        <v>0</v>
      </c>
      <c r="E88" s="134">
        <v>0</v>
      </c>
      <c r="F88" s="134">
        <v>5254875.18</v>
      </c>
      <c r="G88" s="134">
        <v>0</v>
      </c>
      <c r="H88" s="135">
        <v>1410405.52</v>
      </c>
      <c r="I88" s="136">
        <v>35753642.160000004</v>
      </c>
      <c r="J88" s="130">
        <f t="shared" si="4"/>
        <v>4062843.11</v>
      </c>
      <c r="K88" s="137"/>
      <c r="L88" s="131">
        <f t="shared" si="5"/>
        <v>31690799.050000004</v>
      </c>
      <c r="M88" s="119"/>
      <c r="N88" s="119"/>
    </row>
    <row r="89" spans="1:14">
      <c r="A89" s="119" t="s">
        <v>163</v>
      </c>
      <c r="B89" s="133">
        <v>32214264</v>
      </c>
      <c r="C89" s="134">
        <v>5099206</v>
      </c>
      <c r="D89" s="134">
        <v>0</v>
      </c>
      <c r="E89" s="134">
        <v>0</v>
      </c>
      <c r="F89" s="134">
        <v>0</v>
      </c>
      <c r="G89" s="134">
        <v>210519</v>
      </c>
      <c r="H89" s="135">
        <v>0</v>
      </c>
      <c r="I89" s="136">
        <v>37523989</v>
      </c>
      <c r="J89" s="130">
        <f t="shared" si="4"/>
        <v>5309725</v>
      </c>
      <c r="K89" s="137"/>
      <c r="L89" s="131">
        <f t="shared" si="5"/>
        <v>32214264</v>
      </c>
      <c r="M89" s="119"/>
      <c r="N89" s="119"/>
    </row>
    <row r="90" spans="1:14">
      <c r="A90" s="119" t="s">
        <v>164</v>
      </c>
      <c r="B90" s="133">
        <v>30166543.049999997</v>
      </c>
      <c r="C90" s="134">
        <v>742558.5</v>
      </c>
      <c r="D90" s="134">
        <v>0</v>
      </c>
      <c r="E90" s="134">
        <v>0</v>
      </c>
      <c r="F90" s="134">
        <v>4435589.1100000003</v>
      </c>
      <c r="G90" s="134">
        <v>0</v>
      </c>
      <c r="H90" s="135">
        <v>-453543.88000000012</v>
      </c>
      <c r="I90" s="136">
        <v>34891146.779999994</v>
      </c>
      <c r="J90" s="130">
        <f t="shared" si="4"/>
        <v>2506809.1749999998</v>
      </c>
      <c r="K90" s="137"/>
      <c r="L90" s="131">
        <f t="shared" si="5"/>
        <v>32384337.604999993</v>
      </c>
      <c r="M90" s="119"/>
      <c r="N90" s="119"/>
    </row>
    <row r="91" spans="1:14">
      <c r="A91" s="119" t="s">
        <v>165</v>
      </c>
      <c r="B91" s="133">
        <v>33104960.969999999</v>
      </c>
      <c r="C91" s="134">
        <v>1883839.9100000001</v>
      </c>
      <c r="D91" s="134">
        <v>0</v>
      </c>
      <c r="E91" s="134">
        <v>608272</v>
      </c>
      <c r="F91" s="134">
        <v>0</v>
      </c>
      <c r="G91" s="134">
        <v>217125</v>
      </c>
      <c r="H91" s="135">
        <v>0</v>
      </c>
      <c r="I91" s="136">
        <v>35814197.879999995</v>
      </c>
      <c r="J91" s="130">
        <f t="shared" si="4"/>
        <v>2709236.91</v>
      </c>
      <c r="K91" s="137"/>
      <c r="L91" s="131">
        <f t="shared" si="5"/>
        <v>33104960.969999995</v>
      </c>
      <c r="M91" s="119"/>
      <c r="N91" s="119"/>
    </row>
    <row r="92" spans="1:14">
      <c r="A92" s="119" t="s">
        <v>166</v>
      </c>
      <c r="B92" s="133">
        <v>30815291</v>
      </c>
      <c r="C92" s="134">
        <v>5293368</v>
      </c>
      <c r="D92" s="134">
        <v>0</v>
      </c>
      <c r="E92" s="134">
        <v>0</v>
      </c>
      <c r="F92" s="134">
        <v>4724082</v>
      </c>
      <c r="G92" s="134">
        <v>0</v>
      </c>
      <c r="H92" s="135">
        <v>-134796.47</v>
      </c>
      <c r="I92" s="136">
        <v>40697944.530000001</v>
      </c>
      <c r="J92" s="130">
        <f t="shared" si="4"/>
        <v>7520612.5300000003</v>
      </c>
      <c r="K92" s="137"/>
      <c r="L92" s="131">
        <f t="shared" si="5"/>
        <v>33177332</v>
      </c>
      <c r="M92" s="119"/>
      <c r="N92" s="119"/>
    </row>
    <row r="93" spans="1:14">
      <c r="A93" s="119" t="s">
        <v>167</v>
      </c>
      <c r="B93" s="133">
        <v>25536654.829999998</v>
      </c>
      <c r="C93" s="134">
        <v>316099.03000000003</v>
      </c>
      <c r="D93" s="134">
        <v>0</v>
      </c>
      <c r="E93" s="134">
        <v>0</v>
      </c>
      <c r="F93" s="134">
        <v>16064905</v>
      </c>
      <c r="G93" s="134">
        <v>3166889</v>
      </c>
      <c r="H93" s="135">
        <v>1978625</v>
      </c>
      <c r="I93" s="136">
        <v>47063172.859999999</v>
      </c>
      <c r="J93" s="130">
        <f t="shared" si="4"/>
        <v>13494065.530000001</v>
      </c>
      <c r="K93" s="137"/>
      <c r="L93" s="131">
        <f t="shared" si="5"/>
        <v>33569107.329999998</v>
      </c>
      <c r="M93" s="119"/>
      <c r="N93" s="119"/>
    </row>
    <row r="94" spans="1:14">
      <c r="A94" s="119" t="s">
        <v>168</v>
      </c>
      <c r="B94" s="133">
        <v>34818760.779999994</v>
      </c>
      <c r="C94" s="134">
        <v>742564.47</v>
      </c>
      <c r="D94" s="134">
        <v>0</v>
      </c>
      <c r="E94" s="134">
        <v>0</v>
      </c>
      <c r="F94" s="134">
        <v>0</v>
      </c>
      <c r="G94" s="134">
        <v>0</v>
      </c>
      <c r="H94" s="135">
        <v>0</v>
      </c>
      <c r="I94" s="136">
        <v>35561325.249999993</v>
      </c>
      <c r="J94" s="130">
        <f t="shared" si="4"/>
        <v>742564.47</v>
      </c>
      <c r="K94" s="137"/>
      <c r="L94" s="131">
        <f t="shared" si="5"/>
        <v>34818760.779999994</v>
      </c>
      <c r="M94" s="119"/>
      <c r="N94" s="119"/>
    </row>
    <row r="95" spans="1:14">
      <c r="A95" s="119" t="s">
        <v>169</v>
      </c>
      <c r="B95" s="133">
        <v>30564138</v>
      </c>
      <c r="C95" s="134">
        <v>3943401</v>
      </c>
      <c r="D95" s="134">
        <v>769735</v>
      </c>
      <c r="E95" s="134">
        <v>0</v>
      </c>
      <c r="F95" s="134">
        <v>9035903</v>
      </c>
      <c r="G95" s="134">
        <v>0</v>
      </c>
      <c r="H95" s="135">
        <v>483704</v>
      </c>
      <c r="I95" s="136">
        <v>44796881</v>
      </c>
      <c r="J95" s="130">
        <f t="shared" si="4"/>
        <v>9714791.5</v>
      </c>
      <c r="K95" s="137"/>
      <c r="L95" s="131">
        <f t="shared" si="5"/>
        <v>35082089.5</v>
      </c>
      <c r="M95" s="119"/>
      <c r="N95" s="119"/>
    </row>
    <row r="96" spans="1:14">
      <c r="A96" s="119" t="s">
        <v>170</v>
      </c>
      <c r="B96" s="133">
        <v>36163666</v>
      </c>
      <c r="C96" s="134">
        <v>11683284</v>
      </c>
      <c r="D96" s="134">
        <v>0</v>
      </c>
      <c r="E96" s="134">
        <v>0</v>
      </c>
      <c r="F96" s="134">
        <v>0</v>
      </c>
      <c r="G96" s="134">
        <v>0</v>
      </c>
      <c r="H96" s="135">
        <v>164027</v>
      </c>
      <c r="I96" s="136">
        <v>48010977</v>
      </c>
      <c r="J96" s="130">
        <f t="shared" si="4"/>
        <v>11847311</v>
      </c>
      <c r="K96" s="137"/>
      <c r="L96" s="131">
        <f t="shared" si="5"/>
        <v>36163666</v>
      </c>
      <c r="M96" s="119"/>
      <c r="N96" s="119"/>
    </row>
    <row r="97" spans="1:14">
      <c r="A97" s="119" t="s">
        <v>171</v>
      </c>
      <c r="B97" s="133">
        <v>36686733.810000002</v>
      </c>
      <c r="C97" s="134">
        <v>2755579.98</v>
      </c>
      <c r="D97" s="134">
        <v>0</v>
      </c>
      <c r="E97" s="134">
        <v>0</v>
      </c>
      <c r="F97" s="134">
        <v>0</v>
      </c>
      <c r="G97" s="134">
        <v>0</v>
      </c>
      <c r="H97" s="135">
        <v>18767.959999999992</v>
      </c>
      <c r="I97" s="136">
        <v>39461081.75</v>
      </c>
      <c r="J97" s="130">
        <f t="shared" si="4"/>
        <v>2774347.94</v>
      </c>
      <c r="K97" s="137"/>
      <c r="L97" s="131">
        <f t="shared" si="5"/>
        <v>36686733.810000002</v>
      </c>
      <c r="M97" s="119"/>
      <c r="N97" s="119"/>
    </row>
    <row r="98" spans="1:14">
      <c r="A98" s="119" t="s">
        <v>172</v>
      </c>
      <c r="B98" s="133">
        <v>37617629.25</v>
      </c>
      <c r="C98" s="134">
        <v>4621645</v>
      </c>
      <c r="D98" s="134">
        <v>0</v>
      </c>
      <c r="E98" s="134">
        <v>0</v>
      </c>
      <c r="F98" s="134">
        <v>0</v>
      </c>
      <c r="G98" s="134">
        <v>36328</v>
      </c>
      <c r="H98" s="135">
        <v>287782</v>
      </c>
      <c r="I98" s="136">
        <v>42563384.25</v>
      </c>
      <c r="J98" s="130">
        <f t="shared" si="4"/>
        <v>4945755</v>
      </c>
      <c r="K98" s="137"/>
      <c r="L98" s="131">
        <f t="shared" si="5"/>
        <v>37617629.25</v>
      </c>
      <c r="M98" s="119"/>
      <c r="N98" s="119"/>
    </row>
    <row r="99" spans="1:14">
      <c r="A99" s="119" t="s">
        <v>173</v>
      </c>
      <c r="B99" s="133">
        <v>37694385.170000002</v>
      </c>
      <c r="C99" s="134">
        <v>7391260.5499999998</v>
      </c>
      <c r="D99" s="134">
        <v>2828472</v>
      </c>
      <c r="E99" s="134">
        <v>0</v>
      </c>
      <c r="F99" s="134">
        <v>604816.28</v>
      </c>
      <c r="G99" s="134">
        <v>15395</v>
      </c>
      <c r="H99" s="135">
        <v>2223.5100000000002</v>
      </c>
      <c r="I99" s="136">
        <v>48536552.509999998</v>
      </c>
      <c r="J99" s="130">
        <f t="shared" si="4"/>
        <v>10539759.199999999</v>
      </c>
      <c r="K99" s="137"/>
      <c r="L99" s="131">
        <f t="shared" si="5"/>
        <v>37996793.310000002</v>
      </c>
      <c r="M99" s="119"/>
      <c r="N99" s="119"/>
    </row>
    <row r="100" spans="1:14">
      <c r="A100" s="119" t="s">
        <v>174</v>
      </c>
      <c r="B100" s="133">
        <v>37587224.239999995</v>
      </c>
      <c r="C100" s="134">
        <v>541071</v>
      </c>
      <c r="D100" s="134">
        <v>0</v>
      </c>
      <c r="E100" s="134">
        <v>0</v>
      </c>
      <c r="F100" s="134">
        <v>1853415.1400000001</v>
      </c>
      <c r="G100" s="134">
        <v>897310</v>
      </c>
      <c r="H100" s="135">
        <v>219506.53999999998</v>
      </c>
      <c r="I100" s="136">
        <v>41098526.919999994</v>
      </c>
      <c r="J100" s="130">
        <f t="shared" ref="J100:J131" si="6">(F100*0.5)+C100+D100+E100+G100+H100</f>
        <v>2584595.1100000003</v>
      </c>
      <c r="K100" s="137"/>
      <c r="L100" s="131">
        <f t="shared" si="5"/>
        <v>38513931.809999995</v>
      </c>
      <c r="M100" s="119"/>
      <c r="N100" s="119"/>
    </row>
    <row r="101" spans="1:14">
      <c r="A101" s="119" t="s">
        <v>175</v>
      </c>
      <c r="B101" s="133">
        <v>26484413.07</v>
      </c>
      <c r="C101" s="134">
        <v>995202.11999999988</v>
      </c>
      <c r="D101" s="134">
        <v>0</v>
      </c>
      <c r="E101" s="134">
        <v>0</v>
      </c>
      <c r="F101" s="134">
        <v>24122206.210000001</v>
      </c>
      <c r="G101" s="134">
        <v>0</v>
      </c>
      <c r="H101" s="135">
        <v>332363.27999999997</v>
      </c>
      <c r="I101" s="136">
        <v>51934184.680000007</v>
      </c>
      <c r="J101" s="130">
        <f t="shared" si="6"/>
        <v>13388668.504999999</v>
      </c>
      <c r="K101" s="137"/>
      <c r="L101" s="131">
        <f t="shared" si="5"/>
        <v>38545516.175000012</v>
      </c>
      <c r="M101" s="119"/>
      <c r="N101" s="119"/>
    </row>
    <row r="102" spans="1:14">
      <c r="A102" s="119" t="s">
        <v>176</v>
      </c>
      <c r="B102" s="133">
        <v>31720302.149999999</v>
      </c>
      <c r="C102" s="134">
        <v>290993.05</v>
      </c>
      <c r="D102" s="134">
        <v>3032391</v>
      </c>
      <c r="E102" s="134">
        <v>2119327</v>
      </c>
      <c r="F102" s="134">
        <v>13920474.059999999</v>
      </c>
      <c r="G102" s="134">
        <v>6940258</v>
      </c>
      <c r="H102" s="135">
        <v>158290.12</v>
      </c>
      <c r="I102" s="136">
        <v>58182035.380000003</v>
      </c>
      <c r="J102" s="130">
        <f t="shared" si="6"/>
        <v>19501496.199999999</v>
      </c>
      <c r="K102" s="137"/>
      <c r="L102" s="131">
        <f t="shared" si="5"/>
        <v>38680539.180000007</v>
      </c>
      <c r="M102" s="119"/>
      <c r="N102" s="119"/>
    </row>
    <row r="103" spans="1:14">
      <c r="A103" s="119" t="s">
        <v>177</v>
      </c>
      <c r="B103" s="133">
        <v>38904111</v>
      </c>
      <c r="C103" s="134">
        <v>3025672</v>
      </c>
      <c r="D103" s="134">
        <v>0</v>
      </c>
      <c r="E103" s="134">
        <v>0</v>
      </c>
      <c r="F103" s="134">
        <v>94970</v>
      </c>
      <c r="G103" s="134">
        <v>243592</v>
      </c>
      <c r="H103" s="135">
        <v>240854</v>
      </c>
      <c r="I103" s="136">
        <v>42509199</v>
      </c>
      <c r="J103" s="130">
        <f t="shared" si="6"/>
        <v>3557603</v>
      </c>
      <c r="K103" s="137"/>
      <c r="L103" s="131">
        <f t="shared" si="5"/>
        <v>38951596</v>
      </c>
      <c r="M103" s="119"/>
      <c r="N103" s="119"/>
    </row>
    <row r="104" spans="1:14">
      <c r="A104" s="119" t="s">
        <v>178</v>
      </c>
      <c r="B104" s="133">
        <v>39214151</v>
      </c>
      <c r="C104" s="134">
        <v>2038968</v>
      </c>
      <c r="D104" s="134">
        <v>0</v>
      </c>
      <c r="E104" s="134">
        <v>0</v>
      </c>
      <c r="F104" s="134">
        <v>0</v>
      </c>
      <c r="G104" s="134">
        <v>0</v>
      </c>
      <c r="H104" s="135">
        <v>66786</v>
      </c>
      <c r="I104" s="136">
        <v>41319905</v>
      </c>
      <c r="J104" s="130">
        <f t="shared" si="6"/>
        <v>2105754</v>
      </c>
      <c r="K104" s="137"/>
      <c r="L104" s="131">
        <f t="shared" si="5"/>
        <v>39214151</v>
      </c>
      <c r="M104" s="119"/>
      <c r="N104" s="119"/>
    </row>
    <row r="105" spans="1:14">
      <c r="A105" s="119" t="s">
        <v>179</v>
      </c>
      <c r="B105" s="133">
        <v>37124306</v>
      </c>
      <c r="C105" s="134">
        <v>3833490</v>
      </c>
      <c r="D105" s="134">
        <v>0</v>
      </c>
      <c r="E105" s="134">
        <v>0</v>
      </c>
      <c r="F105" s="134">
        <v>6100498</v>
      </c>
      <c r="G105" s="134">
        <v>35745</v>
      </c>
      <c r="H105" s="135">
        <v>614517</v>
      </c>
      <c r="I105" s="136">
        <v>47708556</v>
      </c>
      <c r="J105" s="130">
        <f t="shared" si="6"/>
        <v>7534001</v>
      </c>
      <c r="K105" s="137"/>
      <c r="L105" s="131">
        <f t="shared" si="5"/>
        <v>40174555</v>
      </c>
      <c r="M105" s="119"/>
      <c r="N105" s="119"/>
    </row>
    <row r="106" spans="1:14">
      <c r="A106" s="119" t="s">
        <v>180</v>
      </c>
      <c r="B106" s="133">
        <v>38572494.089999996</v>
      </c>
      <c r="C106" s="134">
        <v>12266973.710000003</v>
      </c>
      <c r="D106" s="134">
        <v>0</v>
      </c>
      <c r="E106" s="134">
        <v>0</v>
      </c>
      <c r="F106" s="134">
        <v>4016851.7399999993</v>
      </c>
      <c r="G106" s="134">
        <v>0</v>
      </c>
      <c r="H106" s="135">
        <v>10288.1</v>
      </c>
      <c r="I106" s="136">
        <v>54866607.640000001</v>
      </c>
      <c r="J106" s="130">
        <f t="shared" si="6"/>
        <v>14285687.680000002</v>
      </c>
      <c r="K106" s="137"/>
      <c r="L106" s="131">
        <f t="shared" si="5"/>
        <v>40580919.960000001</v>
      </c>
      <c r="M106" s="119"/>
      <c r="N106" s="119"/>
    </row>
    <row r="107" spans="1:14">
      <c r="A107" s="119" t="s">
        <v>181</v>
      </c>
      <c r="B107" s="133">
        <v>35704309.859999999</v>
      </c>
      <c r="C107" s="134">
        <v>866160.87000000011</v>
      </c>
      <c r="D107" s="134">
        <v>0</v>
      </c>
      <c r="E107" s="134">
        <v>0</v>
      </c>
      <c r="F107" s="134">
        <v>10855880.969999999</v>
      </c>
      <c r="G107" s="134">
        <v>0</v>
      </c>
      <c r="H107" s="135">
        <v>278262.04000000004</v>
      </c>
      <c r="I107" s="136">
        <v>47704613.739999995</v>
      </c>
      <c r="J107" s="130">
        <f t="shared" si="6"/>
        <v>6572363.3949999996</v>
      </c>
      <c r="K107" s="137"/>
      <c r="L107" s="131">
        <f t="shared" si="5"/>
        <v>41132250.344999999</v>
      </c>
      <c r="M107" s="119"/>
      <c r="N107" s="119"/>
    </row>
    <row r="108" spans="1:14">
      <c r="A108" s="119" t="s">
        <v>182</v>
      </c>
      <c r="B108" s="133">
        <v>41262500</v>
      </c>
      <c r="C108" s="134">
        <v>7388696</v>
      </c>
      <c r="D108" s="134">
        <v>0</v>
      </c>
      <c r="E108" s="134">
        <v>0</v>
      </c>
      <c r="F108" s="134">
        <v>0</v>
      </c>
      <c r="G108" s="134">
        <v>157233</v>
      </c>
      <c r="H108" s="135">
        <v>17004</v>
      </c>
      <c r="I108" s="136">
        <v>48825433</v>
      </c>
      <c r="J108" s="130">
        <f t="shared" si="6"/>
        <v>7562933</v>
      </c>
      <c r="K108" s="137"/>
      <c r="L108" s="131">
        <f t="shared" si="5"/>
        <v>41262500</v>
      </c>
      <c r="M108" s="119"/>
      <c r="N108" s="119"/>
    </row>
    <row r="109" spans="1:14">
      <c r="A109" s="119" t="s">
        <v>183</v>
      </c>
      <c r="B109" s="133">
        <v>41017364</v>
      </c>
      <c r="C109" s="134">
        <v>1567291</v>
      </c>
      <c r="D109" s="134">
        <v>40990</v>
      </c>
      <c r="E109" s="134">
        <v>0</v>
      </c>
      <c r="F109" s="134">
        <v>2150498</v>
      </c>
      <c r="G109" s="134">
        <v>930</v>
      </c>
      <c r="H109" s="135">
        <v>-940352.39000000013</v>
      </c>
      <c r="I109" s="136">
        <v>43836720.609999999</v>
      </c>
      <c r="J109" s="130">
        <f t="shared" si="6"/>
        <v>1744107.6099999999</v>
      </c>
      <c r="K109" s="137"/>
      <c r="L109" s="131">
        <f t="shared" si="5"/>
        <v>42092613</v>
      </c>
      <c r="M109" s="119"/>
      <c r="N109" s="119"/>
    </row>
    <row r="110" spans="1:14">
      <c r="A110" s="119" t="s">
        <v>184</v>
      </c>
      <c r="B110" s="133">
        <v>42531291</v>
      </c>
      <c r="C110" s="134">
        <v>2610594</v>
      </c>
      <c r="D110" s="134">
        <v>0</v>
      </c>
      <c r="E110" s="134">
        <v>0</v>
      </c>
      <c r="F110" s="134">
        <v>271500</v>
      </c>
      <c r="G110" s="134">
        <v>72303</v>
      </c>
      <c r="H110" s="135">
        <v>24788</v>
      </c>
      <c r="I110" s="136">
        <v>45510476</v>
      </c>
      <c r="J110" s="130">
        <f t="shared" si="6"/>
        <v>2843435</v>
      </c>
      <c r="K110" s="137"/>
      <c r="L110" s="131">
        <f t="shared" si="5"/>
        <v>42667041</v>
      </c>
      <c r="M110" s="119"/>
      <c r="N110" s="119"/>
    </row>
    <row r="111" spans="1:14">
      <c r="A111" s="119" t="s">
        <v>185</v>
      </c>
      <c r="B111" s="133">
        <v>43410698.649999999</v>
      </c>
      <c r="C111" s="134">
        <v>0</v>
      </c>
      <c r="D111" s="134">
        <v>0</v>
      </c>
      <c r="E111" s="134">
        <v>0</v>
      </c>
      <c r="F111" s="134">
        <v>0</v>
      </c>
      <c r="G111" s="134">
        <v>0</v>
      </c>
      <c r="H111" s="135">
        <v>43397.880000000005</v>
      </c>
      <c r="I111" s="136">
        <v>43454096.530000001</v>
      </c>
      <c r="J111" s="130">
        <f t="shared" si="6"/>
        <v>43397.880000000005</v>
      </c>
      <c r="K111" s="137"/>
      <c r="L111" s="131">
        <f t="shared" si="5"/>
        <v>43410698.649999999</v>
      </c>
      <c r="M111" s="119"/>
      <c r="N111" s="119"/>
    </row>
    <row r="112" spans="1:14">
      <c r="A112" s="119" t="s">
        <v>186</v>
      </c>
      <c r="B112" s="133">
        <v>38282239.340000004</v>
      </c>
      <c r="C112" s="134">
        <v>3103947</v>
      </c>
      <c r="D112" s="134">
        <v>0</v>
      </c>
      <c r="E112" s="134">
        <v>0</v>
      </c>
      <c r="F112" s="134">
        <v>10578621</v>
      </c>
      <c r="G112" s="134">
        <v>383027</v>
      </c>
      <c r="H112" s="135">
        <v>0</v>
      </c>
      <c r="I112" s="136">
        <v>52347834.340000004</v>
      </c>
      <c r="J112" s="130">
        <f t="shared" si="6"/>
        <v>8776284.5</v>
      </c>
      <c r="K112" s="137"/>
      <c r="L112" s="131">
        <f t="shared" si="5"/>
        <v>43571549.840000004</v>
      </c>
      <c r="M112" s="119"/>
      <c r="N112" s="119"/>
    </row>
    <row r="113" spans="1:14">
      <c r="A113" s="119" t="s">
        <v>187</v>
      </c>
      <c r="B113" s="133">
        <v>40830292.750000007</v>
      </c>
      <c r="C113" s="134">
        <v>11703187.34</v>
      </c>
      <c r="D113" s="134">
        <v>0</v>
      </c>
      <c r="E113" s="134">
        <v>0</v>
      </c>
      <c r="F113" s="134">
        <v>6573009.5599999996</v>
      </c>
      <c r="G113" s="134">
        <v>732310</v>
      </c>
      <c r="H113" s="135">
        <v>0</v>
      </c>
      <c r="I113" s="136">
        <v>59838799.650000006</v>
      </c>
      <c r="J113" s="130">
        <f t="shared" si="6"/>
        <v>15722002.119999999</v>
      </c>
      <c r="K113" s="137"/>
      <c r="L113" s="131">
        <f t="shared" si="5"/>
        <v>44116797.530000009</v>
      </c>
      <c r="M113" s="119"/>
      <c r="N113" s="119"/>
    </row>
    <row r="114" spans="1:14">
      <c r="A114" s="119" t="s">
        <v>188</v>
      </c>
      <c r="B114" s="133">
        <v>43864223.709999993</v>
      </c>
      <c r="C114" s="134">
        <v>7715321.5</v>
      </c>
      <c r="D114" s="134">
        <v>0</v>
      </c>
      <c r="E114" s="134">
        <v>0</v>
      </c>
      <c r="F114" s="134">
        <v>1901287.0499999998</v>
      </c>
      <c r="G114" s="134">
        <v>0</v>
      </c>
      <c r="H114" s="135">
        <v>1327372.2999999998</v>
      </c>
      <c r="I114" s="136">
        <v>54808204.559999987</v>
      </c>
      <c r="J114" s="130">
        <f t="shared" si="6"/>
        <v>9993337.3249999993</v>
      </c>
      <c r="K114" s="137"/>
      <c r="L114" s="131">
        <f t="shared" si="5"/>
        <v>44814867.234999985</v>
      </c>
      <c r="M114" s="119"/>
      <c r="N114" s="119"/>
    </row>
    <row r="115" spans="1:14">
      <c r="A115" s="119" t="s">
        <v>189</v>
      </c>
      <c r="B115" s="133">
        <v>41835862</v>
      </c>
      <c r="C115" s="134">
        <v>1951475</v>
      </c>
      <c r="D115" s="134">
        <v>317828</v>
      </c>
      <c r="E115" s="134">
        <v>9027132</v>
      </c>
      <c r="F115" s="134">
        <v>8404885</v>
      </c>
      <c r="G115" s="134">
        <v>35691</v>
      </c>
      <c r="H115" s="135">
        <v>19153</v>
      </c>
      <c r="I115" s="136">
        <v>61592026</v>
      </c>
      <c r="J115" s="130">
        <f t="shared" si="6"/>
        <v>15553721.5</v>
      </c>
      <c r="K115" s="137"/>
      <c r="L115" s="131">
        <f t="shared" ref="L115:L146" si="7">(I115-J115)+K115</f>
        <v>46038304.5</v>
      </c>
      <c r="M115" s="119"/>
      <c r="N115" s="119"/>
    </row>
    <row r="116" spans="1:14">
      <c r="A116" s="119" t="s">
        <v>190</v>
      </c>
      <c r="B116" s="133">
        <v>48888320</v>
      </c>
      <c r="C116" s="134">
        <v>0</v>
      </c>
      <c r="D116" s="134">
        <v>0</v>
      </c>
      <c r="E116" s="134">
        <v>2312207</v>
      </c>
      <c r="F116" s="134">
        <v>0</v>
      </c>
      <c r="G116" s="134">
        <v>791768</v>
      </c>
      <c r="H116" s="135">
        <v>261271.63</v>
      </c>
      <c r="I116" s="136">
        <v>52253566.630000003</v>
      </c>
      <c r="J116" s="130">
        <f t="shared" si="6"/>
        <v>3365246.63</v>
      </c>
      <c r="K116" s="137"/>
      <c r="L116" s="131">
        <f t="shared" si="7"/>
        <v>48888320</v>
      </c>
      <c r="M116" s="119"/>
      <c r="N116" s="119"/>
    </row>
    <row r="117" spans="1:14">
      <c r="A117" s="119" t="s">
        <v>191</v>
      </c>
      <c r="B117" s="133">
        <v>50048615.939999998</v>
      </c>
      <c r="C117" s="134">
        <v>2052208.65</v>
      </c>
      <c r="D117" s="134">
        <v>0</v>
      </c>
      <c r="E117" s="134">
        <v>0</v>
      </c>
      <c r="F117" s="134">
        <v>429563.72</v>
      </c>
      <c r="G117" s="134">
        <v>-276746</v>
      </c>
      <c r="H117" s="135">
        <v>1345262.44</v>
      </c>
      <c r="I117" s="136">
        <v>53598904.749999993</v>
      </c>
      <c r="J117" s="130">
        <f t="shared" si="6"/>
        <v>3335506.9499999997</v>
      </c>
      <c r="K117" s="137"/>
      <c r="L117" s="131">
        <f t="shared" si="7"/>
        <v>50263397.79999999</v>
      </c>
      <c r="M117" s="119"/>
      <c r="N117" s="119"/>
    </row>
    <row r="118" spans="1:14">
      <c r="A118" s="119" t="s">
        <v>192</v>
      </c>
      <c r="B118" s="133">
        <v>50298676.579999991</v>
      </c>
      <c r="C118" s="134">
        <v>17002874.259999998</v>
      </c>
      <c r="D118" s="134">
        <v>0</v>
      </c>
      <c r="E118" s="134">
        <v>0</v>
      </c>
      <c r="F118" s="134">
        <v>0</v>
      </c>
      <c r="G118" s="134">
        <v>21149</v>
      </c>
      <c r="H118" s="135">
        <v>65290.979999999996</v>
      </c>
      <c r="I118" s="136">
        <v>67387990.819999993</v>
      </c>
      <c r="J118" s="130">
        <f t="shared" si="6"/>
        <v>17089314.239999998</v>
      </c>
      <c r="K118" s="137"/>
      <c r="L118" s="131">
        <f t="shared" si="7"/>
        <v>50298676.579999998</v>
      </c>
      <c r="M118" s="119"/>
      <c r="N118" s="119"/>
    </row>
    <row r="119" spans="1:14">
      <c r="A119" s="119" t="s">
        <v>193</v>
      </c>
      <c r="B119" s="133">
        <v>50964790.940000005</v>
      </c>
      <c r="C119" s="134">
        <v>1594883.4500000002</v>
      </c>
      <c r="D119" s="134">
        <v>0</v>
      </c>
      <c r="E119" s="134">
        <v>0</v>
      </c>
      <c r="F119" s="134">
        <v>0</v>
      </c>
      <c r="G119" s="134">
        <v>0</v>
      </c>
      <c r="H119" s="135">
        <v>223670.69</v>
      </c>
      <c r="I119" s="136">
        <v>52783345.080000006</v>
      </c>
      <c r="J119" s="130">
        <f t="shared" si="6"/>
        <v>1818554.1400000001</v>
      </c>
      <c r="K119" s="137"/>
      <c r="L119" s="131">
        <f t="shared" si="7"/>
        <v>50964790.940000005</v>
      </c>
      <c r="M119" s="119"/>
      <c r="N119" s="119"/>
    </row>
    <row r="120" spans="1:14">
      <c r="A120" s="119" t="s">
        <v>194</v>
      </c>
      <c r="B120" s="133">
        <v>47214762</v>
      </c>
      <c r="C120" s="134">
        <v>8006492</v>
      </c>
      <c r="D120" s="134">
        <v>0</v>
      </c>
      <c r="E120" s="134">
        <v>0</v>
      </c>
      <c r="F120" s="134">
        <v>7652824</v>
      </c>
      <c r="G120" s="134">
        <v>0</v>
      </c>
      <c r="H120" s="135">
        <v>681533</v>
      </c>
      <c r="I120" s="136">
        <v>63555611</v>
      </c>
      <c r="J120" s="130">
        <f t="shared" si="6"/>
        <v>12514437</v>
      </c>
      <c r="K120" s="137"/>
      <c r="L120" s="131">
        <f t="shared" si="7"/>
        <v>51041174</v>
      </c>
      <c r="M120" s="119"/>
      <c r="N120" s="119"/>
    </row>
    <row r="121" spans="1:14">
      <c r="A121" s="119" t="s">
        <v>195</v>
      </c>
      <c r="B121" s="133">
        <v>50620035.310000002</v>
      </c>
      <c r="C121" s="134">
        <v>7657200.9700000007</v>
      </c>
      <c r="D121" s="134">
        <v>0</v>
      </c>
      <c r="E121" s="134">
        <v>0</v>
      </c>
      <c r="F121" s="134">
        <v>1440433.2399999998</v>
      </c>
      <c r="G121" s="134">
        <v>0</v>
      </c>
      <c r="H121" s="135">
        <v>162356.72999999998</v>
      </c>
      <c r="I121" s="136">
        <v>59880026.25</v>
      </c>
      <c r="J121" s="130">
        <f t="shared" si="6"/>
        <v>8539774.3200000003</v>
      </c>
      <c r="K121" s="137"/>
      <c r="L121" s="131">
        <f t="shared" si="7"/>
        <v>51340251.93</v>
      </c>
      <c r="M121" s="119"/>
      <c r="N121" s="119"/>
    </row>
    <row r="122" spans="1:14">
      <c r="A122" s="119" t="s">
        <v>196</v>
      </c>
      <c r="B122" s="133">
        <v>51982338</v>
      </c>
      <c r="C122" s="134">
        <v>4663997</v>
      </c>
      <c r="D122" s="134">
        <v>0</v>
      </c>
      <c r="E122" s="134">
        <v>0</v>
      </c>
      <c r="F122" s="134">
        <v>2935319</v>
      </c>
      <c r="G122" s="134">
        <v>-909542</v>
      </c>
      <c r="H122" s="135">
        <v>52027</v>
      </c>
      <c r="I122" s="136">
        <v>58724139</v>
      </c>
      <c r="J122" s="130">
        <f t="shared" si="6"/>
        <v>5274141.5</v>
      </c>
      <c r="K122" s="137"/>
      <c r="L122" s="131">
        <f t="shared" si="7"/>
        <v>53449997.5</v>
      </c>
      <c r="M122" s="119"/>
      <c r="N122" s="119"/>
    </row>
    <row r="123" spans="1:14">
      <c r="A123" s="119" t="s">
        <v>197</v>
      </c>
      <c r="B123" s="133">
        <v>54362519</v>
      </c>
      <c r="C123" s="134">
        <v>26844856</v>
      </c>
      <c r="D123" s="134">
        <v>0</v>
      </c>
      <c r="E123" s="134">
        <v>0</v>
      </c>
      <c r="F123" s="134">
        <v>1172035</v>
      </c>
      <c r="G123" s="134">
        <v>825159</v>
      </c>
      <c r="H123" s="135">
        <v>-367503</v>
      </c>
      <c r="I123" s="136">
        <v>82837066</v>
      </c>
      <c r="J123" s="130">
        <f t="shared" si="6"/>
        <v>27888529.5</v>
      </c>
      <c r="K123" s="137"/>
      <c r="L123" s="131">
        <f t="shared" si="7"/>
        <v>54948536.5</v>
      </c>
      <c r="M123" s="119"/>
      <c r="N123" s="119"/>
    </row>
    <row r="124" spans="1:14">
      <c r="A124" s="119" t="s">
        <v>198</v>
      </c>
      <c r="B124" s="133">
        <v>53640054.939999998</v>
      </c>
      <c r="C124" s="134">
        <v>6727217.7699999996</v>
      </c>
      <c r="D124" s="134">
        <v>0</v>
      </c>
      <c r="E124" s="134">
        <v>0</v>
      </c>
      <c r="F124" s="134">
        <v>4212873.79</v>
      </c>
      <c r="G124" s="134">
        <v>0</v>
      </c>
      <c r="H124" s="135">
        <v>292626.87</v>
      </c>
      <c r="I124" s="136">
        <v>64872773.36999999</v>
      </c>
      <c r="J124" s="130">
        <f t="shared" si="6"/>
        <v>9126281.5349999983</v>
      </c>
      <c r="K124" s="137"/>
      <c r="L124" s="131">
        <f t="shared" si="7"/>
        <v>55746491.834999993</v>
      </c>
      <c r="M124" s="119"/>
      <c r="N124" s="119"/>
    </row>
    <row r="125" spans="1:14">
      <c r="A125" s="119" t="s">
        <v>199</v>
      </c>
      <c r="B125" s="133">
        <v>50370756.68</v>
      </c>
      <c r="C125" s="134">
        <v>1458601.9100000001</v>
      </c>
      <c r="D125" s="134">
        <v>9536747</v>
      </c>
      <c r="E125" s="134">
        <v>0</v>
      </c>
      <c r="F125" s="134">
        <v>12636611.48</v>
      </c>
      <c r="G125" s="134">
        <v>0</v>
      </c>
      <c r="H125" s="135">
        <v>0</v>
      </c>
      <c r="I125" s="136">
        <v>74002717.070000008</v>
      </c>
      <c r="J125" s="130">
        <f t="shared" si="6"/>
        <v>17313654.649999999</v>
      </c>
      <c r="K125" s="137"/>
      <c r="L125" s="131">
        <f t="shared" si="7"/>
        <v>56689062.420000009</v>
      </c>
      <c r="M125" s="119"/>
      <c r="N125" s="119"/>
    </row>
    <row r="126" spans="1:14">
      <c r="A126" s="119" t="s">
        <v>200</v>
      </c>
      <c r="B126" s="133">
        <v>58700862.969999999</v>
      </c>
      <c r="C126" s="134">
        <v>245715.98000000004</v>
      </c>
      <c r="D126" s="134">
        <v>550159</v>
      </c>
      <c r="E126" s="134">
        <v>933479</v>
      </c>
      <c r="F126" s="134">
        <v>0</v>
      </c>
      <c r="G126" s="134">
        <v>0</v>
      </c>
      <c r="H126" s="135">
        <v>853478.25</v>
      </c>
      <c r="I126" s="136">
        <v>61283695.199999996</v>
      </c>
      <c r="J126" s="130">
        <f t="shared" si="6"/>
        <v>2582832.23</v>
      </c>
      <c r="K126" s="137"/>
      <c r="L126" s="131">
        <f t="shared" si="7"/>
        <v>58700862.969999999</v>
      </c>
      <c r="M126" s="119"/>
      <c r="N126" s="119"/>
    </row>
    <row r="127" spans="1:14">
      <c r="A127" s="119" t="s">
        <v>201</v>
      </c>
      <c r="B127" s="133">
        <v>50909454</v>
      </c>
      <c r="C127" s="134">
        <v>2747486</v>
      </c>
      <c r="D127" s="134">
        <v>18024</v>
      </c>
      <c r="E127" s="134">
        <v>0</v>
      </c>
      <c r="F127" s="134">
        <v>17961573</v>
      </c>
      <c r="G127" s="134">
        <v>76996</v>
      </c>
      <c r="H127" s="135">
        <v>31233</v>
      </c>
      <c r="I127" s="136">
        <v>71744766</v>
      </c>
      <c r="J127" s="130">
        <f t="shared" si="6"/>
        <v>11854525.5</v>
      </c>
      <c r="K127" s="137"/>
      <c r="L127" s="131">
        <f t="shared" si="7"/>
        <v>59890240.5</v>
      </c>
      <c r="M127" s="119"/>
      <c r="N127" s="119"/>
    </row>
    <row r="128" spans="1:14">
      <c r="A128" s="119" t="s">
        <v>202</v>
      </c>
      <c r="B128" s="133">
        <v>47354904.450000003</v>
      </c>
      <c r="C128" s="134">
        <v>25560308.020000003</v>
      </c>
      <c r="D128" s="134">
        <v>8479</v>
      </c>
      <c r="E128" s="134">
        <v>0</v>
      </c>
      <c r="F128" s="134">
        <v>26285273.160000004</v>
      </c>
      <c r="G128" s="134">
        <v>293137</v>
      </c>
      <c r="H128" s="135">
        <v>0</v>
      </c>
      <c r="I128" s="136">
        <v>99502101.629999995</v>
      </c>
      <c r="J128" s="130">
        <f t="shared" si="6"/>
        <v>39004560.600000009</v>
      </c>
      <c r="K128" s="137"/>
      <c r="L128" s="131">
        <f t="shared" si="7"/>
        <v>60497541.029999986</v>
      </c>
      <c r="M128" s="119"/>
      <c r="N128" s="119"/>
    </row>
    <row r="129" spans="1:14">
      <c r="A129" s="119" t="s">
        <v>203</v>
      </c>
      <c r="B129" s="133">
        <v>61236015</v>
      </c>
      <c r="C129" s="134">
        <v>3621210</v>
      </c>
      <c r="D129" s="134">
        <v>0</v>
      </c>
      <c r="E129" s="134">
        <v>0</v>
      </c>
      <c r="F129" s="134">
        <v>0</v>
      </c>
      <c r="G129" s="134">
        <v>0</v>
      </c>
      <c r="H129" s="135">
        <v>98808</v>
      </c>
      <c r="I129" s="136">
        <v>64956033</v>
      </c>
      <c r="J129" s="130">
        <f t="shared" si="6"/>
        <v>3720018</v>
      </c>
      <c r="K129" s="137"/>
      <c r="L129" s="131">
        <f t="shared" si="7"/>
        <v>61236015</v>
      </c>
      <c r="M129" s="119"/>
      <c r="N129" s="119"/>
    </row>
    <row r="130" spans="1:14">
      <c r="A130" s="119" t="s">
        <v>204</v>
      </c>
      <c r="B130" s="133">
        <v>62090976.089999996</v>
      </c>
      <c r="C130" s="134">
        <v>8929609.9199999999</v>
      </c>
      <c r="D130" s="134">
        <v>0</v>
      </c>
      <c r="E130" s="134">
        <v>0</v>
      </c>
      <c r="F130" s="134">
        <v>1601760.9100000001</v>
      </c>
      <c r="G130" s="134">
        <v>0</v>
      </c>
      <c r="H130" s="135">
        <v>740643.04</v>
      </c>
      <c r="I130" s="136">
        <v>73362989.959999993</v>
      </c>
      <c r="J130" s="130">
        <f t="shared" si="6"/>
        <v>10471133.414999999</v>
      </c>
      <c r="K130" s="137"/>
      <c r="L130" s="131">
        <f t="shared" si="7"/>
        <v>62891856.544999994</v>
      </c>
      <c r="M130" s="119"/>
      <c r="N130" s="119"/>
    </row>
    <row r="131" spans="1:14">
      <c r="A131" s="119" t="s">
        <v>205</v>
      </c>
      <c r="B131" s="133">
        <v>63399763.130000003</v>
      </c>
      <c r="C131" s="134">
        <v>2432439.9900000002</v>
      </c>
      <c r="D131" s="134">
        <v>0</v>
      </c>
      <c r="E131" s="134">
        <v>0</v>
      </c>
      <c r="F131" s="134">
        <v>91697.010000000009</v>
      </c>
      <c r="G131" s="134">
        <v>0</v>
      </c>
      <c r="H131" s="135">
        <v>616690.49000000011</v>
      </c>
      <c r="I131" s="136">
        <v>66540590.620000005</v>
      </c>
      <c r="J131" s="130">
        <f t="shared" si="6"/>
        <v>3094978.9850000003</v>
      </c>
      <c r="K131" s="137"/>
      <c r="L131" s="131">
        <f t="shared" si="7"/>
        <v>63445611.635000005</v>
      </c>
      <c r="M131" s="119"/>
      <c r="N131" s="119"/>
    </row>
    <row r="132" spans="1:14">
      <c r="A132" s="119" t="s">
        <v>206</v>
      </c>
      <c r="B132" s="133">
        <v>66561781.420000002</v>
      </c>
      <c r="C132" s="134">
        <v>3577808.4299999997</v>
      </c>
      <c r="D132" s="134">
        <v>0</v>
      </c>
      <c r="E132" s="134">
        <v>715397</v>
      </c>
      <c r="F132" s="134">
        <v>6328286.8399999999</v>
      </c>
      <c r="G132" s="134">
        <v>0</v>
      </c>
      <c r="H132" s="135">
        <v>285123.67000000004</v>
      </c>
      <c r="I132" s="136">
        <v>77468397.359999999</v>
      </c>
      <c r="J132" s="130">
        <f t="shared" ref="J132:J158" si="8">(F132*0.5)+C132+D132+E132+G132+H132</f>
        <v>7742472.5199999996</v>
      </c>
      <c r="K132" s="137"/>
      <c r="L132" s="131">
        <f t="shared" si="7"/>
        <v>69725924.840000004</v>
      </c>
      <c r="M132" s="119"/>
      <c r="N132" s="119"/>
    </row>
    <row r="133" spans="1:14">
      <c r="A133" s="119" t="s">
        <v>207</v>
      </c>
      <c r="B133" s="133">
        <v>68605199.360000014</v>
      </c>
      <c r="C133" s="134">
        <v>2876510.78</v>
      </c>
      <c r="D133" s="134">
        <v>0</v>
      </c>
      <c r="E133" s="134">
        <v>0</v>
      </c>
      <c r="F133" s="134">
        <v>6503144.9900000002</v>
      </c>
      <c r="G133" s="134">
        <v>50593</v>
      </c>
      <c r="H133" s="135">
        <v>554153.81000000006</v>
      </c>
      <c r="I133" s="136">
        <v>78589601.940000013</v>
      </c>
      <c r="J133" s="130">
        <f t="shared" si="8"/>
        <v>6732830.0850000009</v>
      </c>
      <c r="K133" s="137"/>
      <c r="L133" s="131">
        <f t="shared" si="7"/>
        <v>71856771.855000019</v>
      </c>
      <c r="M133" s="119"/>
      <c r="N133" s="119"/>
    </row>
    <row r="134" spans="1:14">
      <c r="A134" s="119" t="s">
        <v>208</v>
      </c>
      <c r="B134" s="133">
        <v>63562732</v>
      </c>
      <c r="C134" s="134">
        <v>828043</v>
      </c>
      <c r="D134" s="134">
        <v>0</v>
      </c>
      <c r="E134" s="134">
        <v>0</v>
      </c>
      <c r="F134" s="134">
        <v>17017161</v>
      </c>
      <c r="G134" s="134">
        <v>0</v>
      </c>
      <c r="H134" s="135">
        <v>322431</v>
      </c>
      <c r="I134" s="136">
        <v>81730367</v>
      </c>
      <c r="J134" s="130">
        <f t="shared" si="8"/>
        <v>9659054.5</v>
      </c>
      <c r="K134" s="137"/>
      <c r="L134" s="131">
        <f t="shared" si="7"/>
        <v>72071312.5</v>
      </c>
      <c r="M134" s="119"/>
      <c r="N134" s="119"/>
    </row>
    <row r="135" spans="1:14">
      <c r="A135" s="119" t="s">
        <v>209</v>
      </c>
      <c r="B135" s="133">
        <v>73114592</v>
      </c>
      <c r="C135" s="134">
        <v>4770388</v>
      </c>
      <c r="D135" s="134">
        <v>0</v>
      </c>
      <c r="E135" s="134">
        <v>0</v>
      </c>
      <c r="F135" s="134">
        <v>0</v>
      </c>
      <c r="G135" s="134">
        <v>0</v>
      </c>
      <c r="H135" s="135">
        <v>121824</v>
      </c>
      <c r="I135" s="136">
        <v>78006804</v>
      </c>
      <c r="J135" s="130">
        <f t="shared" si="8"/>
        <v>4892212</v>
      </c>
      <c r="K135" s="137"/>
      <c r="L135" s="131">
        <f t="shared" si="7"/>
        <v>73114592</v>
      </c>
      <c r="M135" s="119"/>
      <c r="N135" s="119"/>
    </row>
    <row r="136" spans="1:14">
      <c r="A136" s="119" t="s">
        <v>210</v>
      </c>
      <c r="B136" s="133">
        <v>73598220</v>
      </c>
      <c r="C136" s="134">
        <v>2883413.58</v>
      </c>
      <c r="D136" s="134">
        <v>0</v>
      </c>
      <c r="E136" s="134">
        <v>0</v>
      </c>
      <c r="F136" s="134">
        <v>0</v>
      </c>
      <c r="G136" s="134">
        <v>0</v>
      </c>
      <c r="H136" s="135">
        <v>0</v>
      </c>
      <c r="I136" s="136">
        <v>76481633.579999998</v>
      </c>
      <c r="J136" s="130">
        <f t="shared" si="8"/>
        <v>2883413.58</v>
      </c>
      <c r="K136" s="137"/>
      <c r="L136" s="131">
        <f t="shared" si="7"/>
        <v>73598220</v>
      </c>
      <c r="M136" s="119"/>
      <c r="N136" s="119"/>
    </row>
    <row r="137" spans="1:14">
      <c r="A137" s="119" t="s">
        <v>211</v>
      </c>
      <c r="B137" s="133">
        <v>70618838</v>
      </c>
      <c r="C137" s="134">
        <v>1207736</v>
      </c>
      <c r="D137" s="134">
        <v>0</v>
      </c>
      <c r="E137" s="134">
        <v>3500000</v>
      </c>
      <c r="F137" s="134">
        <v>7313722</v>
      </c>
      <c r="G137" s="134">
        <v>797532</v>
      </c>
      <c r="H137" s="135">
        <v>0</v>
      </c>
      <c r="I137" s="136">
        <v>83437828</v>
      </c>
      <c r="J137" s="130">
        <f t="shared" si="8"/>
        <v>9162129</v>
      </c>
      <c r="K137" s="137"/>
      <c r="L137" s="131">
        <f t="shared" si="7"/>
        <v>74275699</v>
      </c>
      <c r="M137" s="119"/>
      <c r="N137" s="119"/>
    </row>
    <row r="138" spans="1:14">
      <c r="A138" s="119" t="s">
        <v>212</v>
      </c>
      <c r="B138" s="133">
        <v>76129272.699999988</v>
      </c>
      <c r="C138" s="134">
        <v>4572798</v>
      </c>
      <c r="D138" s="134">
        <v>0</v>
      </c>
      <c r="E138" s="134">
        <v>3399996</v>
      </c>
      <c r="F138" s="134">
        <v>44208.17</v>
      </c>
      <c r="G138" s="134">
        <v>0</v>
      </c>
      <c r="H138" s="135">
        <v>110931</v>
      </c>
      <c r="I138" s="136">
        <v>84257205.86999999</v>
      </c>
      <c r="J138" s="130">
        <f t="shared" si="8"/>
        <v>8105829.085</v>
      </c>
      <c r="K138" s="137"/>
      <c r="L138" s="131">
        <f t="shared" si="7"/>
        <v>76151376.784999996</v>
      </c>
      <c r="M138" s="119"/>
      <c r="N138" s="119"/>
    </row>
    <row r="139" spans="1:14">
      <c r="A139" s="119" t="s">
        <v>213</v>
      </c>
      <c r="B139" s="133">
        <v>73912446.979999989</v>
      </c>
      <c r="C139" s="134">
        <v>20058471.200000003</v>
      </c>
      <c r="D139" s="134">
        <v>0</v>
      </c>
      <c r="E139" s="134">
        <v>0</v>
      </c>
      <c r="F139" s="134">
        <v>7245588.8100000005</v>
      </c>
      <c r="G139" s="134">
        <v>9766169</v>
      </c>
      <c r="H139" s="135">
        <v>61656.72</v>
      </c>
      <c r="I139" s="136">
        <v>111044332.70999999</v>
      </c>
      <c r="J139" s="130">
        <f t="shared" si="8"/>
        <v>33509091.325000003</v>
      </c>
      <c r="K139" s="137"/>
      <c r="L139" s="131">
        <f t="shared" si="7"/>
        <v>77535241.38499999</v>
      </c>
      <c r="M139" s="119"/>
      <c r="N139" s="119"/>
    </row>
    <row r="140" spans="1:14">
      <c r="A140" s="119" t="s">
        <v>214</v>
      </c>
      <c r="B140" s="133">
        <v>79843912.189999998</v>
      </c>
      <c r="C140" s="134">
        <v>13806523.550000001</v>
      </c>
      <c r="D140" s="134">
        <v>0</v>
      </c>
      <c r="E140" s="134">
        <v>0</v>
      </c>
      <c r="F140" s="134">
        <v>0</v>
      </c>
      <c r="G140" s="134">
        <v>1206268</v>
      </c>
      <c r="H140" s="135">
        <v>0</v>
      </c>
      <c r="I140" s="136">
        <v>94856703.739999995</v>
      </c>
      <c r="J140" s="130">
        <f t="shared" si="8"/>
        <v>15012791.550000001</v>
      </c>
      <c r="K140" s="137"/>
      <c r="L140" s="131">
        <f t="shared" si="7"/>
        <v>79843912.189999998</v>
      </c>
      <c r="M140" s="119"/>
      <c r="N140" s="119"/>
    </row>
    <row r="141" spans="1:14">
      <c r="A141" s="119" t="s">
        <v>215</v>
      </c>
      <c r="B141" s="133">
        <v>82267419</v>
      </c>
      <c r="C141" s="134">
        <v>1204868</v>
      </c>
      <c r="D141" s="134">
        <v>0</v>
      </c>
      <c r="E141" s="134">
        <v>0</v>
      </c>
      <c r="F141" s="134">
        <v>0</v>
      </c>
      <c r="G141" s="134">
        <v>61896</v>
      </c>
      <c r="H141" s="135">
        <v>929744</v>
      </c>
      <c r="I141" s="136">
        <v>84463927</v>
      </c>
      <c r="J141" s="130">
        <f t="shared" si="8"/>
        <v>2196508</v>
      </c>
      <c r="K141" s="137"/>
      <c r="L141" s="131">
        <f t="shared" si="7"/>
        <v>82267419</v>
      </c>
      <c r="M141" s="119"/>
      <c r="N141" s="119"/>
    </row>
    <row r="142" spans="1:14">
      <c r="A142" s="119" t="s">
        <v>216</v>
      </c>
      <c r="B142" s="133">
        <v>66078582</v>
      </c>
      <c r="C142" s="134">
        <v>933568</v>
      </c>
      <c r="D142" s="134">
        <v>733462</v>
      </c>
      <c r="E142" s="134">
        <v>0</v>
      </c>
      <c r="F142" s="134">
        <v>45363879</v>
      </c>
      <c r="G142" s="134">
        <v>0</v>
      </c>
      <c r="H142" s="135">
        <v>346566</v>
      </c>
      <c r="I142" s="136">
        <v>113456057</v>
      </c>
      <c r="J142" s="130">
        <f t="shared" si="8"/>
        <v>24695535.5</v>
      </c>
      <c r="K142" s="137"/>
      <c r="L142" s="131">
        <f t="shared" si="7"/>
        <v>88760521.5</v>
      </c>
      <c r="M142" s="119"/>
      <c r="N142" s="119"/>
    </row>
    <row r="143" spans="1:14">
      <c r="A143" s="119" t="s">
        <v>217</v>
      </c>
      <c r="B143" s="133">
        <v>92465682</v>
      </c>
      <c r="C143" s="134">
        <v>11487830</v>
      </c>
      <c r="D143" s="134">
        <v>1600284</v>
      </c>
      <c r="E143" s="134">
        <v>0</v>
      </c>
      <c r="F143" s="134">
        <v>2065592</v>
      </c>
      <c r="G143" s="134">
        <v>0</v>
      </c>
      <c r="H143" s="135">
        <v>992313</v>
      </c>
      <c r="I143" s="136">
        <v>108611701</v>
      </c>
      <c r="J143" s="130">
        <f t="shared" si="8"/>
        <v>15113223</v>
      </c>
      <c r="K143" s="137"/>
      <c r="L143" s="131">
        <f t="shared" si="7"/>
        <v>93498478</v>
      </c>
      <c r="M143" s="119"/>
      <c r="N143" s="119"/>
    </row>
    <row r="144" spans="1:14">
      <c r="A144" s="119" t="s">
        <v>218</v>
      </c>
      <c r="B144" s="133">
        <v>95819513</v>
      </c>
      <c r="C144" s="134">
        <v>15999894</v>
      </c>
      <c r="D144" s="134">
        <v>0</v>
      </c>
      <c r="E144" s="134">
        <v>0</v>
      </c>
      <c r="F144" s="134">
        <v>0</v>
      </c>
      <c r="G144" s="134">
        <v>5907378</v>
      </c>
      <c r="H144" s="135">
        <v>0</v>
      </c>
      <c r="I144" s="136">
        <v>117726785</v>
      </c>
      <c r="J144" s="130">
        <f t="shared" si="8"/>
        <v>21907272</v>
      </c>
      <c r="K144" s="137"/>
      <c r="L144" s="131">
        <f t="shared" si="7"/>
        <v>95819513</v>
      </c>
      <c r="M144" s="119"/>
      <c r="N144" s="119"/>
    </row>
    <row r="145" spans="1:14">
      <c r="A145" s="119" t="s">
        <v>219</v>
      </c>
      <c r="B145" s="133">
        <v>101071937.72999999</v>
      </c>
      <c r="C145" s="134">
        <v>1055405.3999999999</v>
      </c>
      <c r="D145" s="134">
        <v>0</v>
      </c>
      <c r="E145" s="134">
        <v>0</v>
      </c>
      <c r="F145" s="134">
        <v>185</v>
      </c>
      <c r="G145" s="134">
        <v>6205718</v>
      </c>
      <c r="H145" s="135">
        <v>66000</v>
      </c>
      <c r="I145" s="136">
        <v>108399246.13</v>
      </c>
      <c r="J145" s="130">
        <f t="shared" si="8"/>
        <v>7327215.9000000004</v>
      </c>
      <c r="K145" s="137"/>
      <c r="L145" s="131">
        <f t="shared" si="7"/>
        <v>101072030.22999999</v>
      </c>
      <c r="M145" s="119"/>
      <c r="N145" s="119"/>
    </row>
    <row r="146" spans="1:14">
      <c r="A146" s="119" t="s">
        <v>220</v>
      </c>
      <c r="B146" s="133">
        <v>99065191.799999997</v>
      </c>
      <c r="C146" s="134">
        <v>18399693.370000001</v>
      </c>
      <c r="D146" s="134">
        <v>7374156</v>
      </c>
      <c r="E146" s="134">
        <v>0</v>
      </c>
      <c r="F146" s="134">
        <v>6372335.8399999989</v>
      </c>
      <c r="G146" s="134">
        <v>0</v>
      </c>
      <c r="H146" s="135">
        <v>540775.43999999994</v>
      </c>
      <c r="I146" s="136">
        <v>131752152.45</v>
      </c>
      <c r="J146" s="130">
        <f t="shared" si="8"/>
        <v>29500792.73</v>
      </c>
      <c r="K146" s="137"/>
      <c r="L146" s="131">
        <f t="shared" si="7"/>
        <v>102251359.72</v>
      </c>
      <c r="M146" s="119"/>
      <c r="N146" s="119"/>
    </row>
    <row r="147" spans="1:14">
      <c r="A147" s="119" t="s">
        <v>221</v>
      </c>
      <c r="B147" s="133">
        <v>90706886.739999995</v>
      </c>
      <c r="C147" s="134">
        <v>8230981.7700000014</v>
      </c>
      <c r="D147" s="134">
        <v>9893617</v>
      </c>
      <c r="E147" s="134">
        <v>0</v>
      </c>
      <c r="F147" s="134">
        <v>33221431.030000009</v>
      </c>
      <c r="G147" s="134">
        <v>9746</v>
      </c>
      <c r="H147" s="135">
        <v>494994.82000000007</v>
      </c>
      <c r="I147" s="136">
        <v>142557657.35999998</v>
      </c>
      <c r="J147" s="130">
        <f t="shared" si="8"/>
        <v>35240055.105000004</v>
      </c>
      <c r="K147" s="137"/>
      <c r="L147" s="131">
        <f t="shared" ref="L147:L178" si="9">(I147-J147)+K147</f>
        <v>107317602.25499998</v>
      </c>
      <c r="M147" s="119"/>
      <c r="N147" s="119"/>
    </row>
    <row r="148" spans="1:14">
      <c r="A148" s="119" t="s">
        <v>222</v>
      </c>
      <c r="B148" s="133">
        <v>116101368</v>
      </c>
      <c r="C148" s="134">
        <v>6819931</v>
      </c>
      <c r="D148" s="134">
        <v>0</v>
      </c>
      <c r="E148" s="134">
        <v>-3459890</v>
      </c>
      <c r="F148" s="134">
        <v>0</v>
      </c>
      <c r="G148" s="134">
        <v>15656</v>
      </c>
      <c r="H148" s="135">
        <v>0</v>
      </c>
      <c r="I148" s="136">
        <v>119477065</v>
      </c>
      <c r="J148" s="130">
        <f t="shared" si="8"/>
        <v>3375697</v>
      </c>
      <c r="K148" s="137"/>
      <c r="L148" s="131">
        <f t="shared" si="9"/>
        <v>116101368</v>
      </c>
      <c r="M148" s="119"/>
      <c r="N148" s="119"/>
    </row>
    <row r="149" spans="1:14">
      <c r="A149" s="119" t="s">
        <v>223</v>
      </c>
      <c r="B149" s="133">
        <v>80136246.753596514</v>
      </c>
      <c r="C149" s="134">
        <v>2769258.6436363636</v>
      </c>
      <c r="D149" s="134">
        <v>0</v>
      </c>
      <c r="E149" s="134">
        <v>0</v>
      </c>
      <c r="F149" s="134">
        <v>77631995.49818182</v>
      </c>
      <c r="G149" s="134">
        <v>9686319.2727272734</v>
      </c>
      <c r="H149" s="135">
        <v>0</v>
      </c>
      <c r="I149" s="136">
        <v>170223820.16814199</v>
      </c>
      <c r="J149" s="130">
        <f t="shared" si="8"/>
        <v>51271575.665454544</v>
      </c>
      <c r="K149" s="137"/>
      <c r="L149" s="131">
        <f t="shared" si="9"/>
        <v>118952244.50268745</v>
      </c>
      <c r="M149" s="119"/>
      <c r="N149" s="119"/>
    </row>
    <row r="150" spans="1:14">
      <c r="A150" s="119" t="s">
        <v>224</v>
      </c>
      <c r="B150" s="133">
        <v>128904579</v>
      </c>
      <c r="C150" s="134">
        <v>9099670.6799999997</v>
      </c>
      <c r="D150" s="134">
        <v>0</v>
      </c>
      <c r="E150" s="134">
        <v>498038</v>
      </c>
      <c r="F150" s="134">
        <v>0</v>
      </c>
      <c r="G150" s="134">
        <v>464017</v>
      </c>
      <c r="H150" s="135">
        <v>0</v>
      </c>
      <c r="I150" s="136">
        <v>138966304.68000001</v>
      </c>
      <c r="J150" s="130">
        <f t="shared" si="8"/>
        <v>10061725.68</v>
      </c>
      <c r="K150" s="137"/>
      <c r="L150" s="131">
        <f t="shared" si="9"/>
        <v>128904579</v>
      </c>
      <c r="M150" s="119"/>
      <c r="N150" s="119"/>
    </row>
    <row r="151" spans="1:14">
      <c r="A151" s="119" t="s">
        <v>225</v>
      </c>
      <c r="B151" s="133">
        <v>134657837</v>
      </c>
      <c r="C151" s="134">
        <v>2497564</v>
      </c>
      <c r="D151" s="134">
        <v>0</v>
      </c>
      <c r="E151" s="134">
        <v>0</v>
      </c>
      <c r="F151" s="134">
        <v>0</v>
      </c>
      <c r="G151" s="134">
        <v>12520446</v>
      </c>
      <c r="H151" s="135">
        <v>854026</v>
      </c>
      <c r="I151" s="136">
        <v>150529873</v>
      </c>
      <c r="J151" s="130">
        <f t="shared" si="8"/>
        <v>15872036</v>
      </c>
      <c r="K151" s="137"/>
      <c r="L151" s="131">
        <f t="shared" si="9"/>
        <v>134657837</v>
      </c>
      <c r="M151" s="119"/>
      <c r="N151" s="119"/>
    </row>
    <row r="152" spans="1:14">
      <c r="A152" s="119" t="s">
        <v>226</v>
      </c>
      <c r="B152" s="133">
        <v>131080643</v>
      </c>
      <c r="C152" s="134">
        <v>15356020.363636363</v>
      </c>
      <c r="D152" s="134">
        <v>41432233.090909094</v>
      </c>
      <c r="E152" s="134">
        <v>-4913580</v>
      </c>
      <c r="F152" s="134">
        <v>20570690.181818184</v>
      </c>
      <c r="G152" s="134">
        <v>0</v>
      </c>
      <c r="H152" s="135">
        <v>1789305.8181818181</v>
      </c>
      <c r="I152" s="136">
        <v>205315312.45454547</v>
      </c>
      <c r="J152" s="130">
        <f t="shared" si="8"/>
        <v>63949324.363636367</v>
      </c>
      <c r="K152" s="137"/>
      <c r="L152" s="131">
        <f t="shared" si="9"/>
        <v>141365988.09090909</v>
      </c>
      <c r="M152" s="119"/>
      <c r="N152" s="119"/>
    </row>
    <row r="153" spans="1:14">
      <c r="A153" s="119" t="s">
        <v>227</v>
      </c>
      <c r="B153" s="133">
        <v>142940539.53</v>
      </c>
      <c r="C153" s="134">
        <v>18515840.450000003</v>
      </c>
      <c r="D153" s="134">
        <v>0</v>
      </c>
      <c r="E153" s="134">
        <v>0</v>
      </c>
      <c r="F153" s="134">
        <v>7571191.4300000016</v>
      </c>
      <c r="G153" s="134">
        <v>0</v>
      </c>
      <c r="H153" s="135">
        <v>0</v>
      </c>
      <c r="I153" s="136">
        <v>169027571.41000003</v>
      </c>
      <c r="J153" s="130">
        <f t="shared" si="8"/>
        <v>22301436.165000003</v>
      </c>
      <c r="K153" s="137"/>
      <c r="L153" s="131">
        <f t="shared" si="9"/>
        <v>146726135.24500003</v>
      </c>
      <c r="M153" s="119"/>
      <c r="N153" s="119"/>
    </row>
    <row r="154" spans="1:14">
      <c r="A154" s="119" t="s">
        <v>228</v>
      </c>
      <c r="B154" s="133">
        <v>141683208.53</v>
      </c>
      <c r="C154" s="134">
        <v>17574988.649999999</v>
      </c>
      <c r="D154" s="134">
        <v>0</v>
      </c>
      <c r="E154" s="134">
        <v>2594697</v>
      </c>
      <c r="F154" s="134">
        <v>13936580.68</v>
      </c>
      <c r="G154" s="134">
        <v>0</v>
      </c>
      <c r="H154" s="135">
        <v>0</v>
      </c>
      <c r="I154" s="136">
        <v>175789474.86000001</v>
      </c>
      <c r="J154" s="130">
        <f t="shared" si="8"/>
        <v>27137975.989999998</v>
      </c>
      <c r="K154" s="137"/>
      <c r="L154" s="131">
        <f t="shared" si="9"/>
        <v>148651498.87</v>
      </c>
      <c r="M154" s="119"/>
      <c r="N154" s="119"/>
    </row>
    <row r="155" spans="1:14">
      <c r="A155" s="119" t="s">
        <v>229</v>
      </c>
      <c r="B155" s="133">
        <v>166692534.02999997</v>
      </c>
      <c r="C155" s="134">
        <v>6338351.8399999999</v>
      </c>
      <c r="D155" s="134">
        <v>0</v>
      </c>
      <c r="E155" s="134">
        <v>0</v>
      </c>
      <c r="F155" s="134">
        <v>14555280.370000001</v>
      </c>
      <c r="G155" s="134">
        <v>0</v>
      </c>
      <c r="H155" s="135">
        <v>127204.35999999999</v>
      </c>
      <c r="I155" s="136">
        <v>187713370.59999999</v>
      </c>
      <c r="J155" s="130">
        <f t="shared" si="8"/>
        <v>13743196.385</v>
      </c>
      <c r="K155" s="137"/>
      <c r="L155" s="131">
        <f t="shared" si="9"/>
        <v>173970174.215</v>
      </c>
      <c r="M155" s="119"/>
      <c r="N155" s="119"/>
    </row>
    <row r="156" spans="1:14">
      <c r="A156" s="119" t="s">
        <v>230</v>
      </c>
      <c r="B156" s="133">
        <v>185719846</v>
      </c>
      <c r="C156" s="134">
        <v>650014</v>
      </c>
      <c r="D156" s="134">
        <v>0</v>
      </c>
      <c r="E156" s="134">
        <v>13200000</v>
      </c>
      <c r="F156" s="134">
        <v>0</v>
      </c>
      <c r="G156" s="134">
        <v>34071</v>
      </c>
      <c r="H156" s="135">
        <v>2191420</v>
      </c>
      <c r="I156" s="136">
        <v>201795351</v>
      </c>
      <c r="J156" s="130">
        <f t="shared" si="8"/>
        <v>16075505</v>
      </c>
      <c r="K156" s="137"/>
      <c r="L156" s="131">
        <f t="shared" si="9"/>
        <v>185719846</v>
      </c>
      <c r="M156" s="119"/>
      <c r="N156" s="119"/>
    </row>
    <row r="157" spans="1:14">
      <c r="A157" s="119" t="s">
        <v>231</v>
      </c>
      <c r="B157" s="133">
        <v>203607517</v>
      </c>
      <c r="C157" s="134">
        <v>11573851</v>
      </c>
      <c r="D157" s="134">
        <v>0</v>
      </c>
      <c r="E157" s="134">
        <v>0</v>
      </c>
      <c r="F157" s="134">
        <v>120684923</v>
      </c>
      <c r="G157" s="134">
        <v>0</v>
      </c>
      <c r="H157" s="135">
        <v>579304</v>
      </c>
      <c r="I157" s="136">
        <v>336445595</v>
      </c>
      <c r="J157" s="130">
        <f t="shared" si="8"/>
        <v>72495616.5</v>
      </c>
      <c r="K157" s="137"/>
      <c r="L157" s="131">
        <f t="shared" si="9"/>
        <v>263949978.5</v>
      </c>
      <c r="M157" s="119"/>
      <c r="N157" s="119"/>
    </row>
    <row r="158" spans="1:14">
      <c r="A158" s="119" t="s">
        <v>232</v>
      </c>
      <c r="B158" s="133">
        <v>269090856.08000004</v>
      </c>
      <c r="C158" s="134">
        <v>208948.57</v>
      </c>
      <c r="D158" s="134">
        <v>2887216</v>
      </c>
      <c r="E158" s="134">
        <v>2019554</v>
      </c>
      <c r="F158" s="134">
        <v>0</v>
      </c>
      <c r="G158" s="134">
        <v>0</v>
      </c>
      <c r="H158" s="135">
        <v>4032678.4800000004</v>
      </c>
      <c r="I158" s="136">
        <v>278239253.13000005</v>
      </c>
      <c r="J158" s="130">
        <f t="shared" si="8"/>
        <v>9148397.0500000007</v>
      </c>
      <c r="K158" s="137"/>
      <c r="L158" s="131">
        <f t="shared" si="9"/>
        <v>269090856.08000004</v>
      </c>
      <c r="M158" s="119"/>
      <c r="N158" s="119"/>
    </row>
    <row r="159" spans="1:14" ht="15" thickBot="1">
      <c r="A159" s="119"/>
      <c r="B159" s="138"/>
      <c r="C159" s="138"/>
      <c r="D159" s="138"/>
      <c r="E159" s="138"/>
      <c r="F159" s="138"/>
      <c r="G159" s="138"/>
      <c r="H159" s="139"/>
      <c r="I159" s="136"/>
      <c r="J159" s="130"/>
      <c r="K159" s="137"/>
      <c r="L159" s="131">
        <f t="shared" ref="L159" si="10">(I159-J159)+K159</f>
        <v>0</v>
      </c>
      <c r="M159" s="119"/>
      <c r="N159" s="119"/>
    </row>
    <row r="160" spans="1:14" ht="15" thickBot="1">
      <c r="A160" s="140" t="s">
        <v>233</v>
      </c>
      <c r="B160" s="141">
        <v>5997061230.7219296</v>
      </c>
      <c r="C160" s="142">
        <v>610817115.90303004</v>
      </c>
      <c r="D160" s="142">
        <v>81679289.090909094</v>
      </c>
      <c r="E160" s="142">
        <v>34851611</v>
      </c>
      <c r="F160" s="142">
        <v>733297197.94060624</v>
      </c>
      <c r="G160" s="142">
        <v>67645361.606060609</v>
      </c>
      <c r="H160" s="143">
        <v>35981809.216969691</v>
      </c>
      <c r="I160" s="144">
        <v>7561333615.4795055</v>
      </c>
      <c r="J160" s="137">
        <f>SUM(J4:J159)</f>
        <v>1197623785.7872725</v>
      </c>
      <c r="K160" s="137">
        <f>SUM(K4:K159)</f>
        <v>0</v>
      </c>
      <c r="L160" s="145">
        <f t="shared" ref="L160" si="11">I160-J160+K160</f>
        <v>6363709829.6922331</v>
      </c>
      <c r="M160" s="119"/>
      <c r="N160" s="119"/>
    </row>
  </sheetData>
  <sheetProtection selectLockedCells="1" selectUnlockedCells="1"/>
  <sortState xmlns:xlrd2="http://schemas.microsoft.com/office/spreadsheetml/2017/richdata2" ref="A4:L158">
    <sortCondition ref="L4:L158"/>
  </sortState>
  <mergeCells count="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7768-5C06-4B49-9A92-58894B90E7D7}">
  <dimension ref="A1:H25"/>
  <sheetViews>
    <sheetView topLeftCell="A3" workbookViewId="0">
      <selection activeCell="B23" sqref="B23"/>
    </sheetView>
  </sheetViews>
  <sheetFormatPr defaultRowHeight="14.1"/>
  <cols>
    <col min="1" max="1" width="63.1640625" style="44" customWidth="1"/>
    <col min="2" max="6" width="22.6640625" style="44" customWidth="1"/>
    <col min="7" max="9" width="22.6640625" customWidth="1"/>
  </cols>
  <sheetData>
    <row r="1" spans="1:8" ht="71.099999999999994" customHeight="1">
      <c r="A1" s="198" t="s">
        <v>234</v>
      </c>
      <c r="B1" s="201"/>
      <c r="C1" s="201"/>
      <c r="D1" s="147"/>
      <c r="E1" s="148"/>
      <c r="F1" s="148"/>
    </row>
    <row r="2" spans="1:8">
      <c r="A2" s="147"/>
      <c r="B2" s="149"/>
      <c r="C2" s="149"/>
      <c r="D2" s="147"/>
      <c r="E2" s="148"/>
      <c r="F2" s="148"/>
    </row>
    <row r="3" spans="1:8">
      <c r="A3" s="150" t="s">
        <v>235</v>
      </c>
      <c r="B3" s="151">
        <v>2024</v>
      </c>
      <c r="C3" s="151">
        <v>2025</v>
      </c>
      <c r="D3" s="152">
        <v>2026</v>
      </c>
      <c r="E3" s="152">
        <v>2027</v>
      </c>
      <c r="F3" s="152">
        <v>2028</v>
      </c>
    </row>
    <row r="4" spans="1:8">
      <c r="A4" s="147" t="s">
        <v>236</v>
      </c>
      <c r="B4" s="148">
        <f>'Dues Calculations'!L161</f>
        <v>171036.34018738524</v>
      </c>
      <c r="C4" s="148">
        <f>'Dues Calculations'!Q161</f>
        <v>176167.43039300645</v>
      </c>
      <c r="D4" s="148">
        <f>'Dues Calculations'!V161</f>
        <v>181452.45330479651</v>
      </c>
      <c r="E4" s="148">
        <f>'Dues Calculations'!AA161</f>
        <v>186896.02690394039</v>
      </c>
      <c r="F4" s="148">
        <f>'Dues Calculations'!AF161</f>
        <v>192502.90771105819</v>
      </c>
    </row>
    <row r="5" spans="1:8">
      <c r="A5" s="147" t="s">
        <v>237</v>
      </c>
      <c r="B5" s="148">
        <f>'Dues Calculations'!M161</f>
        <v>170414.40459552992</v>
      </c>
      <c r="C5" s="148">
        <f>'Dues Calculations'!R161</f>
        <v>175526.83673339579</v>
      </c>
      <c r="D5" s="148">
        <f>'Dues Calculations'!W161</f>
        <v>180792.64188352838</v>
      </c>
      <c r="E5" s="148">
        <f>'Dues Calculations'!AB161</f>
        <v>186216.42116374397</v>
      </c>
      <c r="F5" s="148">
        <f>'Dues Calculations'!AG161</f>
        <v>191802.9138223659</v>
      </c>
      <c r="G5" s="43"/>
      <c r="H5" s="43"/>
    </row>
    <row r="6" spans="1:8">
      <c r="A6" s="147" t="s">
        <v>238</v>
      </c>
      <c r="B6" s="148">
        <f>B4-B5</f>
        <v>621.93559185531922</v>
      </c>
      <c r="C6" s="148">
        <f t="shared" ref="C6:F6" si="0">C4-C5</f>
        <v>640.59365961066214</v>
      </c>
      <c r="D6" s="148">
        <f t="shared" si="0"/>
        <v>659.81142126812483</v>
      </c>
      <c r="E6" s="148">
        <f t="shared" si="0"/>
        <v>679.60574019642081</v>
      </c>
      <c r="F6" s="148">
        <f t="shared" si="0"/>
        <v>699.99388869229006</v>
      </c>
    </row>
    <row r="7" spans="1:8">
      <c r="A7" s="147"/>
      <c r="B7" s="147"/>
      <c r="C7" s="147"/>
      <c r="D7" s="147"/>
      <c r="E7" s="147"/>
      <c r="F7" s="147"/>
    </row>
    <row r="8" spans="1:8">
      <c r="A8" s="147"/>
      <c r="B8" s="147"/>
      <c r="C8" s="147"/>
      <c r="D8" s="147"/>
      <c r="E8" s="147"/>
      <c r="F8" s="147"/>
    </row>
    <row r="9" spans="1:8">
      <c r="A9" s="153" t="s">
        <v>239</v>
      </c>
      <c r="B9" s="147"/>
      <c r="C9" s="147"/>
      <c r="D9" s="147"/>
      <c r="E9" s="147"/>
      <c r="F9" s="147"/>
    </row>
    <row r="10" spans="1:8">
      <c r="A10" s="147" t="s">
        <v>240</v>
      </c>
      <c r="B10" s="148">
        <f>'Dues Calculations'!M162</f>
        <v>35302.963566926934</v>
      </c>
      <c r="C10" s="148">
        <f>'Dues Calculations'!R162</f>
        <v>36362.052473934746</v>
      </c>
      <c r="D10" s="148">
        <f>'Dues Calculations'!W162</f>
        <v>37452.914048152794</v>
      </c>
      <c r="E10" s="148">
        <f>'Dues Calculations'!AB162</f>
        <v>38576.50146959738</v>
      </c>
      <c r="F10" s="148">
        <f>'Dues Calculations'!AG162</f>
        <v>39733.796513685302</v>
      </c>
    </row>
    <row r="11" spans="1:8">
      <c r="A11" s="147" t="s">
        <v>241</v>
      </c>
      <c r="B11" s="148">
        <f>'Dues Calculations'!K162</f>
        <v>5431225.1641426077</v>
      </c>
      <c r="C11" s="148">
        <f>'Dues Calculations'!P162</f>
        <v>5594161.9190668855</v>
      </c>
      <c r="D11" s="148">
        <f>'Dues Calculations'!U162</f>
        <v>5761986.7766388915</v>
      </c>
      <c r="E11" s="148">
        <f>'Dues Calculations'!Z162</f>
        <v>5934846.3799380595</v>
      </c>
      <c r="F11" s="148">
        <f>'Dues Calculations'!AE162</f>
        <v>6112891.7713362016</v>
      </c>
    </row>
    <row r="12" spans="1:8">
      <c r="A12" s="147" t="s">
        <v>242</v>
      </c>
      <c r="B12" s="154">
        <f>B10/B11</f>
        <v>6.4999999999999971E-3</v>
      </c>
      <c r="C12" s="154">
        <f t="shared" ref="C12:F12" si="1">C10/C11</f>
        <v>6.499999999999998E-3</v>
      </c>
      <c r="D12" s="154">
        <f t="shared" si="1"/>
        <v>6.4999999999999997E-3</v>
      </c>
      <c r="E12" s="154">
        <f t="shared" si="1"/>
        <v>6.4999999999999988E-3</v>
      </c>
      <c r="F12" s="154">
        <f t="shared" si="1"/>
        <v>6.4999999999999988E-3</v>
      </c>
    </row>
    <row r="13" spans="1:8">
      <c r="A13" s="147"/>
      <c r="B13" s="147"/>
      <c r="C13" s="147"/>
      <c r="D13" s="147"/>
      <c r="E13" s="147"/>
      <c r="F13" s="147"/>
    </row>
    <row r="14" spans="1:8">
      <c r="A14" s="147" t="s">
        <v>243</v>
      </c>
      <c r="B14" s="148">
        <f>'Dues Calculations'!M164</f>
        <v>366449.22007709811</v>
      </c>
      <c r="C14" s="148">
        <f>'Dues Calculations'!R164</f>
        <v>377442.69667941105</v>
      </c>
      <c r="D14" s="148">
        <f>'Dues Calculations'!W164</f>
        <v>388765.97779294342</v>
      </c>
      <c r="E14" s="148">
        <f>'Dues Calculations'!AB164</f>
        <v>400428.95723173168</v>
      </c>
      <c r="F14" s="148">
        <f>'Dues Calculations'!AG164</f>
        <v>412441.82605368359</v>
      </c>
    </row>
    <row r="15" spans="1:8">
      <c r="A15" s="147" t="s">
        <v>244</v>
      </c>
      <c r="B15" s="148">
        <f>'Dues Calculations'!K164</f>
        <v>158498183.19793755</v>
      </c>
      <c r="C15" s="148">
        <f>'Dues Calculations'!P164</f>
        <v>163253128.6938757</v>
      </c>
      <c r="D15" s="148">
        <f>'Dues Calculations'!U164</f>
        <v>168150722.55469191</v>
      </c>
      <c r="E15" s="148">
        <f>'Dues Calculations'!Z164</f>
        <v>173195244.23133272</v>
      </c>
      <c r="F15" s="148">
        <f>'Dues Calculations'!AE164</f>
        <v>178391101.55827269</v>
      </c>
    </row>
    <row r="16" spans="1:8">
      <c r="A16" s="147" t="s">
        <v>242</v>
      </c>
      <c r="B16" s="154">
        <f>B14/B15</f>
        <v>2.3120089623958951E-3</v>
      </c>
      <c r="C16" s="154">
        <f t="shared" ref="C16:F16" si="2">C14/C15</f>
        <v>2.3120089623958947E-3</v>
      </c>
      <c r="D16" s="154">
        <f t="shared" si="2"/>
        <v>2.3120089636635087E-3</v>
      </c>
      <c r="E16" s="154">
        <f t="shared" si="2"/>
        <v>2.3120089642697599E-3</v>
      </c>
      <c r="F16" s="154">
        <f t="shared" si="2"/>
        <v>2.3120089648583542E-3</v>
      </c>
    </row>
    <row r="17" spans="1:6">
      <c r="A17" s="147"/>
      <c r="B17" s="147"/>
      <c r="C17" s="147"/>
      <c r="D17" s="147"/>
      <c r="E17" s="147"/>
      <c r="F17" s="147"/>
    </row>
    <row r="18" spans="1:6">
      <c r="A18" s="147" t="s">
        <v>245</v>
      </c>
      <c r="B18" s="155">
        <f>$B$12/$B$16</f>
        <v>2.8114077867865004</v>
      </c>
      <c r="C18" s="155">
        <f>$C$12/$C$16</f>
        <v>2.8114077867865013</v>
      </c>
      <c r="D18" s="155">
        <f>$D$12/$D$16</f>
        <v>2.8114077852450809</v>
      </c>
      <c r="E18" s="155">
        <f>$E$12/$E$16</f>
        <v>2.8114077845078778</v>
      </c>
      <c r="F18" s="155">
        <f>$F$12/$F$16</f>
        <v>2.8114077837921458</v>
      </c>
    </row>
    <row r="19" spans="1:6">
      <c r="A19" s="147"/>
      <c r="B19" s="147"/>
      <c r="C19" s="147"/>
      <c r="D19" s="147"/>
      <c r="E19" s="147"/>
      <c r="F19" s="147"/>
    </row>
    <row r="20" spans="1:6">
      <c r="A20" s="147"/>
      <c r="B20" s="147"/>
      <c r="C20" s="147"/>
      <c r="D20" s="147"/>
      <c r="E20" s="147"/>
      <c r="F20" s="147"/>
    </row>
    <row r="21" spans="1:6">
      <c r="A21" s="150" t="s">
        <v>246</v>
      </c>
      <c r="B21" s="147"/>
      <c r="C21" s="147"/>
      <c r="D21" s="147"/>
      <c r="E21" s="147"/>
      <c r="F21" s="147"/>
    </row>
    <row r="22" spans="1:6">
      <c r="A22" s="147" t="s">
        <v>236</v>
      </c>
      <c r="B22" s="148">
        <f>'Dues Calculations'!L160</f>
        <v>26510632.729044713</v>
      </c>
      <c r="C22" s="148">
        <f>'Dues Calculations'!Q160</f>
        <v>27305951.710916001</v>
      </c>
      <c r="D22" s="148">
        <f>'Dues Calculations'!V160</f>
        <v>28125130.262243457</v>
      </c>
      <c r="E22" s="148">
        <f>'Dues Calculations'!AA160</f>
        <v>28968884.170110762</v>
      </c>
      <c r="F22" s="148">
        <f>'Dues Calculations'!AF160</f>
        <v>29837950.695214018</v>
      </c>
    </row>
    <row r="23" spans="1:6">
      <c r="A23" s="147" t="s">
        <v>237</v>
      </c>
      <c r="B23" s="148">
        <f>'Dues Calculations'!M160</f>
        <v>26414232.71230714</v>
      </c>
      <c r="C23" s="148">
        <f>'Dues Calculations'!R160</f>
        <v>27206659.693676345</v>
      </c>
      <c r="D23" s="148">
        <f>'Dues Calculations'!W160</f>
        <v>28022859.491946898</v>
      </c>
      <c r="E23" s="148">
        <f>'Dues Calculations'!AB160</f>
        <v>28863545.280380316</v>
      </c>
      <c r="F23" s="148">
        <f>'Dues Calculations'!AG160</f>
        <v>29729451.642466713</v>
      </c>
    </row>
    <row r="25" spans="1:6">
      <c r="B25" s="157">
        <f>+B23-B22</f>
        <v>-96400.016737572849</v>
      </c>
    </row>
  </sheetData>
  <mergeCells count="1">
    <mergeCell ref="A1:C1"/>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40411AC7CBDC4FB53837EF28736220" ma:contentTypeVersion="16" ma:contentTypeDescription="Create a new document." ma:contentTypeScope="" ma:versionID="0a899ad14da247324a9c1f183a3bf297">
  <xsd:schema xmlns:xsd="http://www.w3.org/2001/XMLSchema" xmlns:xs="http://www.w3.org/2001/XMLSchema" xmlns:p="http://schemas.microsoft.com/office/2006/metadata/properties" xmlns:ns2="46751e9b-86de-4950-bbae-665e16002ec7" xmlns:ns3="5e1404d5-b123-453b-9784-bd200b248461" targetNamespace="http://schemas.microsoft.com/office/2006/metadata/properties" ma:root="true" ma:fieldsID="d4a17789227db03978da8be649333a56" ns2:_="" ns3:_="">
    <xsd:import namespace="46751e9b-86de-4950-bbae-665e16002ec7"/>
    <xsd:import namespace="5e1404d5-b123-453b-9784-bd200b248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51e9b-86de-4950-bbae-665e16002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e8e8d1-967c-4ce8-9933-ba6b1a6339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1404d5-b123-453b-9784-bd200b2484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c0adb70-bda9-4e0b-b414-8b23887eecb3}" ma:internalName="TaxCatchAll" ma:showField="CatchAllData" ma:web="5e1404d5-b123-453b-9784-bd200b2484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e1404d5-b123-453b-9784-bd200b248461" xsi:nil="true"/>
    <lcf76f155ced4ddcb4097134ff3c332f xmlns="46751e9b-86de-4950-bbae-665e16002ec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498D57-CDEF-4467-A59D-56A991BCEBF6}"/>
</file>

<file path=customXml/itemProps2.xml><?xml version="1.0" encoding="utf-8"?>
<ds:datastoreItem xmlns:ds="http://schemas.openxmlformats.org/officeDocument/2006/customXml" ds:itemID="{6E372694-6028-4883-B875-EF1FC2E51DB4}"/>
</file>

<file path=customXml/itemProps3.xml><?xml version="1.0" encoding="utf-8"?>
<ds:datastoreItem xmlns:ds="http://schemas.openxmlformats.org/officeDocument/2006/customXml" ds:itemID="{80D27673-C7FB-46A6-805B-F9A58713158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Varner, Dan</dc:creator>
  <cp:keywords/>
  <dc:description/>
  <cp:lastModifiedBy>Doug Green</cp:lastModifiedBy>
  <cp:revision/>
  <dcterms:created xsi:type="dcterms:W3CDTF">2021-06-01T11:40:25Z</dcterms:created>
  <dcterms:modified xsi:type="dcterms:W3CDTF">2023-04-11T12:20:50Z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0x0101003A40411AC7CBDC4FB53837EF28736220</vt:lpwstr>
  </property>
  <property fmtid="{D5CDD505-2E9C-101B-9397-08002B2CF9AE}" pid="3" name="MediaServiceImageTags">
    <vt:lpwstr/>
  </property>
</Properties>
</file>