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404"/>
  <workbookPr/>
  <mc:AlternateContent xmlns:mc="http://schemas.openxmlformats.org/markup-compatibility/2006">
    <mc:Choice Requires="x15">
      <x15ac:absPath xmlns:x15ac="http://schemas.microsoft.com/office/spreadsheetml/2010/11/ac" url="https://lapiana1org-my.sharepoint.com/personal/green_lapiana_org/Documents/Desktop/Files to Share with Voters/"/>
    </mc:Choice>
  </mc:AlternateContent>
  <xr:revisionPtr revIDLastSave="3" documentId="8_{B3160BE2-052E-4F9F-97CE-BE62BFB90A19}" xr6:coauthVersionLast="47" xr6:coauthVersionMax="47" xr10:uidLastSave="{90E0085F-228B-485A-87FF-5821CBC5635B}"/>
  <bookViews>
    <workbookView xWindow="-110" yWindow="-110" windowWidth="19420" windowHeight="10420" firstSheet="3" xr2:uid="{00000000-000D-0000-FFFF-FFFF00000000}"/>
  </bookViews>
  <sheets>
    <sheet name="Control Panel" sheetId="3" r:id="rId1"/>
    <sheet name="Dues Calculations" sheetId="1" r:id="rId2"/>
    <sheet name="ESTIMATED Earned Revenue" sheetId="4" r:id="rId3"/>
    <sheet name="Dashboard of Proposed Changes" sheetId="5"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7" i="4" l="1"/>
  <c r="J158" i="4"/>
  <c r="J152" i="4"/>
  <c r="J156" i="4"/>
  <c r="J155" i="4"/>
  <c r="J154" i="4"/>
  <c r="J149" i="4"/>
  <c r="J153" i="4"/>
  <c r="J151" i="4"/>
  <c r="J147" i="4"/>
  <c r="J150" i="4"/>
  <c r="J146" i="4"/>
  <c r="J148" i="4"/>
  <c r="J144" i="4"/>
  <c r="J142" i="4"/>
  <c r="J139" i="4"/>
  <c r="J143" i="4"/>
  <c r="J145" i="4"/>
  <c r="J128" i="4"/>
  <c r="J140" i="4"/>
  <c r="J141" i="4"/>
  <c r="J138" i="4"/>
  <c r="J137" i="4"/>
  <c r="J123" i="4"/>
  <c r="J134" i="4"/>
  <c r="J133" i="4"/>
  <c r="J135" i="4"/>
  <c r="J132" i="4"/>
  <c r="J136" i="4"/>
  <c r="J125" i="4"/>
  <c r="J130" i="4"/>
  <c r="J127" i="4"/>
  <c r="J118" i="4"/>
  <c r="J131" i="4"/>
  <c r="J129" i="4"/>
  <c r="J124" i="4"/>
  <c r="J120" i="4"/>
  <c r="J115" i="4"/>
  <c r="J126" i="4"/>
  <c r="J121" i="4"/>
  <c r="J113" i="4"/>
  <c r="J122" i="4"/>
  <c r="J102" i="4"/>
  <c r="J106" i="4"/>
  <c r="J114" i="4"/>
  <c r="J117" i="4"/>
  <c r="J119" i="4"/>
  <c r="J112" i="4"/>
  <c r="J116" i="4"/>
  <c r="J101" i="4"/>
  <c r="J76" i="4"/>
  <c r="J108" i="4"/>
  <c r="J99" i="4"/>
  <c r="J96" i="4"/>
  <c r="J105" i="4"/>
  <c r="J107" i="4"/>
  <c r="J93" i="4"/>
  <c r="J110" i="4"/>
  <c r="J95" i="4"/>
  <c r="J109" i="4"/>
  <c r="J111" i="4"/>
  <c r="J98" i="4"/>
  <c r="J103" i="4"/>
  <c r="J60" i="4"/>
  <c r="J104" i="4"/>
  <c r="J100" i="4"/>
  <c r="J92" i="4"/>
  <c r="J86" i="4"/>
  <c r="J97" i="4"/>
  <c r="J89" i="4"/>
  <c r="J87" i="4"/>
  <c r="J91" i="4"/>
  <c r="J88" i="4"/>
  <c r="J94" i="4"/>
  <c r="J90" i="4"/>
  <c r="J75" i="4"/>
  <c r="J58" i="4"/>
  <c r="J85" i="4"/>
  <c r="J81" i="4"/>
  <c r="J74" i="4"/>
  <c r="J68" i="4"/>
  <c r="J80" i="4"/>
  <c r="J77" i="4"/>
  <c r="J83" i="4"/>
  <c r="J82" i="4"/>
  <c r="J84" i="4"/>
  <c r="J78" i="4"/>
  <c r="J64" i="4"/>
  <c r="J79" i="4"/>
  <c r="J71" i="4"/>
  <c r="J73" i="4"/>
  <c r="J65" i="4"/>
  <c r="J72" i="4"/>
  <c r="J67" i="4"/>
  <c r="J70" i="4"/>
  <c r="J69" i="4"/>
  <c r="J62" i="4"/>
  <c r="J35" i="4"/>
  <c r="J49" i="4"/>
  <c r="J36" i="4"/>
  <c r="J63" i="4"/>
  <c r="J66" i="4"/>
  <c r="J56" i="4"/>
  <c r="J54" i="4"/>
  <c r="J61" i="4"/>
  <c r="J48" i="4"/>
  <c r="J59" i="4"/>
  <c r="J55" i="4"/>
  <c r="J57" i="4"/>
  <c r="J51" i="4"/>
  <c r="J52" i="4"/>
  <c r="J53" i="4"/>
  <c r="J50" i="4"/>
  <c r="J8" i="4"/>
  <c r="J47" i="4"/>
  <c r="J41" i="4"/>
  <c r="J46" i="4"/>
  <c r="J44" i="4"/>
  <c r="J16" i="4"/>
  <c r="J42" i="4"/>
  <c r="J45" i="4"/>
  <c r="J30" i="4"/>
  <c r="J27" i="4"/>
  <c r="J43" i="4"/>
  <c r="J39" i="4"/>
  <c r="J38" i="4"/>
  <c r="J40" i="4"/>
  <c r="J31" i="4"/>
  <c r="J28" i="4"/>
  <c r="J34" i="4"/>
  <c r="J22" i="4"/>
  <c r="J37" i="4"/>
  <c r="J33" i="4"/>
  <c r="J24" i="4"/>
  <c r="J26" i="4"/>
  <c r="J32" i="4"/>
  <c r="J29" i="4"/>
  <c r="J7" i="4"/>
  <c r="J25" i="4"/>
  <c r="J18" i="4"/>
  <c r="J23" i="4"/>
  <c r="J15" i="4"/>
  <c r="J20" i="4"/>
  <c r="J21" i="4"/>
  <c r="J11" i="4"/>
  <c r="J14" i="4"/>
  <c r="J19" i="4"/>
  <c r="J17" i="4"/>
  <c r="J12" i="4"/>
  <c r="J13" i="4"/>
  <c r="J10" i="4"/>
  <c r="J9" i="4"/>
  <c r="J6" i="4"/>
  <c r="J5" i="4"/>
  <c r="J4" i="4"/>
  <c r="F17" i="3"/>
  <c r="C157" i="1" l="1"/>
  <c r="E157" i="1" s="1"/>
  <c r="G157" i="1" s="1"/>
  <c r="C156" i="1"/>
  <c r="E156" i="1" s="1"/>
  <c r="G156" i="1" s="1"/>
  <c r="C155" i="1"/>
  <c r="E155" i="1" s="1"/>
  <c r="G155" i="1" s="1"/>
  <c r="C154" i="1"/>
  <c r="E154" i="1" s="1"/>
  <c r="G154" i="1" s="1"/>
  <c r="C153" i="1"/>
  <c r="E153" i="1" s="1"/>
  <c r="G153" i="1" s="1"/>
  <c r="C152" i="1"/>
  <c r="E152" i="1" s="1"/>
  <c r="G152" i="1" s="1"/>
  <c r="C151" i="1"/>
  <c r="E151" i="1" s="1"/>
  <c r="G151" i="1" s="1"/>
  <c r="C150" i="1"/>
  <c r="E150" i="1" s="1"/>
  <c r="G150" i="1" s="1"/>
  <c r="C149" i="1"/>
  <c r="E149" i="1" s="1"/>
  <c r="G149" i="1" s="1"/>
  <c r="C148" i="1"/>
  <c r="E148" i="1" s="1"/>
  <c r="G148" i="1" s="1"/>
  <c r="C147" i="1"/>
  <c r="E147" i="1" s="1"/>
  <c r="G147" i="1" s="1"/>
  <c r="C146" i="1"/>
  <c r="E146" i="1" s="1"/>
  <c r="G146" i="1" s="1"/>
  <c r="C145" i="1"/>
  <c r="E145" i="1" s="1"/>
  <c r="G145" i="1" s="1"/>
  <c r="C144" i="1"/>
  <c r="E144" i="1" s="1"/>
  <c r="G144" i="1" s="1"/>
  <c r="C143" i="1"/>
  <c r="E143" i="1" s="1"/>
  <c r="G143" i="1" s="1"/>
  <c r="C142" i="1"/>
  <c r="E142" i="1" s="1"/>
  <c r="G142" i="1" s="1"/>
  <c r="C141" i="1"/>
  <c r="E141" i="1" s="1"/>
  <c r="G141" i="1" s="1"/>
  <c r="C140" i="1"/>
  <c r="E140" i="1" s="1"/>
  <c r="G140" i="1" s="1"/>
  <c r="C139" i="1"/>
  <c r="E139" i="1" s="1"/>
  <c r="G139" i="1" s="1"/>
  <c r="C138" i="1"/>
  <c r="E138" i="1" s="1"/>
  <c r="G138" i="1" s="1"/>
  <c r="C137" i="1"/>
  <c r="E137" i="1" s="1"/>
  <c r="G137" i="1" s="1"/>
  <c r="C136" i="1"/>
  <c r="E136" i="1" s="1"/>
  <c r="G136" i="1" s="1"/>
  <c r="C135" i="1"/>
  <c r="E135" i="1" s="1"/>
  <c r="G135" i="1" s="1"/>
  <c r="C134" i="1"/>
  <c r="E134" i="1" s="1"/>
  <c r="G134" i="1" s="1"/>
  <c r="C133" i="1"/>
  <c r="E133" i="1" s="1"/>
  <c r="G133" i="1" s="1"/>
  <c r="C132" i="1"/>
  <c r="E132" i="1" s="1"/>
  <c r="G132" i="1" s="1"/>
  <c r="C131" i="1"/>
  <c r="E131" i="1" s="1"/>
  <c r="G131" i="1" s="1"/>
  <c r="C130" i="1"/>
  <c r="E130" i="1" s="1"/>
  <c r="G130" i="1" s="1"/>
  <c r="C129" i="1"/>
  <c r="E129" i="1" s="1"/>
  <c r="G129" i="1" s="1"/>
  <c r="C128" i="1"/>
  <c r="E128" i="1" s="1"/>
  <c r="G128" i="1" s="1"/>
  <c r="C127" i="1"/>
  <c r="E127" i="1" s="1"/>
  <c r="G127" i="1" s="1"/>
  <c r="C126" i="1"/>
  <c r="E126" i="1" s="1"/>
  <c r="G126" i="1" s="1"/>
  <c r="C125" i="1"/>
  <c r="E125" i="1" s="1"/>
  <c r="G125" i="1" s="1"/>
  <c r="C124" i="1"/>
  <c r="E124" i="1" s="1"/>
  <c r="G124" i="1" s="1"/>
  <c r="C123" i="1"/>
  <c r="E123" i="1" s="1"/>
  <c r="G123" i="1" s="1"/>
  <c r="C122" i="1"/>
  <c r="E122" i="1" s="1"/>
  <c r="G122" i="1" s="1"/>
  <c r="C121" i="1"/>
  <c r="E121" i="1" s="1"/>
  <c r="G121" i="1" s="1"/>
  <c r="C120" i="1"/>
  <c r="E120" i="1" s="1"/>
  <c r="G120" i="1" s="1"/>
  <c r="C119" i="1"/>
  <c r="E119" i="1" s="1"/>
  <c r="G119" i="1" s="1"/>
  <c r="C118" i="1"/>
  <c r="E118" i="1" s="1"/>
  <c r="G118" i="1" s="1"/>
  <c r="C117" i="1"/>
  <c r="E117" i="1" s="1"/>
  <c r="G117" i="1" s="1"/>
  <c r="C116" i="1"/>
  <c r="E116" i="1" s="1"/>
  <c r="G116" i="1" s="1"/>
  <c r="C115" i="1"/>
  <c r="E115" i="1" s="1"/>
  <c r="G115" i="1" s="1"/>
  <c r="C114" i="1"/>
  <c r="E114" i="1" s="1"/>
  <c r="G114" i="1" s="1"/>
  <c r="C113" i="1"/>
  <c r="E113" i="1" s="1"/>
  <c r="G113" i="1" s="1"/>
  <c r="C112" i="1"/>
  <c r="E112" i="1" s="1"/>
  <c r="G112" i="1" s="1"/>
  <c r="C111" i="1"/>
  <c r="E111" i="1" s="1"/>
  <c r="G111" i="1" s="1"/>
  <c r="C110" i="1"/>
  <c r="E110" i="1" s="1"/>
  <c r="G110" i="1" s="1"/>
  <c r="C109" i="1"/>
  <c r="E109" i="1" s="1"/>
  <c r="G109" i="1" s="1"/>
  <c r="C108" i="1"/>
  <c r="E108" i="1" s="1"/>
  <c r="G108" i="1" s="1"/>
  <c r="C107" i="1"/>
  <c r="E107" i="1" s="1"/>
  <c r="G107" i="1" s="1"/>
  <c r="C106" i="1"/>
  <c r="E106" i="1" s="1"/>
  <c r="G106" i="1" s="1"/>
  <c r="C105" i="1"/>
  <c r="E105" i="1" s="1"/>
  <c r="G105" i="1" s="1"/>
  <c r="C104" i="1"/>
  <c r="E104" i="1" s="1"/>
  <c r="G104" i="1" s="1"/>
  <c r="C103" i="1"/>
  <c r="E103" i="1" s="1"/>
  <c r="G103" i="1" s="1"/>
  <c r="C102" i="1"/>
  <c r="E102" i="1" s="1"/>
  <c r="G102" i="1" s="1"/>
  <c r="C101" i="1"/>
  <c r="E101" i="1" s="1"/>
  <c r="G101" i="1" s="1"/>
  <c r="C100" i="1"/>
  <c r="E100" i="1" s="1"/>
  <c r="G100" i="1" s="1"/>
  <c r="C99" i="1"/>
  <c r="E99" i="1" s="1"/>
  <c r="G99" i="1" s="1"/>
  <c r="C98" i="1"/>
  <c r="E98" i="1" s="1"/>
  <c r="G98" i="1" s="1"/>
  <c r="C97" i="1"/>
  <c r="E97" i="1" s="1"/>
  <c r="G97" i="1" s="1"/>
  <c r="C96" i="1"/>
  <c r="E96" i="1" s="1"/>
  <c r="G96" i="1" s="1"/>
  <c r="C95" i="1"/>
  <c r="E95" i="1" s="1"/>
  <c r="G95" i="1" s="1"/>
  <c r="C94" i="1"/>
  <c r="E94" i="1" s="1"/>
  <c r="G94" i="1" s="1"/>
  <c r="C93" i="1"/>
  <c r="E93" i="1" s="1"/>
  <c r="G93" i="1" s="1"/>
  <c r="C92" i="1"/>
  <c r="E92" i="1" s="1"/>
  <c r="G92" i="1" s="1"/>
  <c r="C91" i="1"/>
  <c r="E91" i="1" s="1"/>
  <c r="G91" i="1" s="1"/>
  <c r="C90" i="1"/>
  <c r="E90" i="1" s="1"/>
  <c r="G90" i="1" s="1"/>
  <c r="C89" i="1"/>
  <c r="E89" i="1" s="1"/>
  <c r="G89" i="1" s="1"/>
  <c r="C88" i="1"/>
  <c r="E88" i="1" s="1"/>
  <c r="G88" i="1" s="1"/>
  <c r="C87" i="1"/>
  <c r="E87" i="1" s="1"/>
  <c r="G87" i="1" s="1"/>
  <c r="C86" i="1"/>
  <c r="E86" i="1" s="1"/>
  <c r="G86" i="1" s="1"/>
  <c r="C85" i="1"/>
  <c r="E85" i="1" s="1"/>
  <c r="G85" i="1" s="1"/>
  <c r="C84" i="1"/>
  <c r="E84" i="1" s="1"/>
  <c r="G84" i="1" s="1"/>
  <c r="C83" i="1"/>
  <c r="E83" i="1" s="1"/>
  <c r="G83" i="1" s="1"/>
  <c r="C82" i="1"/>
  <c r="E82" i="1" s="1"/>
  <c r="G82" i="1" s="1"/>
  <c r="C81" i="1"/>
  <c r="E81" i="1" s="1"/>
  <c r="G81" i="1" s="1"/>
  <c r="C80" i="1"/>
  <c r="E80" i="1" s="1"/>
  <c r="G80" i="1" s="1"/>
  <c r="C79" i="1"/>
  <c r="E79" i="1" s="1"/>
  <c r="G79" i="1" s="1"/>
  <c r="C78" i="1"/>
  <c r="E78" i="1" s="1"/>
  <c r="G78" i="1" s="1"/>
  <c r="C77" i="1"/>
  <c r="E77" i="1" s="1"/>
  <c r="G77" i="1" s="1"/>
  <c r="C76" i="1"/>
  <c r="E76" i="1" s="1"/>
  <c r="G76" i="1" s="1"/>
  <c r="C75" i="1"/>
  <c r="E75" i="1" s="1"/>
  <c r="G75" i="1" s="1"/>
  <c r="C74" i="1"/>
  <c r="E74" i="1" s="1"/>
  <c r="G74" i="1" s="1"/>
  <c r="C73" i="1"/>
  <c r="E73" i="1" s="1"/>
  <c r="G73" i="1" s="1"/>
  <c r="C72" i="1"/>
  <c r="E72" i="1" s="1"/>
  <c r="G72" i="1" s="1"/>
  <c r="C71" i="1"/>
  <c r="E71" i="1" s="1"/>
  <c r="G71" i="1" s="1"/>
  <c r="C70" i="1"/>
  <c r="E70" i="1" s="1"/>
  <c r="G70" i="1" s="1"/>
  <c r="C69" i="1"/>
  <c r="E69" i="1" s="1"/>
  <c r="G69" i="1" s="1"/>
  <c r="C68" i="1"/>
  <c r="E68" i="1" s="1"/>
  <c r="G68" i="1" s="1"/>
  <c r="C67" i="1"/>
  <c r="E67" i="1" s="1"/>
  <c r="G67" i="1" s="1"/>
  <c r="C66" i="1"/>
  <c r="E66" i="1" s="1"/>
  <c r="G66" i="1" s="1"/>
  <c r="C65" i="1"/>
  <c r="E65" i="1" s="1"/>
  <c r="G65" i="1" s="1"/>
  <c r="C64" i="1"/>
  <c r="E64" i="1" s="1"/>
  <c r="G64" i="1" s="1"/>
  <c r="C63" i="1"/>
  <c r="E63" i="1" s="1"/>
  <c r="G63" i="1" s="1"/>
  <c r="C62" i="1"/>
  <c r="E62" i="1" s="1"/>
  <c r="G62" i="1" s="1"/>
  <c r="C61" i="1"/>
  <c r="E61" i="1" s="1"/>
  <c r="G61" i="1" s="1"/>
  <c r="C60" i="1"/>
  <c r="E60" i="1" s="1"/>
  <c r="G60" i="1" s="1"/>
  <c r="C59" i="1"/>
  <c r="E59" i="1" s="1"/>
  <c r="G59" i="1" s="1"/>
  <c r="C58" i="1"/>
  <c r="E58" i="1" s="1"/>
  <c r="G58" i="1" s="1"/>
  <c r="C57" i="1"/>
  <c r="E57" i="1" s="1"/>
  <c r="G57" i="1" s="1"/>
  <c r="C56" i="1"/>
  <c r="E56" i="1" s="1"/>
  <c r="G56" i="1" s="1"/>
  <c r="C55" i="1"/>
  <c r="E55" i="1" s="1"/>
  <c r="G55" i="1" s="1"/>
  <c r="C54" i="1"/>
  <c r="E54" i="1" s="1"/>
  <c r="G54" i="1" s="1"/>
  <c r="C53" i="1"/>
  <c r="E53" i="1" s="1"/>
  <c r="G53" i="1" s="1"/>
  <c r="C52" i="1"/>
  <c r="E52" i="1" s="1"/>
  <c r="G52" i="1" s="1"/>
  <c r="C51" i="1"/>
  <c r="E51" i="1" s="1"/>
  <c r="G51" i="1" s="1"/>
  <c r="C50" i="1"/>
  <c r="E50" i="1" s="1"/>
  <c r="G50" i="1" s="1"/>
  <c r="C49" i="1"/>
  <c r="E49" i="1" s="1"/>
  <c r="G49" i="1" s="1"/>
  <c r="C48" i="1"/>
  <c r="E48" i="1" s="1"/>
  <c r="G48" i="1" s="1"/>
  <c r="C47" i="1"/>
  <c r="E47" i="1" s="1"/>
  <c r="G47" i="1" s="1"/>
  <c r="C46" i="1"/>
  <c r="E46" i="1" s="1"/>
  <c r="G46" i="1" s="1"/>
  <c r="C45" i="1"/>
  <c r="E45" i="1" s="1"/>
  <c r="G45" i="1" s="1"/>
  <c r="C44" i="1"/>
  <c r="E44" i="1" s="1"/>
  <c r="G44" i="1" s="1"/>
  <c r="C43" i="1"/>
  <c r="E43" i="1" s="1"/>
  <c r="G43" i="1" s="1"/>
  <c r="C42" i="1"/>
  <c r="E42" i="1" s="1"/>
  <c r="G42" i="1" s="1"/>
  <c r="C41" i="1"/>
  <c r="E41" i="1" s="1"/>
  <c r="G41" i="1" s="1"/>
  <c r="C40" i="1"/>
  <c r="E40" i="1" s="1"/>
  <c r="G40" i="1" s="1"/>
  <c r="C39" i="1"/>
  <c r="E39" i="1" s="1"/>
  <c r="G39" i="1" s="1"/>
  <c r="C38" i="1"/>
  <c r="E38" i="1" s="1"/>
  <c r="G38" i="1" s="1"/>
  <c r="C37" i="1"/>
  <c r="E37" i="1" s="1"/>
  <c r="G37" i="1" s="1"/>
  <c r="C36" i="1"/>
  <c r="E36" i="1" s="1"/>
  <c r="G36" i="1" s="1"/>
  <c r="C35" i="1"/>
  <c r="E35" i="1" s="1"/>
  <c r="G35" i="1" s="1"/>
  <c r="C34" i="1"/>
  <c r="E34" i="1" s="1"/>
  <c r="G34" i="1" s="1"/>
  <c r="C33" i="1"/>
  <c r="E33" i="1" s="1"/>
  <c r="G33" i="1" s="1"/>
  <c r="C32" i="1"/>
  <c r="E32" i="1" s="1"/>
  <c r="G32" i="1" s="1"/>
  <c r="C31" i="1"/>
  <c r="E31" i="1" s="1"/>
  <c r="G31" i="1" s="1"/>
  <c r="C30" i="1"/>
  <c r="E30" i="1" s="1"/>
  <c r="G30" i="1" s="1"/>
  <c r="C29" i="1"/>
  <c r="E29" i="1" s="1"/>
  <c r="G29" i="1" s="1"/>
  <c r="C28" i="1"/>
  <c r="E28" i="1" s="1"/>
  <c r="G28" i="1" s="1"/>
  <c r="C27" i="1"/>
  <c r="E27" i="1" s="1"/>
  <c r="G27" i="1" s="1"/>
  <c r="C26" i="1"/>
  <c r="E26" i="1" s="1"/>
  <c r="G26" i="1" s="1"/>
  <c r="C25" i="1"/>
  <c r="E25" i="1" s="1"/>
  <c r="G25" i="1" s="1"/>
  <c r="C24" i="1"/>
  <c r="E24" i="1" s="1"/>
  <c r="G24" i="1" s="1"/>
  <c r="C23" i="1"/>
  <c r="E23" i="1" s="1"/>
  <c r="G23" i="1" s="1"/>
  <c r="C22" i="1"/>
  <c r="E22" i="1" s="1"/>
  <c r="G22" i="1" s="1"/>
  <c r="C21" i="1"/>
  <c r="E21" i="1" s="1"/>
  <c r="G21" i="1" s="1"/>
  <c r="C20" i="1"/>
  <c r="E20" i="1" s="1"/>
  <c r="G20" i="1" s="1"/>
  <c r="C19" i="1"/>
  <c r="E19" i="1" s="1"/>
  <c r="G19" i="1" s="1"/>
  <c r="C18" i="1"/>
  <c r="E18" i="1" s="1"/>
  <c r="G18" i="1" s="1"/>
  <c r="C17" i="1"/>
  <c r="E17" i="1" s="1"/>
  <c r="G17" i="1" s="1"/>
  <c r="C16" i="1"/>
  <c r="E16" i="1" s="1"/>
  <c r="G16" i="1" s="1"/>
  <c r="C15" i="1"/>
  <c r="E15" i="1" s="1"/>
  <c r="G15" i="1" s="1"/>
  <c r="C14" i="1"/>
  <c r="E14" i="1" s="1"/>
  <c r="G14" i="1" s="1"/>
  <c r="C13" i="1"/>
  <c r="E13" i="1" s="1"/>
  <c r="G13" i="1" s="1"/>
  <c r="C12" i="1"/>
  <c r="E12" i="1" s="1"/>
  <c r="G12" i="1" s="1"/>
  <c r="C11" i="1"/>
  <c r="E11" i="1" s="1"/>
  <c r="G11" i="1" s="1"/>
  <c r="C10" i="1"/>
  <c r="E10" i="1" s="1"/>
  <c r="G10" i="1" s="1"/>
  <c r="C9" i="1"/>
  <c r="E9" i="1" s="1"/>
  <c r="G9" i="1" s="1"/>
  <c r="C8" i="1"/>
  <c r="E8" i="1" s="1"/>
  <c r="G8" i="1" s="1"/>
  <c r="C7" i="1"/>
  <c r="E7" i="1" s="1"/>
  <c r="G7" i="1" s="1"/>
  <c r="C6" i="1"/>
  <c r="E6" i="1" s="1"/>
  <c r="G6" i="1" s="1"/>
  <c r="C5" i="1"/>
  <c r="E5" i="1" s="1"/>
  <c r="G5" i="1" s="1"/>
  <c r="C4" i="1"/>
  <c r="E4" i="1" s="1"/>
  <c r="G4" i="1" s="1"/>
  <c r="C3" i="1"/>
  <c r="E3" i="1" s="1"/>
  <c r="G3" i="1" s="1"/>
  <c r="L50" i="4"/>
  <c r="L13" i="4"/>
  <c r="L129" i="4"/>
  <c r="L68" i="4"/>
  <c r="L89" i="4"/>
  <c r="L10" i="4"/>
  <c r="L77" i="4"/>
  <c r="L136" i="4"/>
  <c r="L116" i="4"/>
  <c r="L16" i="4"/>
  <c r="L96" i="4"/>
  <c r="L69" i="4"/>
  <c r="L100" i="4"/>
  <c r="L104" i="4"/>
  <c r="L41" i="4"/>
  <c r="L125" i="4"/>
  <c r="L101" i="4"/>
  <c r="L11" i="4"/>
  <c r="L27" i="4"/>
  <c r="L112" i="4"/>
  <c r="F8" i="3"/>
  <c r="L17" i="4"/>
  <c r="S13" i="3"/>
  <c r="R13" i="3"/>
  <c r="S12" i="3"/>
  <c r="R12" i="3"/>
  <c r="S11" i="3"/>
  <c r="P13" i="3"/>
  <c r="O13" i="3"/>
  <c r="P12" i="3"/>
  <c r="O12" i="3"/>
  <c r="P11" i="3"/>
  <c r="M13" i="3"/>
  <c r="L13" i="3"/>
  <c r="M12" i="3"/>
  <c r="L12" i="3"/>
  <c r="M11" i="3"/>
  <c r="J13" i="3"/>
  <c r="I13" i="3"/>
  <c r="J12" i="3"/>
  <c r="I12" i="3"/>
  <c r="J11" i="3"/>
  <c r="G13" i="3"/>
  <c r="F13" i="3"/>
  <c r="G12" i="3"/>
  <c r="F12" i="3"/>
  <c r="G11" i="3"/>
  <c r="C13" i="3"/>
  <c r="C12" i="3"/>
  <c r="D13" i="3"/>
  <c r="D12" i="3"/>
  <c r="D11" i="3"/>
  <c r="K160" i="4"/>
  <c r="L18" i="4"/>
  <c r="L54" i="4"/>
  <c r="L81" i="4"/>
  <c r="L9" i="4"/>
  <c r="L155" i="4"/>
  <c r="L147" i="4"/>
  <c r="L57" i="4"/>
  <c r="L61" i="4"/>
  <c r="L37" i="4"/>
  <c r="L53" i="4"/>
  <c r="L75" i="4"/>
  <c r="L108" i="4"/>
  <c r="L34" i="4"/>
  <c r="L103" i="4"/>
  <c r="L127" i="4"/>
  <c r="L73" i="4"/>
  <c r="L137" i="4"/>
  <c r="L59" i="4"/>
  <c r="L15" i="4"/>
  <c r="L22" i="4"/>
  <c r="L86" i="4"/>
  <c r="L154" i="4"/>
  <c r="L107" i="4"/>
  <c r="L76" i="4"/>
  <c r="L82" i="4"/>
  <c r="L79" i="4"/>
  <c r="L113" i="4"/>
  <c r="L67" i="4"/>
  <c r="L60" i="4"/>
  <c r="L21" i="4"/>
  <c r="L111" i="4"/>
  <c r="L110" i="4"/>
  <c r="L29" i="4"/>
  <c r="L94" i="4"/>
  <c r="L52" i="4"/>
  <c r="L72" i="4"/>
  <c r="L70" i="4"/>
  <c r="L117" i="4"/>
  <c r="L40" i="4"/>
  <c r="L115" i="4"/>
  <c r="L56" i="4"/>
  <c r="L123" i="4"/>
  <c r="L36" i="4"/>
  <c r="L91" i="4"/>
  <c r="L118" i="4"/>
  <c r="L84" i="4"/>
  <c r="L122" i="4"/>
  <c r="L42" i="4"/>
  <c r="L64" i="4"/>
  <c r="L7" i="4"/>
  <c r="L132" i="4"/>
  <c r="L58" i="4"/>
  <c r="L148" i="4"/>
  <c r="L12" i="4"/>
  <c r="L152" i="4"/>
  <c r="L92" i="4"/>
  <c r="L105" i="4"/>
  <c r="L30" i="4"/>
  <c r="L38" i="4"/>
  <c r="L85" i="4"/>
  <c r="L74" i="4"/>
  <c r="L43" i="4"/>
  <c r="L39" i="4"/>
  <c r="L31" i="4"/>
  <c r="L119" i="4"/>
  <c r="L14" i="4"/>
  <c r="L126" i="4"/>
  <c r="L114" i="4"/>
  <c r="L83" i="4"/>
  <c r="L153" i="4"/>
  <c r="L143" i="4"/>
  <c r="L33" i="4"/>
  <c r="L6" i="4"/>
  <c r="L102" i="4"/>
  <c r="L78" i="4"/>
  <c r="L8" i="4"/>
  <c r="D82" i="1" s="1"/>
  <c r="L20" i="4"/>
  <c r="L47" i="4"/>
  <c r="L63" i="4"/>
  <c r="L88" i="4"/>
  <c r="L131" i="4"/>
  <c r="L149" i="4"/>
  <c r="L157" i="4"/>
  <c r="L26" i="4"/>
  <c r="L135" i="4"/>
  <c r="L65" i="4"/>
  <c r="L141" i="4"/>
  <c r="L95" i="4"/>
  <c r="L128" i="4"/>
  <c r="L49" i="4"/>
  <c r="L109" i="4"/>
  <c r="L90" i="4"/>
  <c r="L145" i="4"/>
  <c r="L97" i="4"/>
  <c r="L51" i="4"/>
  <c r="L158" i="4"/>
  <c r="L120" i="4"/>
  <c r="L5" i="4"/>
  <c r="L156" i="4"/>
  <c r="L4" i="4"/>
  <c r="D3" i="1" s="1"/>
  <c r="L134" i="4"/>
  <c r="L23" i="4"/>
  <c r="L124" i="4"/>
  <c r="L93" i="4"/>
  <c r="L144" i="4"/>
  <c r="L25" i="4"/>
  <c r="L146" i="4"/>
  <c r="L150" i="4"/>
  <c r="L130" i="4"/>
  <c r="L98" i="4"/>
  <c r="L142" i="4"/>
  <c r="L133" i="4"/>
  <c r="L121" i="4"/>
  <c r="L28" i="4"/>
  <c r="L139" i="4"/>
  <c r="L46" i="4"/>
  <c r="L87" i="4"/>
  <c r="L151" i="4"/>
  <c r="L45" i="4"/>
  <c r="L24" i="4"/>
  <c r="L80" i="4"/>
  <c r="L99" i="4"/>
  <c r="L55" i="4"/>
  <c r="L140" i="4"/>
  <c r="L19" i="4"/>
  <c r="L48" i="4"/>
  <c r="L44" i="4"/>
  <c r="L66" i="4"/>
  <c r="L62" i="4"/>
  <c r="L35" i="4"/>
  <c r="L106" i="4"/>
  <c r="L71" i="4"/>
  <c r="L138" i="4"/>
  <c r="L32" i="4"/>
  <c r="L159" i="4"/>
  <c r="D156" i="1" l="1"/>
  <c r="D97" i="1"/>
  <c r="D39" i="1"/>
  <c r="D49" i="1"/>
  <c r="D92" i="1"/>
  <c r="D118" i="1"/>
  <c r="D100" i="1"/>
  <c r="D51" i="1"/>
  <c r="D102" i="1"/>
  <c r="D93" i="1"/>
  <c r="D73" i="1"/>
  <c r="J127" i="1"/>
  <c r="J3" i="1"/>
  <c r="J26" i="1"/>
  <c r="J49" i="1"/>
  <c r="J73" i="1"/>
  <c r="J9" i="1"/>
  <c r="J27" i="1"/>
  <c r="J50" i="1"/>
  <c r="J75" i="1"/>
  <c r="J129" i="1"/>
  <c r="J10" i="1"/>
  <c r="J33" i="1"/>
  <c r="J51" i="1"/>
  <c r="J81" i="1"/>
  <c r="J135" i="1"/>
  <c r="J11" i="1"/>
  <c r="J34" i="1"/>
  <c r="J57" i="1"/>
  <c r="J89" i="1"/>
  <c r="J137" i="1"/>
  <c r="J17" i="1"/>
  <c r="J35" i="1"/>
  <c r="J58" i="1"/>
  <c r="J97" i="1"/>
  <c r="J143" i="1"/>
  <c r="J18" i="1"/>
  <c r="J41" i="1"/>
  <c r="J59" i="1"/>
  <c r="J105" i="1"/>
  <c r="J145" i="1"/>
  <c r="J19" i="1"/>
  <c r="J42" i="1"/>
  <c r="J65" i="1"/>
  <c r="J113" i="1"/>
  <c r="J151" i="1"/>
  <c r="J25" i="1"/>
  <c r="J43" i="1"/>
  <c r="J67" i="1"/>
  <c r="J121" i="1"/>
  <c r="J153" i="1"/>
  <c r="J66" i="1"/>
  <c r="J74" i="1"/>
  <c r="J82" i="1"/>
  <c r="J90" i="1"/>
  <c r="J98" i="1"/>
  <c r="J106" i="1"/>
  <c r="J114" i="1"/>
  <c r="J122" i="1"/>
  <c r="J130" i="1"/>
  <c r="J138" i="1"/>
  <c r="J146" i="1"/>
  <c r="J154" i="1"/>
  <c r="J83" i="1"/>
  <c r="J91" i="1"/>
  <c r="J99" i="1"/>
  <c r="J107" i="1"/>
  <c r="J115" i="1"/>
  <c r="J123" i="1"/>
  <c r="J131" i="1"/>
  <c r="J139" i="1"/>
  <c r="J147" i="1"/>
  <c r="J155" i="1"/>
  <c r="J4" i="1"/>
  <c r="J12" i="1"/>
  <c r="J20" i="1"/>
  <c r="J28" i="1"/>
  <c r="J36" i="1"/>
  <c r="J44" i="1"/>
  <c r="J52" i="1"/>
  <c r="J60" i="1"/>
  <c r="J68" i="1"/>
  <c r="J76" i="1"/>
  <c r="J84" i="1"/>
  <c r="J92" i="1"/>
  <c r="J100" i="1"/>
  <c r="J108" i="1"/>
  <c r="J116" i="1"/>
  <c r="J124" i="1"/>
  <c r="J132" i="1"/>
  <c r="J140" i="1"/>
  <c r="J148" i="1"/>
  <c r="J156" i="1"/>
  <c r="J5" i="1"/>
  <c r="J13" i="1"/>
  <c r="J21" i="1"/>
  <c r="J29" i="1"/>
  <c r="J37" i="1"/>
  <c r="J45" i="1"/>
  <c r="J53" i="1"/>
  <c r="J61" i="1"/>
  <c r="J69" i="1"/>
  <c r="J77" i="1"/>
  <c r="J85" i="1"/>
  <c r="J93" i="1"/>
  <c r="J101" i="1"/>
  <c r="J109" i="1"/>
  <c r="J117" i="1"/>
  <c r="J125" i="1"/>
  <c r="J133" i="1"/>
  <c r="J141" i="1"/>
  <c r="J149" i="1"/>
  <c r="J157" i="1"/>
  <c r="J6" i="1"/>
  <c r="J14" i="1"/>
  <c r="J22" i="1"/>
  <c r="J30" i="1"/>
  <c r="J38" i="1"/>
  <c r="J46" i="1"/>
  <c r="J54" i="1"/>
  <c r="J62" i="1"/>
  <c r="J70" i="1"/>
  <c r="J78" i="1"/>
  <c r="J86" i="1"/>
  <c r="J94" i="1"/>
  <c r="J102" i="1"/>
  <c r="J110" i="1"/>
  <c r="J118" i="1"/>
  <c r="J126" i="1"/>
  <c r="J134" i="1"/>
  <c r="J142" i="1"/>
  <c r="J150" i="1"/>
  <c r="J7" i="1"/>
  <c r="J15" i="1"/>
  <c r="J23" i="1"/>
  <c r="J31" i="1"/>
  <c r="J39" i="1"/>
  <c r="J47" i="1"/>
  <c r="J55" i="1"/>
  <c r="J63" i="1"/>
  <c r="J71" i="1"/>
  <c r="J79" i="1"/>
  <c r="J87" i="1"/>
  <c r="J95" i="1"/>
  <c r="J103" i="1"/>
  <c r="J111" i="1"/>
  <c r="J119" i="1"/>
  <c r="J8" i="1"/>
  <c r="J16" i="1"/>
  <c r="J24" i="1"/>
  <c r="J32" i="1"/>
  <c r="J40" i="1"/>
  <c r="J48" i="1"/>
  <c r="J56" i="1"/>
  <c r="J64" i="1"/>
  <c r="J72" i="1"/>
  <c r="J80" i="1"/>
  <c r="J88" i="1"/>
  <c r="J96" i="1"/>
  <c r="J104" i="1"/>
  <c r="J112" i="1"/>
  <c r="J120" i="1"/>
  <c r="J128" i="1"/>
  <c r="J136" i="1"/>
  <c r="J144" i="1"/>
  <c r="J152" i="1"/>
  <c r="D84" i="1"/>
  <c r="D31" i="1"/>
  <c r="D116" i="1"/>
  <c r="D154" i="1"/>
  <c r="D150" i="1"/>
  <c r="D106" i="1"/>
  <c r="D88" i="1"/>
  <c r="D6" i="1"/>
  <c r="D148" i="1"/>
  <c r="D104" i="1"/>
  <c r="D86" i="1"/>
  <c r="D101" i="1"/>
  <c r="D40" i="1"/>
  <c r="D16" i="1"/>
  <c r="D90" i="1"/>
  <c r="D15" i="1"/>
  <c r="D127" i="1"/>
  <c r="D61" i="1"/>
  <c r="D114" i="1"/>
  <c r="D105" i="1"/>
  <c r="D87" i="1"/>
  <c r="D52" i="1"/>
  <c r="D44" i="1"/>
  <c r="D124" i="1"/>
  <c r="D133" i="1"/>
  <c r="D43" i="1"/>
  <c r="D132" i="1"/>
  <c r="D121" i="1"/>
  <c r="D76" i="1"/>
  <c r="D26" i="1"/>
  <c r="D46" i="1"/>
  <c r="D38" i="1"/>
  <c r="D22" i="1"/>
  <c r="D108" i="1"/>
  <c r="D45" i="1"/>
  <c r="D21" i="1"/>
  <c r="D36" i="1"/>
  <c r="D85" i="1"/>
  <c r="D122" i="1"/>
  <c r="D35" i="1"/>
  <c r="D19" i="1"/>
  <c r="D109" i="1"/>
  <c r="D112" i="1"/>
  <c r="D66" i="1"/>
  <c r="D58" i="1"/>
  <c r="D50" i="1"/>
  <c r="D42" i="1"/>
  <c r="D34" i="1"/>
  <c r="D9" i="1"/>
  <c r="D142" i="1"/>
  <c r="D17" i="1"/>
  <c r="D8" i="1"/>
  <c r="D152" i="1"/>
  <c r="D140" i="1"/>
  <c r="D119" i="1"/>
  <c r="D64" i="1"/>
  <c r="D56" i="1"/>
  <c r="D32" i="1"/>
  <c r="D24" i="1"/>
  <c r="D7" i="1"/>
  <c r="D143" i="1"/>
  <c r="D77" i="1"/>
  <c r="D69" i="1"/>
  <c r="D103" i="1"/>
  <c r="D135" i="1"/>
  <c r="D79" i="1"/>
  <c r="D111" i="1"/>
  <c r="D151" i="1"/>
  <c r="D117" i="1"/>
  <c r="D29" i="1"/>
  <c r="D37" i="1"/>
  <c r="D125" i="1"/>
  <c r="D53" i="1"/>
  <c r="D95" i="1"/>
  <c r="D139" i="1"/>
  <c r="D115" i="1"/>
  <c r="D99" i="1"/>
  <c r="D75" i="1"/>
  <c r="D153" i="1"/>
  <c r="D145" i="1"/>
  <c r="D137" i="1"/>
  <c r="D129" i="1"/>
  <c r="D147" i="1"/>
  <c r="D123" i="1"/>
  <c r="D83" i="1"/>
  <c r="D155" i="1"/>
  <c r="D131" i="1"/>
  <c r="D107" i="1"/>
  <c r="D91" i="1"/>
  <c r="D157" i="1"/>
  <c r="D149" i="1"/>
  <c r="D141" i="1"/>
  <c r="D30" i="1"/>
  <c r="D54" i="1"/>
  <c r="D62" i="1"/>
  <c r="D70" i="1"/>
  <c r="D78" i="1"/>
  <c r="D94" i="1"/>
  <c r="D110" i="1"/>
  <c r="D126" i="1"/>
  <c r="D134" i="1"/>
  <c r="D47" i="1"/>
  <c r="D23" i="1"/>
  <c r="D55" i="1"/>
  <c r="D48" i="1"/>
  <c r="D72" i="1"/>
  <c r="K72" i="1" s="1"/>
  <c r="P72" i="1" s="1"/>
  <c r="U72" i="1" s="1"/>
  <c r="D80" i="1"/>
  <c r="D96" i="1"/>
  <c r="D120" i="1"/>
  <c r="D128" i="1"/>
  <c r="D136" i="1"/>
  <c r="D144" i="1"/>
  <c r="D63" i="1"/>
  <c r="D25" i="1"/>
  <c r="D33" i="1"/>
  <c r="D41" i="1"/>
  <c r="D57" i="1"/>
  <c r="D65" i="1"/>
  <c r="D81" i="1"/>
  <c r="D89" i="1"/>
  <c r="D113" i="1"/>
  <c r="D71" i="1"/>
  <c r="D18" i="1"/>
  <c r="D74" i="1"/>
  <c r="D98" i="1"/>
  <c r="D130" i="1"/>
  <c r="D138" i="1"/>
  <c r="D146" i="1"/>
  <c r="D27" i="1"/>
  <c r="D59" i="1"/>
  <c r="D67" i="1"/>
  <c r="D20" i="1"/>
  <c r="D28" i="1"/>
  <c r="D60" i="1"/>
  <c r="D68" i="1"/>
  <c r="D10" i="1"/>
  <c r="D11" i="1"/>
  <c r="K11" i="1" s="1"/>
  <c r="D4" i="1"/>
  <c r="D12" i="1"/>
  <c r="D5" i="1"/>
  <c r="D13" i="1"/>
  <c r="D14" i="1"/>
  <c r="J160" i="4"/>
  <c r="L160" i="4" s="1"/>
  <c r="J162" i="1" l="1"/>
  <c r="J160" i="1"/>
  <c r="J161" i="1" s="1"/>
  <c r="L78" i="1"/>
  <c r="O78" i="1"/>
  <c r="L50" i="1"/>
  <c r="O50" i="1"/>
  <c r="L120" i="1"/>
  <c r="O120" i="1"/>
  <c r="L56" i="1"/>
  <c r="O56" i="1"/>
  <c r="L111" i="1"/>
  <c r="O111" i="1"/>
  <c r="L47" i="1"/>
  <c r="O47" i="1"/>
  <c r="L134" i="1"/>
  <c r="O134" i="1"/>
  <c r="L70" i="1"/>
  <c r="O70" i="1"/>
  <c r="L6" i="1"/>
  <c r="O6" i="1"/>
  <c r="L101" i="1"/>
  <c r="O101" i="1"/>
  <c r="L37" i="1"/>
  <c r="O37" i="1"/>
  <c r="L132" i="1"/>
  <c r="O132" i="1"/>
  <c r="L68" i="1"/>
  <c r="O68" i="1"/>
  <c r="L4" i="1"/>
  <c r="O4" i="1"/>
  <c r="L99" i="1"/>
  <c r="O99" i="1"/>
  <c r="L114" i="1"/>
  <c r="O114" i="1"/>
  <c r="L121" i="1"/>
  <c r="O121" i="1"/>
  <c r="L19" i="1"/>
  <c r="O19" i="1"/>
  <c r="L58" i="1"/>
  <c r="O58" i="1"/>
  <c r="L135" i="1"/>
  <c r="O135" i="1"/>
  <c r="L27" i="1"/>
  <c r="O27" i="1"/>
  <c r="L142" i="1"/>
  <c r="O142" i="1"/>
  <c r="L12" i="1"/>
  <c r="O12" i="1"/>
  <c r="L11" i="1"/>
  <c r="O11" i="1"/>
  <c r="L112" i="1"/>
  <c r="O112" i="1"/>
  <c r="L48" i="1"/>
  <c r="O48" i="1"/>
  <c r="L103" i="1"/>
  <c r="O103" i="1"/>
  <c r="L39" i="1"/>
  <c r="O39" i="1"/>
  <c r="L126" i="1"/>
  <c r="O126" i="1"/>
  <c r="L62" i="1"/>
  <c r="O62" i="1"/>
  <c r="L157" i="1"/>
  <c r="O157" i="1"/>
  <c r="L93" i="1"/>
  <c r="O93" i="1"/>
  <c r="L29" i="1"/>
  <c r="O29" i="1"/>
  <c r="L124" i="1"/>
  <c r="O124" i="1"/>
  <c r="L60" i="1"/>
  <c r="O60" i="1"/>
  <c r="L155" i="1"/>
  <c r="O155" i="1"/>
  <c r="L91" i="1"/>
  <c r="O91" i="1"/>
  <c r="L106" i="1"/>
  <c r="O106" i="1"/>
  <c r="L67" i="1"/>
  <c r="O67" i="1"/>
  <c r="L145" i="1"/>
  <c r="O145" i="1"/>
  <c r="L35" i="1"/>
  <c r="O35" i="1"/>
  <c r="L81" i="1"/>
  <c r="O81" i="1"/>
  <c r="L9" i="1"/>
  <c r="O9" i="1"/>
  <c r="L45" i="1"/>
  <c r="O45" i="1"/>
  <c r="L97" i="1"/>
  <c r="O97" i="1"/>
  <c r="L104" i="1"/>
  <c r="O104" i="1"/>
  <c r="L40" i="1"/>
  <c r="O40" i="1"/>
  <c r="L95" i="1"/>
  <c r="O95" i="1"/>
  <c r="L31" i="1"/>
  <c r="O31" i="1"/>
  <c r="L118" i="1"/>
  <c r="O118" i="1"/>
  <c r="L54" i="1"/>
  <c r="O54" i="1"/>
  <c r="L149" i="1"/>
  <c r="O149" i="1"/>
  <c r="L85" i="1"/>
  <c r="O85" i="1"/>
  <c r="L21" i="1"/>
  <c r="O21" i="1"/>
  <c r="L116" i="1"/>
  <c r="O116" i="1"/>
  <c r="L52" i="1"/>
  <c r="O52" i="1"/>
  <c r="L147" i="1"/>
  <c r="O147" i="1"/>
  <c r="L83" i="1"/>
  <c r="O83" i="1"/>
  <c r="L98" i="1"/>
  <c r="O98" i="1"/>
  <c r="L43" i="1"/>
  <c r="O43" i="1"/>
  <c r="L105" i="1"/>
  <c r="O105" i="1"/>
  <c r="L17" i="1"/>
  <c r="O17" i="1"/>
  <c r="L51" i="1"/>
  <c r="O51" i="1"/>
  <c r="L73" i="1"/>
  <c r="O73" i="1"/>
  <c r="Q73" i="1" s="1"/>
  <c r="L55" i="1"/>
  <c r="O55" i="1"/>
  <c r="L140" i="1"/>
  <c r="O140" i="1"/>
  <c r="L42" i="1"/>
  <c r="O42" i="1"/>
  <c r="L96" i="1"/>
  <c r="O96" i="1"/>
  <c r="L32" i="1"/>
  <c r="O32" i="1"/>
  <c r="L87" i="1"/>
  <c r="O87" i="1"/>
  <c r="L23" i="1"/>
  <c r="O23" i="1"/>
  <c r="L110" i="1"/>
  <c r="O110" i="1"/>
  <c r="L46" i="1"/>
  <c r="O46" i="1"/>
  <c r="L141" i="1"/>
  <c r="O141" i="1"/>
  <c r="L77" i="1"/>
  <c r="O77" i="1"/>
  <c r="L13" i="1"/>
  <c r="O13" i="1"/>
  <c r="L108" i="1"/>
  <c r="O108" i="1"/>
  <c r="L44" i="1"/>
  <c r="O44" i="1"/>
  <c r="L139" i="1"/>
  <c r="O139" i="1"/>
  <c r="L154" i="1"/>
  <c r="O154" i="1"/>
  <c r="L90" i="1"/>
  <c r="O90" i="1"/>
  <c r="L25" i="1"/>
  <c r="O25" i="1"/>
  <c r="L59" i="1"/>
  <c r="O59" i="1"/>
  <c r="L137" i="1"/>
  <c r="O137" i="1"/>
  <c r="L33" i="1"/>
  <c r="O33" i="1"/>
  <c r="L49" i="1"/>
  <c r="O49" i="1"/>
  <c r="L64" i="1"/>
  <c r="O64" i="1"/>
  <c r="L109" i="1"/>
  <c r="O109" i="1"/>
  <c r="L122" i="1"/>
  <c r="O122" i="1"/>
  <c r="L152" i="1"/>
  <c r="O152" i="1"/>
  <c r="L88" i="1"/>
  <c r="O88" i="1"/>
  <c r="L24" i="1"/>
  <c r="O24" i="1"/>
  <c r="L79" i="1"/>
  <c r="O79" i="1"/>
  <c r="L15" i="1"/>
  <c r="O15" i="1"/>
  <c r="L102" i="1"/>
  <c r="O102" i="1"/>
  <c r="L38" i="1"/>
  <c r="O38" i="1"/>
  <c r="L133" i="1"/>
  <c r="O133" i="1"/>
  <c r="L69" i="1"/>
  <c r="O69" i="1"/>
  <c r="L5" i="1"/>
  <c r="O5" i="1"/>
  <c r="L100" i="1"/>
  <c r="O100" i="1"/>
  <c r="L36" i="1"/>
  <c r="O36" i="1"/>
  <c r="L131" i="1"/>
  <c r="O131" i="1"/>
  <c r="L146" i="1"/>
  <c r="O146" i="1"/>
  <c r="L82" i="1"/>
  <c r="O82" i="1"/>
  <c r="L151" i="1"/>
  <c r="O151" i="1"/>
  <c r="L41" i="1"/>
  <c r="O41" i="1"/>
  <c r="L89" i="1"/>
  <c r="O89" i="1"/>
  <c r="L10" i="1"/>
  <c r="O10" i="1"/>
  <c r="L26" i="1"/>
  <c r="O26" i="1"/>
  <c r="L119" i="1"/>
  <c r="O119" i="1"/>
  <c r="L76" i="1"/>
  <c r="O76" i="1"/>
  <c r="L153" i="1"/>
  <c r="O153" i="1"/>
  <c r="L144" i="1"/>
  <c r="O144" i="1"/>
  <c r="L80" i="1"/>
  <c r="O80" i="1"/>
  <c r="L16" i="1"/>
  <c r="O16" i="1"/>
  <c r="L71" i="1"/>
  <c r="O71" i="1"/>
  <c r="L7" i="1"/>
  <c r="O7" i="1"/>
  <c r="L94" i="1"/>
  <c r="O94" i="1"/>
  <c r="L30" i="1"/>
  <c r="O30" i="1"/>
  <c r="L125" i="1"/>
  <c r="O125" i="1"/>
  <c r="L61" i="1"/>
  <c r="O61" i="1"/>
  <c r="L156" i="1"/>
  <c r="O156" i="1"/>
  <c r="L92" i="1"/>
  <c r="O92" i="1"/>
  <c r="L28" i="1"/>
  <c r="O28" i="1"/>
  <c r="L123" i="1"/>
  <c r="O123" i="1"/>
  <c r="L138" i="1"/>
  <c r="O138" i="1"/>
  <c r="L74" i="1"/>
  <c r="O74" i="1"/>
  <c r="L113" i="1"/>
  <c r="O113" i="1"/>
  <c r="L18" i="1"/>
  <c r="O18" i="1"/>
  <c r="L57" i="1"/>
  <c r="O57" i="1"/>
  <c r="L129" i="1"/>
  <c r="O129" i="1"/>
  <c r="L3" i="1"/>
  <c r="O3" i="1"/>
  <c r="L128" i="1"/>
  <c r="O128" i="1"/>
  <c r="L14" i="1"/>
  <c r="O14" i="1"/>
  <c r="L107" i="1"/>
  <c r="O107" i="1"/>
  <c r="L136" i="1"/>
  <c r="O136" i="1"/>
  <c r="L72" i="1"/>
  <c r="O72" i="1"/>
  <c r="L8" i="1"/>
  <c r="O8" i="1"/>
  <c r="L63" i="1"/>
  <c r="O63" i="1"/>
  <c r="L150" i="1"/>
  <c r="O150" i="1"/>
  <c r="L86" i="1"/>
  <c r="O86" i="1"/>
  <c r="L22" i="1"/>
  <c r="O22" i="1"/>
  <c r="L117" i="1"/>
  <c r="O117" i="1"/>
  <c r="L53" i="1"/>
  <c r="O53" i="1"/>
  <c r="L148" i="1"/>
  <c r="O148" i="1"/>
  <c r="L84" i="1"/>
  <c r="O84" i="1"/>
  <c r="L20" i="1"/>
  <c r="O20" i="1"/>
  <c r="L115" i="1"/>
  <c r="O115" i="1"/>
  <c r="L130" i="1"/>
  <c r="O130" i="1"/>
  <c r="L66" i="1"/>
  <c r="O66" i="1"/>
  <c r="L65" i="1"/>
  <c r="O65" i="1"/>
  <c r="L143" i="1"/>
  <c r="O143" i="1"/>
  <c r="L34" i="1"/>
  <c r="O34" i="1"/>
  <c r="L75" i="1"/>
  <c r="O75" i="1"/>
  <c r="L127" i="1"/>
  <c r="O127" i="1"/>
  <c r="P11"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6" i="1"/>
  <c r="K115" i="1"/>
  <c r="K114" i="1"/>
  <c r="K113" i="1"/>
  <c r="K112" i="1"/>
  <c r="K111" i="1"/>
  <c r="K110" i="1"/>
  <c r="K109" i="1"/>
  <c r="K108" i="1"/>
  <c r="K107" i="1"/>
  <c r="K106" i="1"/>
  <c r="K105" i="1"/>
  <c r="K104" i="1"/>
  <c r="K103" i="1"/>
  <c r="K102" i="1"/>
  <c r="K101" i="1"/>
  <c r="K100" i="1"/>
  <c r="K99" i="1"/>
  <c r="K98" i="1"/>
  <c r="K97" i="1"/>
  <c r="K96" i="1"/>
  <c r="K95" i="1"/>
  <c r="K94" i="1"/>
  <c r="K92" i="1"/>
  <c r="K91" i="1"/>
  <c r="K90" i="1"/>
  <c r="K89" i="1"/>
  <c r="K88" i="1"/>
  <c r="K87" i="1"/>
  <c r="K86" i="1"/>
  <c r="K85" i="1"/>
  <c r="K84" i="1"/>
  <c r="K83" i="1"/>
  <c r="K82" i="1"/>
  <c r="K81" i="1"/>
  <c r="K80" i="1"/>
  <c r="K79" i="1"/>
  <c r="K78" i="1"/>
  <c r="K77" i="1"/>
  <c r="K76" i="1"/>
  <c r="K75" i="1"/>
  <c r="K74" i="1"/>
  <c r="K71" i="1"/>
  <c r="K70" i="1"/>
  <c r="K69" i="1"/>
  <c r="K68" i="1"/>
  <c r="K67" i="1"/>
  <c r="K66" i="1"/>
  <c r="K65" i="1"/>
  <c r="K64" i="1"/>
  <c r="K63" i="1"/>
  <c r="K62" i="1"/>
  <c r="K61" i="1"/>
  <c r="K60" i="1"/>
  <c r="K59" i="1"/>
  <c r="K58" i="1"/>
  <c r="K57" i="1"/>
  <c r="K56" i="1"/>
  <c r="K55" i="1"/>
  <c r="K53" i="1"/>
  <c r="K52" i="1"/>
  <c r="K51" i="1"/>
  <c r="K50" i="1"/>
  <c r="K49" i="1"/>
  <c r="K48" i="1"/>
  <c r="K47" i="1"/>
  <c r="K46" i="1"/>
  <c r="K45" i="1"/>
  <c r="K44" i="1"/>
  <c r="K43" i="1"/>
  <c r="K42" i="1"/>
  <c r="K41" i="1"/>
  <c r="K40" i="1"/>
  <c r="K39" i="1"/>
  <c r="K38" i="1"/>
  <c r="K37" i="1"/>
  <c r="K35" i="1"/>
  <c r="K34" i="1"/>
  <c r="K33" i="1"/>
  <c r="K32" i="1"/>
  <c r="K31" i="1"/>
  <c r="K30" i="1"/>
  <c r="K29" i="1"/>
  <c r="K28" i="1"/>
  <c r="K27" i="1"/>
  <c r="O160" i="1" l="1"/>
  <c r="O161" i="1" s="1"/>
  <c r="O162" i="1"/>
  <c r="L162" i="1"/>
  <c r="L163" i="1" s="1"/>
  <c r="Q150" i="1"/>
  <c r="T150" i="1"/>
  <c r="Q28" i="1"/>
  <c r="T28" i="1"/>
  <c r="Q82" i="1"/>
  <c r="T82" i="1"/>
  <c r="Q109" i="1"/>
  <c r="T109" i="1"/>
  <c r="Q96" i="1"/>
  <c r="T96" i="1"/>
  <c r="Q149" i="1"/>
  <c r="T149" i="1"/>
  <c r="Q155" i="1"/>
  <c r="T155" i="1"/>
  <c r="Q114" i="1"/>
  <c r="T114" i="1"/>
  <c r="Q143" i="1"/>
  <c r="T143" i="1"/>
  <c r="Q125" i="1"/>
  <c r="T125" i="1"/>
  <c r="Q13" i="1"/>
  <c r="T13" i="1"/>
  <c r="Q135" i="1"/>
  <c r="T135" i="1"/>
  <c r="Q127" i="1"/>
  <c r="T127" i="1"/>
  <c r="Q65" i="1"/>
  <c r="T65" i="1"/>
  <c r="Q20" i="1"/>
  <c r="T20" i="1"/>
  <c r="Q117" i="1"/>
  <c r="T117" i="1"/>
  <c r="Q63" i="1"/>
  <c r="T63" i="1"/>
  <c r="Q107" i="1"/>
  <c r="T107" i="1"/>
  <c r="Q129" i="1"/>
  <c r="T129" i="1"/>
  <c r="Q74" i="1"/>
  <c r="T74" i="1"/>
  <c r="Q92" i="1"/>
  <c r="T92" i="1"/>
  <c r="Q30" i="1"/>
  <c r="T30" i="1"/>
  <c r="Q16" i="1"/>
  <c r="T16" i="1"/>
  <c r="Q76" i="1"/>
  <c r="T76" i="1"/>
  <c r="Q89" i="1"/>
  <c r="T89" i="1"/>
  <c r="Q146" i="1"/>
  <c r="T146" i="1"/>
  <c r="Q5" i="1"/>
  <c r="T5" i="1"/>
  <c r="Q102" i="1"/>
  <c r="T102" i="1"/>
  <c r="Q88" i="1"/>
  <c r="T88" i="1"/>
  <c r="Q64" i="1"/>
  <c r="T64" i="1"/>
  <c r="Q59" i="1"/>
  <c r="T59" i="1"/>
  <c r="Q139" i="1"/>
  <c r="T139" i="1"/>
  <c r="Q77" i="1"/>
  <c r="T77" i="1"/>
  <c r="Q23" i="1"/>
  <c r="T23" i="1"/>
  <c r="Q42" i="1"/>
  <c r="T42" i="1"/>
  <c r="Q51" i="1"/>
  <c r="T51" i="1"/>
  <c r="Q98" i="1"/>
  <c r="T98" i="1"/>
  <c r="Q116" i="1"/>
  <c r="T116" i="1"/>
  <c r="Q54" i="1"/>
  <c r="T54" i="1"/>
  <c r="Q40" i="1"/>
  <c r="T40" i="1"/>
  <c r="Q9" i="1"/>
  <c r="T9" i="1"/>
  <c r="Q67" i="1"/>
  <c r="T67" i="1"/>
  <c r="Q60" i="1"/>
  <c r="T60" i="1"/>
  <c r="Q157" i="1"/>
  <c r="T157" i="1"/>
  <c r="Q103" i="1"/>
  <c r="T103" i="1"/>
  <c r="Q12" i="1"/>
  <c r="T12" i="1"/>
  <c r="Q58" i="1"/>
  <c r="T58" i="1"/>
  <c r="Q99" i="1"/>
  <c r="T99" i="1"/>
  <c r="Q37" i="1"/>
  <c r="T37" i="1"/>
  <c r="Q134" i="1"/>
  <c r="T134" i="1"/>
  <c r="Q120" i="1"/>
  <c r="T120" i="1"/>
  <c r="Q53" i="1"/>
  <c r="T53" i="1"/>
  <c r="Q24" i="1"/>
  <c r="T24" i="1"/>
  <c r="Q11" i="1"/>
  <c r="T11" i="1"/>
  <c r="Q136" i="1"/>
  <c r="T136" i="1"/>
  <c r="Q71" i="1"/>
  <c r="T71" i="1"/>
  <c r="Q100" i="1"/>
  <c r="T100" i="1"/>
  <c r="Q154" i="1"/>
  <c r="T154" i="1"/>
  <c r="T73" i="1"/>
  <c r="Q95" i="1"/>
  <c r="T95" i="1"/>
  <c r="Q93" i="1"/>
  <c r="T93" i="1"/>
  <c r="Q70" i="1"/>
  <c r="T70" i="1"/>
  <c r="Q75" i="1"/>
  <c r="T75" i="1"/>
  <c r="Q66" i="1"/>
  <c r="T66" i="1"/>
  <c r="Q84" i="1"/>
  <c r="T84" i="1"/>
  <c r="Q22" i="1"/>
  <c r="T22" i="1"/>
  <c r="Q8" i="1"/>
  <c r="T8" i="1"/>
  <c r="Q14" i="1"/>
  <c r="T14" i="1"/>
  <c r="Q57" i="1"/>
  <c r="T57" i="1"/>
  <c r="Q138" i="1"/>
  <c r="T138" i="1"/>
  <c r="Q156" i="1"/>
  <c r="T156" i="1"/>
  <c r="Q94" i="1"/>
  <c r="T94" i="1"/>
  <c r="Q80" i="1"/>
  <c r="T80" i="1"/>
  <c r="Q119" i="1"/>
  <c r="T119" i="1"/>
  <c r="Q41" i="1"/>
  <c r="T41" i="1"/>
  <c r="Q131" i="1"/>
  <c r="T131" i="1"/>
  <c r="Q69" i="1"/>
  <c r="T69" i="1"/>
  <c r="Q15" i="1"/>
  <c r="T15" i="1"/>
  <c r="Q152" i="1"/>
  <c r="T152" i="1"/>
  <c r="Q49" i="1"/>
  <c r="T49" i="1"/>
  <c r="Q25" i="1"/>
  <c r="T25" i="1"/>
  <c r="Q44" i="1"/>
  <c r="T44" i="1"/>
  <c r="Q141" i="1"/>
  <c r="T141" i="1"/>
  <c r="Q87" i="1"/>
  <c r="T87" i="1"/>
  <c r="Q140" i="1"/>
  <c r="T140" i="1"/>
  <c r="Q17" i="1"/>
  <c r="T17" i="1"/>
  <c r="Q83" i="1"/>
  <c r="T83" i="1"/>
  <c r="Q21" i="1"/>
  <c r="T21" i="1"/>
  <c r="Q118" i="1"/>
  <c r="T118" i="1"/>
  <c r="Q104" i="1"/>
  <c r="T104" i="1"/>
  <c r="Q81" i="1"/>
  <c r="T81" i="1"/>
  <c r="Q106" i="1"/>
  <c r="T106" i="1"/>
  <c r="Q124" i="1"/>
  <c r="T124" i="1"/>
  <c r="Q62" i="1"/>
  <c r="T62" i="1"/>
  <c r="Q48" i="1"/>
  <c r="T48" i="1"/>
  <c r="Q142" i="1"/>
  <c r="T142" i="1"/>
  <c r="Q19" i="1"/>
  <c r="T19" i="1"/>
  <c r="Q4" i="1"/>
  <c r="T4" i="1"/>
  <c r="Q101" i="1"/>
  <c r="T101" i="1"/>
  <c r="Q47" i="1"/>
  <c r="T47" i="1"/>
  <c r="Q50" i="1"/>
  <c r="T50" i="1"/>
  <c r="Q3" i="1"/>
  <c r="T3" i="1"/>
  <c r="Q153" i="1"/>
  <c r="T153" i="1"/>
  <c r="Q38" i="1"/>
  <c r="T38" i="1"/>
  <c r="Q110" i="1"/>
  <c r="T110" i="1"/>
  <c r="Q52" i="1"/>
  <c r="T52" i="1"/>
  <c r="Q145" i="1"/>
  <c r="T145" i="1"/>
  <c r="Q56" i="1"/>
  <c r="T56" i="1"/>
  <c r="Q115" i="1"/>
  <c r="T115" i="1"/>
  <c r="Q113" i="1"/>
  <c r="T113" i="1"/>
  <c r="Q10" i="1"/>
  <c r="T10" i="1"/>
  <c r="Q137" i="1"/>
  <c r="T137" i="1"/>
  <c r="Q43" i="1"/>
  <c r="T43" i="1"/>
  <c r="Q45" i="1"/>
  <c r="T45" i="1"/>
  <c r="Q39" i="1"/>
  <c r="T39" i="1"/>
  <c r="Q132" i="1"/>
  <c r="T132" i="1"/>
  <c r="Q34" i="1"/>
  <c r="T34" i="1"/>
  <c r="Q130" i="1"/>
  <c r="T130" i="1"/>
  <c r="Q148" i="1"/>
  <c r="T148" i="1"/>
  <c r="Q86" i="1"/>
  <c r="T86" i="1"/>
  <c r="Q72" i="1"/>
  <c r="T72" i="1"/>
  <c r="Q128" i="1"/>
  <c r="T128" i="1"/>
  <c r="Q18" i="1"/>
  <c r="T18" i="1"/>
  <c r="Q123" i="1"/>
  <c r="T123" i="1"/>
  <c r="Q61" i="1"/>
  <c r="T61" i="1"/>
  <c r="Q7" i="1"/>
  <c r="T7" i="1"/>
  <c r="Q144" i="1"/>
  <c r="T144" i="1"/>
  <c r="Q26" i="1"/>
  <c r="T26" i="1"/>
  <c r="Q151" i="1"/>
  <c r="T151" i="1"/>
  <c r="Q36" i="1"/>
  <c r="T36" i="1"/>
  <c r="Q133" i="1"/>
  <c r="T133" i="1"/>
  <c r="Q79" i="1"/>
  <c r="T79" i="1"/>
  <c r="Q122" i="1"/>
  <c r="T122" i="1"/>
  <c r="Q33" i="1"/>
  <c r="T33" i="1"/>
  <c r="Q90" i="1"/>
  <c r="T90" i="1"/>
  <c r="Q108" i="1"/>
  <c r="T108" i="1"/>
  <c r="Q46" i="1"/>
  <c r="T46" i="1"/>
  <c r="Q32" i="1"/>
  <c r="T32" i="1"/>
  <c r="Q55" i="1"/>
  <c r="T55" i="1"/>
  <c r="Q105" i="1"/>
  <c r="T105" i="1"/>
  <c r="Q147" i="1"/>
  <c r="T147" i="1"/>
  <c r="Q85" i="1"/>
  <c r="T85" i="1"/>
  <c r="Q31" i="1"/>
  <c r="T31" i="1"/>
  <c r="Q97" i="1"/>
  <c r="T97" i="1"/>
  <c r="Q35" i="1"/>
  <c r="T35" i="1"/>
  <c r="Q91" i="1"/>
  <c r="T91" i="1"/>
  <c r="Q29" i="1"/>
  <c r="T29" i="1"/>
  <c r="Q126" i="1"/>
  <c r="T126" i="1"/>
  <c r="Q112" i="1"/>
  <c r="T112" i="1"/>
  <c r="Q27" i="1"/>
  <c r="T27" i="1"/>
  <c r="Q121" i="1"/>
  <c r="T121" i="1"/>
  <c r="Q68" i="1"/>
  <c r="T68" i="1"/>
  <c r="Q6" i="1"/>
  <c r="T6" i="1"/>
  <c r="Q111" i="1"/>
  <c r="T111" i="1"/>
  <c r="Q78" i="1"/>
  <c r="T78" i="1"/>
  <c r="K73" i="1"/>
  <c r="K36" i="1"/>
  <c r="K93" i="1"/>
  <c r="K117" i="1"/>
  <c r="K54" i="1"/>
  <c r="D160" i="1"/>
  <c r="K14" i="1"/>
  <c r="K16" i="1"/>
  <c r="K12" i="1"/>
  <c r="K20" i="1"/>
  <c r="P28" i="1"/>
  <c r="P44" i="1"/>
  <c r="P52" i="1"/>
  <c r="P60" i="1"/>
  <c r="P68" i="1"/>
  <c r="P77" i="1"/>
  <c r="P85" i="1"/>
  <c r="P101" i="1"/>
  <c r="P109" i="1"/>
  <c r="P125" i="1"/>
  <c r="P133" i="1"/>
  <c r="P141" i="1"/>
  <c r="P149" i="1"/>
  <c r="P157" i="1"/>
  <c r="K13" i="1"/>
  <c r="K21" i="1"/>
  <c r="P29" i="1"/>
  <c r="P37" i="1"/>
  <c r="P45" i="1"/>
  <c r="P53" i="1"/>
  <c r="P61" i="1"/>
  <c r="P69" i="1"/>
  <c r="P78" i="1"/>
  <c r="P86" i="1"/>
  <c r="P94" i="1"/>
  <c r="P102" i="1"/>
  <c r="P110" i="1"/>
  <c r="P118" i="1"/>
  <c r="P126" i="1"/>
  <c r="P134" i="1"/>
  <c r="P142" i="1"/>
  <c r="P150" i="1"/>
  <c r="K5" i="1"/>
  <c r="K22" i="1"/>
  <c r="P30" i="1"/>
  <c r="P38" i="1"/>
  <c r="P46" i="1"/>
  <c r="P62" i="1"/>
  <c r="P70" i="1"/>
  <c r="P79" i="1"/>
  <c r="P87" i="1"/>
  <c r="P95" i="1"/>
  <c r="P103" i="1"/>
  <c r="P111" i="1"/>
  <c r="P119" i="1"/>
  <c r="P127" i="1"/>
  <c r="P135" i="1"/>
  <c r="P143" i="1"/>
  <c r="P151" i="1"/>
  <c r="K23" i="1"/>
  <c r="P31" i="1"/>
  <c r="P39" i="1"/>
  <c r="P47" i="1"/>
  <c r="P55" i="1"/>
  <c r="P63" i="1"/>
  <c r="P71" i="1"/>
  <c r="P80" i="1"/>
  <c r="P88" i="1"/>
  <c r="P96" i="1"/>
  <c r="P104" i="1"/>
  <c r="P112" i="1"/>
  <c r="P120" i="1"/>
  <c r="P128" i="1"/>
  <c r="P136" i="1"/>
  <c r="P144" i="1"/>
  <c r="P152" i="1"/>
  <c r="K7" i="1"/>
  <c r="P32" i="1"/>
  <c r="P40" i="1"/>
  <c r="P48" i="1"/>
  <c r="P56" i="1"/>
  <c r="P64" i="1"/>
  <c r="P81" i="1"/>
  <c r="P89" i="1"/>
  <c r="P97" i="1"/>
  <c r="P105" i="1"/>
  <c r="P113" i="1"/>
  <c r="P121" i="1"/>
  <c r="P129" i="1"/>
  <c r="P137" i="1"/>
  <c r="P145" i="1"/>
  <c r="P153" i="1"/>
  <c r="K6" i="1"/>
  <c r="K17" i="1"/>
  <c r="P41" i="1"/>
  <c r="P49" i="1"/>
  <c r="P57" i="1"/>
  <c r="P65" i="1"/>
  <c r="P74" i="1"/>
  <c r="P82" i="1"/>
  <c r="P90" i="1"/>
  <c r="P98" i="1"/>
  <c r="P106" i="1"/>
  <c r="P114" i="1"/>
  <c r="P122" i="1"/>
  <c r="P130" i="1"/>
  <c r="P138" i="1"/>
  <c r="P146" i="1"/>
  <c r="P154" i="1"/>
  <c r="K15" i="1"/>
  <c r="K8" i="1"/>
  <c r="P33" i="1"/>
  <c r="K9" i="1"/>
  <c r="K18" i="1"/>
  <c r="K26" i="1"/>
  <c r="P34" i="1"/>
  <c r="P42" i="1"/>
  <c r="P50" i="1"/>
  <c r="P58" i="1"/>
  <c r="P66" i="1"/>
  <c r="P75" i="1"/>
  <c r="P83" i="1"/>
  <c r="P91" i="1"/>
  <c r="P99" i="1"/>
  <c r="P107" i="1"/>
  <c r="P115" i="1"/>
  <c r="P123" i="1"/>
  <c r="P131" i="1"/>
  <c r="P139" i="1"/>
  <c r="P147" i="1"/>
  <c r="P155" i="1"/>
  <c r="K4" i="1"/>
  <c r="K24" i="1"/>
  <c r="K25" i="1"/>
  <c r="K10" i="1"/>
  <c r="K19" i="1"/>
  <c r="P27" i="1"/>
  <c r="P35" i="1"/>
  <c r="P43" i="1"/>
  <c r="P51" i="1"/>
  <c r="P59" i="1"/>
  <c r="P67" i="1"/>
  <c r="P76" i="1"/>
  <c r="P84" i="1"/>
  <c r="P92" i="1"/>
  <c r="P100" i="1"/>
  <c r="P108" i="1"/>
  <c r="P116" i="1"/>
  <c r="P124" i="1"/>
  <c r="P132" i="1"/>
  <c r="P140" i="1"/>
  <c r="P148" i="1"/>
  <c r="P156" i="1"/>
  <c r="U11" i="1"/>
  <c r="K3"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D10" i="3"/>
  <c r="D9" i="3"/>
  <c r="C9" i="3"/>
  <c r="G35" i="3"/>
  <c r="J35" i="3" s="1"/>
  <c r="M35" i="3" s="1"/>
  <c r="P35" i="3" s="1"/>
  <c r="S35" i="3" s="1"/>
  <c r="G34" i="3"/>
  <c r="J34" i="3" s="1"/>
  <c r="M34" i="3" s="1"/>
  <c r="P34" i="3" s="1"/>
  <c r="S34" i="3" s="1"/>
  <c r="F34" i="3"/>
  <c r="I34" i="3" s="1"/>
  <c r="L34" i="3" s="1"/>
  <c r="O34" i="3" s="1"/>
  <c r="R34" i="3" s="1"/>
  <c r="G8" i="3"/>
  <c r="C36" i="3"/>
  <c r="F36" i="3" s="1"/>
  <c r="I36" i="3" s="1"/>
  <c r="L36" i="3" s="1"/>
  <c r="O36" i="3" s="1"/>
  <c r="R36" i="3" s="1"/>
  <c r="C35" i="3"/>
  <c r="F36" i="1" l="1"/>
  <c r="F54" i="1"/>
  <c r="H54" i="1" s="1"/>
  <c r="F73" i="1"/>
  <c r="F93" i="1"/>
  <c r="T160" i="1"/>
  <c r="T161" i="1" s="1"/>
  <c r="T162" i="1"/>
  <c r="P54" i="1"/>
  <c r="P117" i="1"/>
  <c r="P93" i="1"/>
  <c r="P36" i="1"/>
  <c r="P73" i="1"/>
  <c r="V68" i="1"/>
  <c r="Y68" i="1"/>
  <c r="V108" i="1"/>
  <c r="Y108" i="1"/>
  <c r="V86" i="1"/>
  <c r="Y86" i="1"/>
  <c r="V38" i="1"/>
  <c r="Y38" i="1"/>
  <c r="V106" i="1"/>
  <c r="Y106" i="1"/>
  <c r="V49" i="1"/>
  <c r="Y49" i="1"/>
  <c r="V66" i="1"/>
  <c r="Y66" i="1"/>
  <c r="V99" i="1"/>
  <c r="Y99" i="1"/>
  <c r="V51" i="1"/>
  <c r="Y51" i="1"/>
  <c r="V117" i="1"/>
  <c r="Y117" i="1"/>
  <c r="V105" i="1"/>
  <c r="Y105" i="1"/>
  <c r="V123" i="1"/>
  <c r="Y123" i="1"/>
  <c r="V137" i="1"/>
  <c r="Y137" i="1"/>
  <c r="V47" i="1"/>
  <c r="Y47" i="1"/>
  <c r="V87" i="1"/>
  <c r="Y87" i="1"/>
  <c r="V14" i="1"/>
  <c r="Y14" i="1"/>
  <c r="V53" i="1"/>
  <c r="Y53" i="1"/>
  <c r="V40" i="1"/>
  <c r="Y40" i="1"/>
  <c r="V102" i="1"/>
  <c r="Y102" i="1"/>
  <c r="V76" i="1"/>
  <c r="Y76" i="1"/>
  <c r="V74" i="1"/>
  <c r="Y74" i="1"/>
  <c r="V109" i="1"/>
  <c r="Y109" i="1"/>
  <c r="V78" i="1"/>
  <c r="Y78" i="1"/>
  <c r="V121" i="1"/>
  <c r="Y121" i="1"/>
  <c r="V29" i="1"/>
  <c r="Y29" i="1"/>
  <c r="V31" i="1"/>
  <c r="Y31" i="1"/>
  <c r="V55" i="1"/>
  <c r="Y55" i="1"/>
  <c r="V90" i="1"/>
  <c r="Y90" i="1"/>
  <c r="V133" i="1"/>
  <c r="Y133" i="1"/>
  <c r="V144" i="1"/>
  <c r="Y144" i="1"/>
  <c r="V18" i="1"/>
  <c r="Y18" i="1"/>
  <c r="V148" i="1"/>
  <c r="Y148" i="1"/>
  <c r="V39" i="1"/>
  <c r="Y39" i="1"/>
  <c r="V10" i="1"/>
  <c r="Y10" i="1"/>
  <c r="V145" i="1"/>
  <c r="Y145" i="1"/>
  <c r="V153" i="1"/>
  <c r="Y153" i="1"/>
  <c r="V101" i="1"/>
  <c r="Y101" i="1"/>
  <c r="V48" i="1"/>
  <c r="Y48" i="1"/>
  <c r="V81" i="1"/>
  <c r="Y81" i="1"/>
  <c r="V83" i="1"/>
  <c r="Y83" i="1"/>
  <c r="V141" i="1"/>
  <c r="Y141" i="1"/>
  <c r="V152" i="1"/>
  <c r="Y152" i="1"/>
  <c r="V41" i="1"/>
  <c r="Y41" i="1"/>
  <c r="V156" i="1"/>
  <c r="Y156" i="1"/>
  <c r="V8" i="1"/>
  <c r="Y8" i="1"/>
  <c r="V75" i="1"/>
  <c r="Y75" i="1"/>
  <c r="V73" i="1"/>
  <c r="Y73" i="1"/>
  <c r="V136" i="1"/>
  <c r="Y136" i="1"/>
  <c r="V120" i="1"/>
  <c r="Y120" i="1"/>
  <c r="V58" i="1"/>
  <c r="Y58" i="1"/>
  <c r="V60" i="1"/>
  <c r="Y60" i="1"/>
  <c r="V54" i="1"/>
  <c r="Y54" i="1"/>
  <c r="V42" i="1"/>
  <c r="Y42" i="1"/>
  <c r="V59" i="1"/>
  <c r="Y59" i="1"/>
  <c r="V5" i="1"/>
  <c r="Y5" i="1"/>
  <c r="V16" i="1"/>
  <c r="Y16" i="1"/>
  <c r="V129" i="1"/>
  <c r="Y129" i="1"/>
  <c r="V20" i="1"/>
  <c r="Y20" i="1"/>
  <c r="V13" i="1"/>
  <c r="Y13" i="1"/>
  <c r="V155" i="1"/>
  <c r="Y155" i="1"/>
  <c r="V82" i="1"/>
  <c r="Y82" i="1"/>
  <c r="V97" i="1"/>
  <c r="Y97" i="1"/>
  <c r="V26" i="1"/>
  <c r="Y26" i="1"/>
  <c r="V56" i="1"/>
  <c r="Y56" i="1"/>
  <c r="V21" i="1"/>
  <c r="Y21" i="1"/>
  <c r="V94" i="1"/>
  <c r="Y94" i="1"/>
  <c r="V95" i="1"/>
  <c r="Y95" i="1"/>
  <c r="V157" i="1"/>
  <c r="Y157" i="1"/>
  <c r="V139" i="1"/>
  <c r="Y139" i="1"/>
  <c r="V135" i="1"/>
  <c r="Y135" i="1"/>
  <c r="V126" i="1"/>
  <c r="Y126" i="1"/>
  <c r="V79" i="1"/>
  <c r="Y79" i="1"/>
  <c r="V132" i="1"/>
  <c r="Y132" i="1"/>
  <c r="V142" i="1"/>
  <c r="Y142" i="1"/>
  <c r="V131" i="1"/>
  <c r="Y131" i="1"/>
  <c r="V71" i="1"/>
  <c r="Y71" i="1"/>
  <c r="V114" i="1"/>
  <c r="Y114" i="1"/>
  <c r="V111" i="1"/>
  <c r="Y111" i="1"/>
  <c r="V27" i="1"/>
  <c r="Y27" i="1"/>
  <c r="V91" i="1"/>
  <c r="Y91" i="1"/>
  <c r="V85" i="1"/>
  <c r="Y85" i="1"/>
  <c r="V32" i="1"/>
  <c r="Y32" i="1"/>
  <c r="V33" i="1"/>
  <c r="Y33" i="1"/>
  <c r="V36" i="1"/>
  <c r="Y36" i="1"/>
  <c r="V7" i="1"/>
  <c r="Y7" i="1"/>
  <c r="V128" i="1"/>
  <c r="Y128" i="1"/>
  <c r="V130" i="1"/>
  <c r="Y130" i="1"/>
  <c r="V45" i="1"/>
  <c r="Y45" i="1"/>
  <c r="V113" i="1"/>
  <c r="Y113" i="1"/>
  <c r="V52" i="1"/>
  <c r="Y52" i="1"/>
  <c r="V3" i="1"/>
  <c r="Y3" i="1"/>
  <c r="V4" i="1"/>
  <c r="Y4" i="1"/>
  <c r="V62" i="1"/>
  <c r="Y62" i="1"/>
  <c r="V104" i="1"/>
  <c r="Y104" i="1"/>
  <c r="V17" i="1"/>
  <c r="Y17" i="1"/>
  <c r="V44" i="1"/>
  <c r="Y44" i="1"/>
  <c r="V15" i="1"/>
  <c r="Y15" i="1"/>
  <c r="V119" i="1"/>
  <c r="Y119" i="1"/>
  <c r="V138" i="1"/>
  <c r="Y138" i="1"/>
  <c r="V22" i="1"/>
  <c r="Y22" i="1"/>
  <c r="V70" i="1"/>
  <c r="Y70" i="1"/>
  <c r="V154" i="1"/>
  <c r="Y154" i="1"/>
  <c r="V11" i="1"/>
  <c r="Y11" i="1"/>
  <c r="V134" i="1"/>
  <c r="Y134" i="1"/>
  <c r="V12" i="1"/>
  <c r="Y12" i="1"/>
  <c r="V67" i="1"/>
  <c r="Y67" i="1"/>
  <c r="V116" i="1"/>
  <c r="Y116" i="1"/>
  <c r="V23" i="1"/>
  <c r="Y23" i="1"/>
  <c r="V64" i="1"/>
  <c r="Y64" i="1"/>
  <c r="V146" i="1"/>
  <c r="Y146" i="1"/>
  <c r="V30" i="1"/>
  <c r="Y30" i="1"/>
  <c r="V107" i="1"/>
  <c r="Y107" i="1"/>
  <c r="V65" i="1"/>
  <c r="Y65" i="1"/>
  <c r="V125" i="1"/>
  <c r="Y125" i="1"/>
  <c r="V149" i="1"/>
  <c r="Y149" i="1"/>
  <c r="V28" i="1"/>
  <c r="Y28" i="1"/>
  <c r="V6" i="1"/>
  <c r="Y6" i="1"/>
  <c r="V112" i="1"/>
  <c r="Y112" i="1"/>
  <c r="V35" i="1"/>
  <c r="Y35" i="1"/>
  <c r="V147" i="1"/>
  <c r="Y147" i="1"/>
  <c r="V46" i="1"/>
  <c r="Y46" i="1"/>
  <c r="V122" i="1"/>
  <c r="Y122" i="1"/>
  <c r="V151" i="1"/>
  <c r="Y151" i="1"/>
  <c r="V61" i="1"/>
  <c r="Y61" i="1"/>
  <c r="V72" i="1"/>
  <c r="Y72" i="1"/>
  <c r="V34" i="1"/>
  <c r="Y34" i="1"/>
  <c r="V43" i="1"/>
  <c r="Y43" i="1"/>
  <c r="V115" i="1"/>
  <c r="Y115" i="1"/>
  <c r="V110" i="1"/>
  <c r="Y110" i="1"/>
  <c r="V50" i="1"/>
  <c r="Y50" i="1"/>
  <c r="V19" i="1"/>
  <c r="Y19" i="1"/>
  <c r="V124" i="1"/>
  <c r="Y124" i="1"/>
  <c r="V118" i="1"/>
  <c r="Y118" i="1"/>
  <c r="V140" i="1"/>
  <c r="Y140" i="1"/>
  <c r="V25" i="1"/>
  <c r="Y25" i="1"/>
  <c r="V69" i="1"/>
  <c r="Y69" i="1"/>
  <c r="V80" i="1"/>
  <c r="Y80" i="1"/>
  <c r="V57" i="1"/>
  <c r="Y57" i="1"/>
  <c r="V84" i="1"/>
  <c r="Y84" i="1"/>
  <c r="V93" i="1"/>
  <c r="Y93" i="1"/>
  <c r="V100" i="1"/>
  <c r="Y100" i="1"/>
  <c r="V24" i="1"/>
  <c r="Y24" i="1"/>
  <c r="V37" i="1"/>
  <c r="Y37" i="1"/>
  <c r="V103" i="1"/>
  <c r="Y103" i="1"/>
  <c r="V9" i="1"/>
  <c r="Y9" i="1"/>
  <c r="V98" i="1"/>
  <c r="Y98" i="1"/>
  <c r="V77" i="1"/>
  <c r="Y77" i="1"/>
  <c r="V88" i="1"/>
  <c r="Y88" i="1"/>
  <c r="V89" i="1"/>
  <c r="Y89" i="1"/>
  <c r="V92" i="1"/>
  <c r="Y92" i="1"/>
  <c r="V63" i="1"/>
  <c r="Y63" i="1"/>
  <c r="V127" i="1"/>
  <c r="Y127" i="1"/>
  <c r="V143" i="1"/>
  <c r="Y143" i="1"/>
  <c r="V96" i="1"/>
  <c r="Y96" i="1"/>
  <c r="V150" i="1"/>
  <c r="Y150" i="1"/>
  <c r="K162" i="1"/>
  <c r="B11" i="5" s="1"/>
  <c r="K164" i="1"/>
  <c r="B15" i="5" s="1"/>
  <c r="F35" i="3"/>
  <c r="I35" i="3" s="1"/>
  <c r="L35" i="3" s="1"/>
  <c r="O35" i="3" s="1"/>
  <c r="R35" i="3" s="1"/>
  <c r="F110" i="1"/>
  <c r="I110" i="1" s="1"/>
  <c r="F37" i="1"/>
  <c r="H37" i="1" s="1"/>
  <c r="F4" i="1"/>
  <c r="I4" i="1" s="1"/>
  <c r="F72" i="1"/>
  <c r="I8" i="3"/>
  <c r="K160" i="1"/>
  <c r="K161" i="1" s="1"/>
  <c r="F108" i="1"/>
  <c r="H108" i="1" s="1"/>
  <c r="F6" i="1"/>
  <c r="H6" i="1" s="1"/>
  <c r="F43" i="1"/>
  <c r="I43" i="1" s="1"/>
  <c r="F62" i="1"/>
  <c r="I62" i="1" s="1"/>
  <c r="F47" i="1"/>
  <c r="F64" i="1"/>
  <c r="F3" i="1"/>
  <c r="I3" i="1" s="1"/>
  <c r="F91" i="1"/>
  <c r="F20" i="1"/>
  <c r="H20" i="1" s="1"/>
  <c r="F98" i="1"/>
  <c r="H98" i="1" s="1"/>
  <c r="F5" i="1"/>
  <c r="F68" i="1"/>
  <c r="H68" i="1" s="1"/>
  <c r="F32" i="1"/>
  <c r="F39" i="1"/>
  <c r="H39" i="1" s="1"/>
  <c r="F107" i="1"/>
  <c r="H107" i="1" s="1"/>
  <c r="F87" i="1"/>
  <c r="F94" i="1"/>
  <c r="F29" i="1"/>
  <c r="F84" i="1"/>
  <c r="H84" i="1" s="1"/>
  <c r="F7" i="1"/>
  <c r="I7" i="1" s="1"/>
  <c r="F12" i="1"/>
  <c r="F112" i="1"/>
  <c r="I112" i="1" s="1"/>
  <c r="F66" i="1"/>
  <c r="H66" i="1" s="1"/>
  <c r="F101" i="1"/>
  <c r="F82" i="1"/>
  <c r="I82" i="1" s="1"/>
  <c r="F41" i="1"/>
  <c r="F56" i="1"/>
  <c r="F24" i="1"/>
  <c r="I24" i="1" s="1"/>
  <c r="F50" i="1"/>
  <c r="F79" i="1"/>
  <c r="H79" i="1" s="1"/>
  <c r="F86" i="1"/>
  <c r="F53" i="1"/>
  <c r="F58" i="1"/>
  <c r="H58" i="1" s="1"/>
  <c r="F67" i="1"/>
  <c r="I67" i="1" s="1"/>
  <c r="F23" i="1"/>
  <c r="I23" i="1" s="1"/>
  <c r="F13" i="1"/>
  <c r="I13" i="1" s="1"/>
  <c r="F63" i="1"/>
  <c r="H63" i="1" s="1"/>
  <c r="F74" i="1"/>
  <c r="F81" i="1"/>
  <c r="F48" i="1"/>
  <c r="C11" i="3"/>
  <c r="F92" i="1"/>
  <c r="I92" i="1" s="1"/>
  <c r="F52" i="1"/>
  <c r="I52" i="1" s="1"/>
  <c r="F70" i="1"/>
  <c r="H70" i="1" s="1"/>
  <c r="F78" i="1"/>
  <c r="I78" i="1" s="1"/>
  <c r="F45" i="1"/>
  <c r="H45" i="1" s="1"/>
  <c r="F34" i="1"/>
  <c r="H34" i="1" s="1"/>
  <c r="F85" i="1"/>
  <c r="I85" i="1" s="1"/>
  <c r="F15" i="1"/>
  <c r="F17" i="1"/>
  <c r="I17" i="1" s="1"/>
  <c r="F22" i="1"/>
  <c r="H22" i="1" s="1"/>
  <c r="F14" i="1"/>
  <c r="I14" i="1" s="1"/>
  <c r="F104" i="1"/>
  <c r="I104" i="1" s="1"/>
  <c r="F38" i="1"/>
  <c r="H38" i="1" s="1"/>
  <c r="F99" i="1"/>
  <c r="H99" i="1" s="1"/>
  <c r="F30" i="1"/>
  <c r="H30" i="1" s="1"/>
  <c r="F75" i="1"/>
  <c r="H75" i="1" s="1"/>
  <c r="F65" i="1"/>
  <c r="F40" i="1"/>
  <c r="F10" i="1"/>
  <c r="H10" i="1" s="1"/>
  <c r="U100" i="1"/>
  <c r="U35" i="1"/>
  <c r="U115" i="1"/>
  <c r="U50" i="1"/>
  <c r="U106" i="1"/>
  <c r="U41" i="1"/>
  <c r="U153" i="1"/>
  <c r="U89" i="1"/>
  <c r="U96" i="1"/>
  <c r="U31" i="1"/>
  <c r="U143" i="1"/>
  <c r="U79" i="1"/>
  <c r="U94" i="1"/>
  <c r="U29" i="1"/>
  <c r="U149" i="1"/>
  <c r="U85" i="1"/>
  <c r="U140" i="1"/>
  <c r="U76" i="1"/>
  <c r="U155" i="1"/>
  <c r="U91" i="1"/>
  <c r="U146" i="1"/>
  <c r="U82" i="1"/>
  <c r="U129" i="1"/>
  <c r="U64" i="1"/>
  <c r="U136" i="1"/>
  <c r="U71" i="1"/>
  <c r="U119" i="1"/>
  <c r="U54" i="1"/>
  <c r="U134" i="1"/>
  <c r="U69" i="1"/>
  <c r="U125" i="1"/>
  <c r="U60" i="1"/>
  <c r="U116" i="1"/>
  <c r="U51" i="1"/>
  <c r="U131" i="1"/>
  <c r="U66" i="1"/>
  <c r="U122" i="1"/>
  <c r="U57" i="1"/>
  <c r="U105" i="1"/>
  <c r="U40" i="1"/>
  <c r="U112" i="1"/>
  <c r="U47" i="1"/>
  <c r="U95" i="1"/>
  <c r="U30" i="1"/>
  <c r="U110" i="1"/>
  <c r="U45" i="1"/>
  <c r="U101" i="1"/>
  <c r="U156" i="1"/>
  <c r="U92" i="1"/>
  <c r="U27" i="1"/>
  <c r="U107" i="1"/>
  <c r="U42" i="1"/>
  <c r="U98" i="1"/>
  <c r="U145" i="1"/>
  <c r="U81" i="1"/>
  <c r="U152" i="1"/>
  <c r="U88" i="1"/>
  <c r="U135" i="1"/>
  <c r="U70" i="1"/>
  <c r="U150" i="1"/>
  <c r="U86" i="1"/>
  <c r="U141" i="1"/>
  <c r="U77" i="1"/>
  <c r="U132" i="1"/>
  <c r="U67" i="1"/>
  <c r="U147" i="1"/>
  <c r="U83" i="1"/>
  <c r="U138" i="1"/>
  <c r="U74" i="1"/>
  <c r="U121" i="1"/>
  <c r="U56" i="1"/>
  <c r="U128" i="1"/>
  <c r="U63" i="1"/>
  <c r="U111" i="1"/>
  <c r="U46" i="1"/>
  <c r="U126" i="1"/>
  <c r="U61" i="1"/>
  <c r="U117" i="1"/>
  <c r="U52" i="1"/>
  <c r="U108" i="1"/>
  <c r="U43" i="1"/>
  <c r="U123" i="1"/>
  <c r="U58" i="1"/>
  <c r="U114" i="1"/>
  <c r="U49" i="1"/>
  <c r="U97" i="1"/>
  <c r="U32" i="1"/>
  <c r="U104" i="1"/>
  <c r="U39" i="1"/>
  <c r="U151" i="1"/>
  <c r="U87" i="1"/>
  <c r="U102" i="1"/>
  <c r="U37" i="1"/>
  <c r="U157" i="1"/>
  <c r="U93" i="1"/>
  <c r="U28" i="1"/>
  <c r="U148" i="1"/>
  <c r="U84" i="1"/>
  <c r="U99" i="1"/>
  <c r="U34" i="1"/>
  <c r="U154" i="1"/>
  <c r="U90" i="1"/>
  <c r="U137" i="1"/>
  <c r="U73" i="1"/>
  <c r="U144" i="1"/>
  <c r="U80" i="1"/>
  <c r="U127" i="1"/>
  <c r="U62" i="1"/>
  <c r="U142" i="1"/>
  <c r="Z142" i="1" s="1"/>
  <c r="AE142" i="1" s="1"/>
  <c r="U78" i="1"/>
  <c r="U133" i="1"/>
  <c r="U68" i="1"/>
  <c r="U124" i="1"/>
  <c r="U59" i="1"/>
  <c r="U139" i="1"/>
  <c r="U75" i="1"/>
  <c r="U33" i="1"/>
  <c r="U130" i="1"/>
  <c r="U65" i="1"/>
  <c r="U113" i="1"/>
  <c r="U48" i="1"/>
  <c r="U120" i="1"/>
  <c r="U55" i="1"/>
  <c r="U103" i="1"/>
  <c r="U38" i="1"/>
  <c r="U118" i="1"/>
  <c r="U53" i="1"/>
  <c r="U109" i="1"/>
  <c r="U44" i="1"/>
  <c r="P8" i="1"/>
  <c r="P16" i="1"/>
  <c r="P21" i="1"/>
  <c r="P20" i="1"/>
  <c r="P25" i="1"/>
  <c r="P14" i="1"/>
  <c r="P7" i="1"/>
  <c r="P6" i="1"/>
  <c r="P19" i="1"/>
  <c r="P9" i="1"/>
  <c r="P13" i="1"/>
  <c r="P12" i="1"/>
  <c r="P17" i="1"/>
  <c r="P4" i="1"/>
  <c r="P3" i="1"/>
  <c r="P10" i="1"/>
  <c r="P26" i="1"/>
  <c r="P24" i="1"/>
  <c r="P23" i="1"/>
  <c r="P22" i="1"/>
  <c r="P18" i="1"/>
  <c r="P15" i="1"/>
  <c r="J8" i="3"/>
  <c r="G10" i="3"/>
  <c r="G9" i="3"/>
  <c r="F9" i="3"/>
  <c r="G36" i="3"/>
  <c r="P5" i="1"/>
  <c r="C10" i="3"/>
  <c r="F143" i="1" s="1"/>
  <c r="H143" i="1" s="1"/>
  <c r="I9" i="3"/>
  <c r="M54" i="1" l="1"/>
  <c r="M73" i="1"/>
  <c r="F117" i="1"/>
  <c r="I117" i="1" s="1"/>
  <c r="F150" i="1"/>
  <c r="H150" i="1" s="1"/>
  <c r="F131" i="1"/>
  <c r="H131" i="1" s="1"/>
  <c r="F130" i="1"/>
  <c r="I130" i="1" s="1"/>
  <c r="F157" i="1"/>
  <c r="I157" i="1" s="1"/>
  <c r="F115" i="1"/>
  <c r="H115" i="1" s="1"/>
  <c r="F126" i="1"/>
  <c r="H126" i="1" s="1"/>
  <c r="F156" i="1"/>
  <c r="I156" i="1" s="1"/>
  <c r="F139" i="1"/>
  <c r="H139" i="1" s="1"/>
  <c r="F155" i="1"/>
  <c r="H155" i="1" s="1"/>
  <c r="M36" i="1"/>
  <c r="F152" i="1"/>
  <c r="H152" i="1" s="1"/>
  <c r="F135" i="1"/>
  <c r="H135" i="1" s="1"/>
  <c r="F146" i="1"/>
  <c r="H146" i="1" s="1"/>
  <c r="F147" i="1"/>
  <c r="I147" i="1" s="1"/>
  <c r="M93" i="1"/>
  <c r="F133" i="1"/>
  <c r="I133" i="1" s="1"/>
  <c r="F144" i="1"/>
  <c r="H144" i="1" s="1"/>
  <c r="F138" i="1"/>
  <c r="I138" i="1" s="1"/>
  <c r="F142" i="1"/>
  <c r="I142" i="1" s="1"/>
  <c r="F148" i="1"/>
  <c r="H148" i="1" s="1"/>
  <c r="F134" i="1"/>
  <c r="I134" i="1" s="1"/>
  <c r="F128" i="1"/>
  <c r="H128" i="1" s="1"/>
  <c r="Y160" i="1"/>
  <c r="Y161" i="1" s="1"/>
  <c r="Y162" i="1"/>
  <c r="U36" i="1"/>
  <c r="AA150" i="1"/>
  <c r="AD150" i="1"/>
  <c r="AF150" i="1" s="1"/>
  <c r="AA63" i="1"/>
  <c r="AD63" i="1"/>
  <c r="AF63" i="1" s="1"/>
  <c r="AA77" i="1"/>
  <c r="AD77" i="1"/>
  <c r="AF77" i="1" s="1"/>
  <c r="AA37" i="1"/>
  <c r="AD37" i="1"/>
  <c r="AF37" i="1" s="1"/>
  <c r="AA84" i="1"/>
  <c r="AD84" i="1"/>
  <c r="AF84" i="1" s="1"/>
  <c r="AA25" i="1"/>
  <c r="AD25" i="1"/>
  <c r="AF25" i="1" s="1"/>
  <c r="AA19" i="1"/>
  <c r="AD19" i="1"/>
  <c r="AF19" i="1" s="1"/>
  <c r="AA43" i="1"/>
  <c r="AD43" i="1"/>
  <c r="AF43" i="1" s="1"/>
  <c r="AA151" i="1"/>
  <c r="AD151" i="1"/>
  <c r="AF151" i="1" s="1"/>
  <c r="AA35" i="1"/>
  <c r="AD35" i="1"/>
  <c r="AF35" i="1" s="1"/>
  <c r="AA149" i="1"/>
  <c r="AD149" i="1"/>
  <c r="AF149" i="1" s="1"/>
  <c r="AA30" i="1"/>
  <c r="AD30" i="1"/>
  <c r="AF30" i="1" s="1"/>
  <c r="AA116" i="1"/>
  <c r="AD116" i="1"/>
  <c r="AF116" i="1" s="1"/>
  <c r="AA11" i="1"/>
  <c r="AD11" i="1"/>
  <c r="AF11" i="1" s="1"/>
  <c r="AA138" i="1"/>
  <c r="AD138" i="1"/>
  <c r="AF138" i="1" s="1"/>
  <c r="AA17" i="1"/>
  <c r="AD17" i="1"/>
  <c r="AF17" i="1" s="1"/>
  <c r="AA3" i="1"/>
  <c r="AD3" i="1"/>
  <c r="AA130" i="1"/>
  <c r="AD130" i="1"/>
  <c r="AF130" i="1" s="1"/>
  <c r="AA33" i="1"/>
  <c r="AD33" i="1"/>
  <c r="AF33" i="1" s="1"/>
  <c r="AA27" i="1"/>
  <c r="AD27" i="1"/>
  <c r="AF27" i="1" s="1"/>
  <c r="AA131" i="1"/>
  <c r="AD131" i="1"/>
  <c r="AF131" i="1" s="1"/>
  <c r="AA126" i="1"/>
  <c r="AD126" i="1"/>
  <c r="AF126" i="1" s="1"/>
  <c r="AA95" i="1"/>
  <c r="AD95" i="1"/>
  <c r="AF95" i="1" s="1"/>
  <c r="AA26" i="1"/>
  <c r="AD26" i="1"/>
  <c r="AF26" i="1" s="1"/>
  <c r="AA13" i="1"/>
  <c r="AD13" i="1"/>
  <c r="AF13" i="1" s="1"/>
  <c r="AA5" i="1"/>
  <c r="AD5" i="1"/>
  <c r="AF5" i="1" s="1"/>
  <c r="AA60" i="1"/>
  <c r="AD60" i="1"/>
  <c r="AF60" i="1" s="1"/>
  <c r="AA73" i="1"/>
  <c r="AD73" i="1"/>
  <c r="AF73" i="1" s="1"/>
  <c r="AA41" i="1"/>
  <c r="AD41" i="1"/>
  <c r="AF41" i="1" s="1"/>
  <c r="AA81" i="1"/>
  <c r="AD81" i="1"/>
  <c r="AF81" i="1" s="1"/>
  <c r="AA145" i="1"/>
  <c r="AD145" i="1"/>
  <c r="AF145" i="1" s="1"/>
  <c r="AA18" i="1"/>
  <c r="AD18" i="1"/>
  <c r="AF18" i="1" s="1"/>
  <c r="AA55" i="1"/>
  <c r="AD55" i="1"/>
  <c r="AF55" i="1" s="1"/>
  <c r="AA78" i="1"/>
  <c r="AD78" i="1"/>
  <c r="AF78" i="1" s="1"/>
  <c r="AA102" i="1"/>
  <c r="AD102" i="1"/>
  <c r="AF102" i="1" s="1"/>
  <c r="AA87" i="1"/>
  <c r="AD87" i="1"/>
  <c r="AF87" i="1" s="1"/>
  <c r="AA105" i="1"/>
  <c r="AD105" i="1"/>
  <c r="AF105" i="1" s="1"/>
  <c r="AA66" i="1"/>
  <c r="AD66" i="1"/>
  <c r="AF66" i="1" s="1"/>
  <c r="AA86" i="1"/>
  <c r="AD86" i="1"/>
  <c r="AF86" i="1" s="1"/>
  <c r="AA96" i="1"/>
  <c r="AD96" i="1"/>
  <c r="AF96" i="1" s="1"/>
  <c r="AA92" i="1"/>
  <c r="AD92" i="1"/>
  <c r="AF92" i="1" s="1"/>
  <c r="AA98" i="1"/>
  <c r="AD98" i="1"/>
  <c r="AF98" i="1" s="1"/>
  <c r="AA24" i="1"/>
  <c r="AD24" i="1"/>
  <c r="AF24" i="1" s="1"/>
  <c r="AA57" i="1"/>
  <c r="AD57" i="1"/>
  <c r="AF57" i="1" s="1"/>
  <c r="AA140" i="1"/>
  <c r="AD140" i="1"/>
  <c r="AF140" i="1" s="1"/>
  <c r="AA50" i="1"/>
  <c r="AD50" i="1"/>
  <c r="AF50" i="1" s="1"/>
  <c r="AA34" i="1"/>
  <c r="AD34" i="1"/>
  <c r="AF34" i="1" s="1"/>
  <c r="AA122" i="1"/>
  <c r="AD122" i="1"/>
  <c r="AF122" i="1" s="1"/>
  <c r="AA112" i="1"/>
  <c r="AD112" i="1"/>
  <c r="AF112" i="1" s="1"/>
  <c r="AA125" i="1"/>
  <c r="AD125" i="1"/>
  <c r="AF125" i="1" s="1"/>
  <c r="AA146" i="1"/>
  <c r="AD146" i="1"/>
  <c r="AF146" i="1" s="1"/>
  <c r="AA67" i="1"/>
  <c r="AD67" i="1"/>
  <c r="AF67" i="1" s="1"/>
  <c r="AA154" i="1"/>
  <c r="AD154" i="1"/>
  <c r="AF154" i="1" s="1"/>
  <c r="AA119" i="1"/>
  <c r="AD119" i="1"/>
  <c r="AF119" i="1" s="1"/>
  <c r="AA104" i="1"/>
  <c r="AD104" i="1"/>
  <c r="AF104" i="1" s="1"/>
  <c r="AA52" i="1"/>
  <c r="AD52" i="1"/>
  <c r="AF52" i="1" s="1"/>
  <c r="AA128" i="1"/>
  <c r="AD128" i="1"/>
  <c r="AF128" i="1" s="1"/>
  <c r="AA32" i="1"/>
  <c r="AD32" i="1"/>
  <c r="AF32" i="1" s="1"/>
  <c r="AA111" i="1"/>
  <c r="AD111" i="1"/>
  <c r="AF111" i="1" s="1"/>
  <c r="AA142" i="1"/>
  <c r="AD142" i="1"/>
  <c r="AF142" i="1" s="1"/>
  <c r="AA135" i="1"/>
  <c r="AD135" i="1"/>
  <c r="AF135" i="1" s="1"/>
  <c r="AA94" i="1"/>
  <c r="AD94" i="1"/>
  <c r="AF94" i="1" s="1"/>
  <c r="AA97" i="1"/>
  <c r="AD97" i="1"/>
  <c r="AF97" i="1" s="1"/>
  <c r="AA20" i="1"/>
  <c r="AD20" i="1"/>
  <c r="AF20" i="1" s="1"/>
  <c r="AA59" i="1"/>
  <c r="AD59" i="1"/>
  <c r="AF59" i="1" s="1"/>
  <c r="AA58" i="1"/>
  <c r="AD58" i="1"/>
  <c r="AF58" i="1" s="1"/>
  <c r="AA75" i="1"/>
  <c r="AD75" i="1"/>
  <c r="AF75" i="1" s="1"/>
  <c r="AA152" i="1"/>
  <c r="AD152" i="1"/>
  <c r="AF152" i="1" s="1"/>
  <c r="AA48" i="1"/>
  <c r="AD48" i="1"/>
  <c r="AF48" i="1" s="1"/>
  <c r="AA10" i="1"/>
  <c r="AD10" i="1"/>
  <c r="AF10" i="1" s="1"/>
  <c r="AA144" i="1"/>
  <c r="AD144" i="1"/>
  <c r="AF144" i="1" s="1"/>
  <c r="AA31" i="1"/>
  <c r="AD31" i="1"/>
  <c r="AF31" i="1" s="1"/>
  <c r="AA109" i="1"/>
  <c r="AD109" i="1"/>
  <c r="AF109" i="1" s="1"/>
  <c r="AA40" i="1"/>
  <c r="AD40" i="1"/>
  <c r="AF40" i="1" s="1"/>
  <c r="AA47" i="1"/>
  <c r="AD47" i="1"/>
  <c r="AF47" i="1" s="1"/>
  <c r="AA117" i="1"/>
  <c r="AD117" i="1"/>
  <c r="AF117" i="1" s="1"/>
  <c r="AA49" i="1"/>
  <c r="AD49" i="1"/>
  <c r="AF49" i="1" s="1"/>
  <c r="AA108" i="1"/>
  <c r="AD108" i="1"/>
  <c r="AF108" i="1" s="1"/>
  <c r="AA143" i="1"/>
  <c r="AD143" i="1"/>
  <c r="AF143" i="1" s="1"/>
  <c r="AA89" i="1"/>
  <c r="AD89" i="1"/>
  <c r="AF89" i="1" s="1"/>
  <c r="AA9" i="1"/>
  <c r="AD9" i="1"/>
  <c r="AF9" i="1" s="1"/>
  <c r="AA100" i="1"/>
  <c r="AD100" i="1"/>
  <c r="AF100" i="1" s="1"/>
  <c r="AA80" i="1"/>
  <c r="AD80" i="1"/>
  <c r="AF80" i="1" s="1"/>
  <c r="AA118" i="1"/>
  <c r="AD118" i="1"/>
  <c r="AF118" i="1" s="1"/>
  <c r="AA110" i="1"/>
  <c r="AD110" i="1"/>
  <c r="AF110" i="1" s="1"/>
  <c r="AA72" i="1"/>
  <c r="AD72" i="1"/>
  <c r="AF72" i="1" s="1"/>
  <c r="AA46" i="1"/>
  <c r="AD46" i="1"/>
  <c r="AF46" i="1" s="1"/>
  <c r="AA6" i="1"/>
  <c r="AD6" i="1"/>
  <c r="AF6" i="1" s="1"/>
  <c r="AA65" i="1"/>
  <c r="AD65" i="1"/>
  <c r="AF65" i="1" s="1"/>
  <c r="AA64" i="1"/>
  <c r="AD64" i="1"/>
  <c r="AF64" i="1" s="1"/>
  <c r="AA12" i="1"/>
  <c r="AD12" i="1"/>
  <c r="AF12" i="1" s="1"/>
  <c r="AA70" i="1"/>
  <c r="AD70" i="1"/>
  <c r="AF70" i="1" s="1"/>
  <c r="AA15" i="1"/>
  <c r="AD15" i="1"/>
  <c r="AF15" i="1" s="1"/>
  <c r="AA62" i="1"/>
  <c r="AD62" i="1"/>
  <c r="AF62" i="1" s="1"/>
  <c r="AA113" i="1"/>
  <c r="AD113" i="1"/>
  <c r="AF113" i="1" s="1"/>
  <c r="AA7" i="1"/>
  <c r="AD7" i="1"/>
  <c r="AF7" i="1" s="1"/>
  <c r="AA85" i="1"/>
  <c r="AD85" i="1"/>
  <c r="AF85" i="1" s="1"/>
  <c r="AA114" i="1"/>
  <c r="AD114" i="1"/>
  <c r="AF114" i="1" s="1"/>
  <c r="AA132" i="1"/>
  <c r="AD132" i="1"/>
  <c r="AF132" i="1" s="1"/>
  <c r="AA139" i="1"/>
  <c r="AD139" i="1"/>
  <c r="AF139" i="1" s="1"/>
  <c r="AA21" i="1"/>
  <c r="AD21" i="1"/>
  <c r="AF21" i="1" s="1"/>
  <c r="AA82" i="1"/>
  <c r="AD82" i="1"/>
  <c r="AF82" i="1" s="1"/>
  <c r="AA129" i="1"/>
  <c r="AD129" i="1"/>
  <c r="AF129" i="1" s="1"/>
  <c r="AA42" i="1"/>
  <c r="AD42" i="1"/>
  <c r="AF42" i="1" s="1"/>
  <c r="AA120" i="1"/>
  <c r="AD120" i="1"/>
  <c r="AF120" i="1" s="1"/>
  <c r="AA8" i="1"/>
  <c r="AD8" i="1"/>
  <c r="AF8" i="1" s="1"/>
  <c r="AA141" i="1"/>
  <c r="AD141" i="1"/>
  <c r="AF141" i="1" s="1"/>
  <c r="AA101" i="1"/>
  <c r="AD101" i="1"/>
  <c r="AF101" i="1" s="1"/>
  <c r="AA39" i="1"/>
  <c r="AD39" i="1"/>
  <c r="AF39" i="1" s="1"/>
  <c r="AA133" i="1"/>
  <c r="AD133" i="1"/>
  <c r="AF133" i="1" s="1"/>
  <c r="AA29" i="1"/>
  <c r="AD29" i="1"/>
  <c r="AF29" i="1" s="1"/>
  <c r="AA74" i="1"/>
  <c r="AD74" i="1"/>
  <c r="AF74" i="1" s="1"/>
  <c r="AA53" i="1"/>
  <c r="AD53" i="1"/>
  <c r="AF53" i="1" s="1"/>
  <c r="AA137" i="1"/>
  <c r="AD137" i="1"/>
  <c r="AF137" i="1" s="1"/>
  <c r="AA51" i="1"/>
  <c r="AD51" i="1"/>
  <c r="AF51" i="1" s="1"/>
  <c r="AA106" i="1"/>
  <c r="AD106" i="1"/>
  <c r="AF106" i="1" s="1"/>
  <c r="AA68" i="1"/>
  <c r="AD68" i="1"/>
  <c r="AF68" i="1" s="1"/>
  <c r="AA127" i="1"/>
  <c r="AD127" i="1"/>
  <c r="AF127" i="1" s="1"/>
  <c r="AA88" i="1"/>
  <c r="AD88" i="1"/>
  <c r="AF88" i="1" s="1"/>
  <c r="AA103" i="1"/>
  <c r="AD103" i="1"/>
  <c r="AF103" i="1" s="1"/>
  <c r="AA93" i="1"/>
  <c r="AD93" i="1"/>
  <c r="AF93" i="1" s="1"/>
  <c r="AA69" i="1"/>
  <c r="AD69" i="1"/>
  <c r="AF69" i="1" s="1"/>
  <c r="AA124" i="1"/>
  <c r="AD124" i="1"/>
  <c r="AF124" i="1" s="1"/>
  <c r="AA115" i="1"/>
  <c r="AD115" i="1"/>
  <c r="AF115" i="1" s="1"/>
  <c r="AA61" i="1"/>
  <c r="AD61" i="1"/>
  <c r="AF61" i="1" s="1"/>
  <c r="AA147" i="1"/>
  <c r="AD147" i="1"/>
  <c r="AF147" i="1" s="1"/>
  <c r="AA28" i="1"/>
  <c r="AD28" i="1"/>
  <c r="AF28" i="1" s="1"/>
  <c r="AA107" i="1"/>
  <c r="AD107" i="1"/>
  <c r="AF107" i="1" s="1"/>
  <c r="AA23" i="1"/>
  <c r="AD23" i="1"/>
  <c r="AF23" i="1" s="1"/>
  <c r="AA134" i="1"/>
  <c r="AD134" i="1"/>
  <c r="AF134" i="1" s="1"/>
  <c r="AA22" i="1"/>
  <c r="AD22" i="1"/>
  <c r="AF22" i="1" s="1"/>
  <c r="AA44" i="1"/>
  <c r="AD44" i="1"/>
  <c r="AF44" i="1" s="1"/>
  <c r="AA4" i="1"/>
  <c r="AD4" i="1"/>
  <c r="AF4" i="1" s="1"/>
  <c r="AA45" i="1"/>
  <c r="AD45" i="1"/>
  <c r="AF45" i="1" s="1"/>
  <c r="AA36" i="1"/>
  <c r="AD36" i="1"/>
  <c r="AF36" i="1" s="1"/>
  <c r="AA91" i="1"/>
  <c r="AD91" i="1"/>
  <c r="AF91" i="1" s="1"/>
  <c r="AA71" i="1"/>
  <c r="AD71" i="1"/>
  <c r="AF71" i="1" s="1"/>
  <c r="AA79" i="1"/>
  <c r="AD79" i="1"/>
  <c r="AF79" i="1" s="1"/>
  <c r="AA157" i="1"/>
  <c r="AD157" i="1"/>
  <c r="AF157" i="1" s="1"/>
  <c r="AA56" i="1"/>
  <c r="AD56" i="1"/>
  <c r="AF56" i="1" s="1"/>
  <c r="AA155" i="1"/>
  <c r="AD155" i="1"/>
  <c r="AF155" i="1" s="1"/>
  <c r="AA16" i="1"/>
  <c r="AD16" i="1"/>
  <c r="AF16" i="1" s="1"/>
  <c r="AA54" i="1"/>
  <c r="AD54" i="1"/>
  <c r="AF54" i="1" s="1"/>
  <c r="AA136" i="1"/>
  <c r="AD136" i="1"/>
  <c r="AF136" i="1" s="1"/>
  <c r="AA156" i="1"/>
  <c r="AD156" i="1"/>
  <c r="AF156" i="1" s="1"/>
  <c r="AA83" i="1"/>
  <c r="AD83" i="1"/>
  <c r="AF83" i="1" s="1"/>
  <c r="AA153" i="1"/>
  <c r="AD153" i="1"/>
  <c r="AF153" i="1" s="1"/>
  <c r="AA148" i="1"/>
  <c r="AD148" i="1"/>
  <c r="AF148" i="1" s="1"/>
  <c r="AA90" i="1"/>
  <c r="AD90" i="1"/>
  <c r="AF90" i="1" s="1"/>
  <c r="AA121" i="1"/>
  <c r="AD121" i="1"/>
  <c r="AF121" i="1" s="1"/>
  <c r="AA76" i="1"/>
  <c r="AD76" i="1"/>
  <c r="AF76" i="1" s="1"/>
  <c r="AA14" i="1"/>
  <c r="AD14" i="1"/>
  <c r="AF14" i="1" s="1"/>
  <c r="AA123" i="1"/>
  <c r="AD123" i="1"/>
  <c r="AF123" i="1" s="1"/>
  <c r="AA99" i="1"/>
  <c r="AD99" i="1"/>
  <c r="AF99" i="1" s="1"/>
  <c r="AA38" i="1"/>
  <c r="AD38" i="1"/>
  <c r="AF38" i="1" s="1"/>
  <c r="I48" i="1"/>
  <c r="I47" i="1"/>
  <c r="I15" i="1"/>
  <c r="P162" i="1"/>
  <c r="I74" i="1"/>
  <c r="I29" i="1"/>
  <c r="I41" i="1"/>
  <c r="I86" i="1"/>
  <c r="I40" i="1"/>
  <c r="I64" i="1"/>
  <c r="I65" i="1"/>
  <c r="P164" i="1"/>
  <c r="C15" i="5" s="1"/>
  <c r="E160" i="1"/>
  <c r="E161" i="1" s="1"/>
  <c r="I81" i="1"/>
  <c r="I32" i="1"/>
  <c r="I94" i="1"/>
  <c r="I56" i="1"/>
  <c r="I50" i="1"/>
  <c r="I91" i="1"/>
  <c r="I87" i="1"/>
  <c r="I12" i="1"/>
  <c r="I37" i="1"/>
  <c r="I101" i="1"/>
  <c r="I53" i="1"/>
  <c r="I5" i="1"/>
  <c r="F103" i="1"/>
  <c r="I103" i="1" s="1"/>
  <c r="F11" i="3"/>
  <c r="Z50" i="1"/>
  <c r="F153" i="1"/>
  <c r="I153" i="1" s="1"/>
  <c r="H62" i="1"/>
  <c r="H4" i="1"/>
  <c r="H32" i="1"/>
  <c r="I6" i="1"/>
  <c r="I68" i="1"/>
  <c r="I54" i="1"/>
  <c r="H91" i="1"/>
  <c r="I20" i="1"/>
  <c r="I84" i="1"/>
  <c r="I108" i="1"/>
  <c r="M72" i="1"/>
  <c r="H48" i="1"/>
  <c r="I72" i="1"/>
  <c r="H72" i="1"/>
  <c r="H43" i="1"/>
  <c r="H24" i="1"/>
  <c r="I34" i="1"/>
  <c r="L8" i="3"/>
  <c r="H56" i="1"/>
  <c r="H47" i="1"/>
  <c r="I98" i="1"/>
  <c r="H94" i="1"/>
  <c r="H65" i="1"/>
  <c r="Z31" i="1"/>
  <c r="H104" i="1"/>
  <c r="I66" i="1"/>
  <c r="H87" i="1"/>
  <c r="H52" i="1"/>
  <c r="H12" i="1"/>
  <c r="I39" i="1"/>
  <c r="I128" i="1"/>
  <c r="H74" i="1"/>
  <c r="P160" i="1"/>
  <c r="P161" i="1" s="1"/>
  <c r="I107" i="1"/>
  <c r="I126" i="1"/>
  <c r="H64" i="1"/>
  <c r="H5" i="1"/>
  <c r="H86" i="1"/>
  <c r="I143" i="1"/>
  <c r="I63" i="1"/>
  <c r="H82" i="1"/>
  <c r="I22" i="1"/>
  <c r="F114" i="1"/>
  <c r="H114" i="1" s="1"/>
  <c r="F33" i="1"/>
  <c r="F35" i="1"/>
  <c r="H41" i="1"/>
  <c r="I99" i="1"/>
  <c r="I131" i="1"/>
  <c r="H112" i="1"/>
  <c r="F100" i="1"/>
  <c r="F80" i="1"/>
  <c r="H53" i="1"/>
  <c r="I75" i="1"/>
  <c r="F16" i="1"/>
  <c r="I16" i="1" s="1"/>
  <c r="F25" i="1"/>
  <c r="I25" i="1" s="1"/>
  <c r="H92" i="1"/>
  <c r="F60" i="1"/>
  <c r="F145" i="1"/>
  <c r="F61" i="1"/>
  <c r="I61" i="1" s="1"/>
  <c r="F18" i="1"/>
  <c r="F121" i="1"/>
  <c r="I121" i="1" s="1"/>
  <c r="F96" i="1"/>
  <c r="H96" i="1" s="1"/>
  <c r="F129" i="1"/>
  <c r="I129" i="1" s="1"/>
  <c r="F141" i="1"/>
  <c r="I141" i="1" s="1"/>
  <c r="H15" i="1"/>
  <c r="H23" i="1"/>
  <c r="H7" i="1"/>
  <c r="H40" i="1"/>
  <c r="H81" i="1"/>
  <c r="H50" i="1"/>
  <c r="H17" i="1"/>
  <c r="H101" i="1"/>
  <c r="I79" i="1"/>
  <c r="H13" i="1"/>
  <c r="I10" i="1"/>
  <c r="I30" i="1"/>
  <c r="I45" i="1"/>
  <c r="H14" i="1"/>
  <c r="H78" i="1"/>
  <c r="H110" i="1"/>
  <c r="I38" i="1"/>
  <c r="F51" i="1"/>
  <c r="H67" i="1"/>
  <c r="H85" i="1"/>
  <c r="I70" i="1"/>
  <c r="F137" i="1"/>
  <c r="F11" i="1"/>
  <c r="F28" i="1"/>
  <c r="H29" i="1"/>
  <c r="I58" i="1"/>
  <c r="F151" i="1"/>
  <c r="F27" i="1"/>
  <c r="F42" i="1"/>
  <c r="F69" i="1"/>
  <c r="F136" i="1"/>
  <c r="M7" i="1"/>
  <c r="F95" i="1"/>
  <c r="F127" i="1"/>
  <c r="F55" i="1"/>
  <c r="F88" i="1"/>
  <c r="F120" i="1"/>
  <c r="F31" i="1"/>
  <c r="F9" i="1"/>
  <c r="F113" i="1"/>
  <c r="F49" i="1"/>
  <c r="F125" i="1"/>
  <c r="F149" i="1"/>
  <c r="F140" i="1"/>
  <c r="F89" i="1"/>
  <c r="F57" i="1"/>
  <c r="F90" i="1"/>
  <c r="F122" i="1"/>
  <c r="F154" i="1"/>
  <c r="F124" i="1"/>
  <c r="F102" i="1"/>
  <c r="F105" i="1"/>
  <c r="F8" i="1"/>
  <c r="F59" i="1"/>
  <c r="F46" i="1"/>
  <c r="F111" i="1"/>
  <c r="F71" i="1"/>
  <c r="F77" i="1"/>
  <c r="F109" i="1"/>
  <c r="F106" i="1"/>
  <c r="F21" i="1"/>
  <c r="F26" i="1"/>
  <c r="F97" i="1"/>
  <c r="F123" i="1"/>
  <c r="F132" i="1"/>
  <c r="F44" i="1"/>
  <c r="F19" i="1"/>
  <c r="F83" i="1"/>
  <c r="F118" i="1"/>
  <c r="F116" i="1"/>
  <c r="F119" i="1"/>
  <c r="F76" i="1"/>
  <c r="Z104" i="1"/>
  <c r="Z67" i="1"/>
  <c r="Z97" i="1"/>
  <c r="Z111" i="1"/>
  <c r="Z133" i="1"/>
  <c r="Z131" i="1"/>
  <c r="Z63" i="1"/>
  <c r="Z85" i="1"/>
  <c r="Z149" i="1"/>
  <c r="Z113" i="1"/>
  <c r="Z71" i="1"/>
  <c r="Z60" i="1"/>
  <c r="Z43" i="1"/>
  <c r="Z129" i="1"/>
  <c r="Z40" i="1"/>
  <c r="Z98" i="1"/>
  <c r="Z29" i="1"/>
  <c r="Z145" i="1"/>
  <c r="Z130" i="1"/>
  <c r="Z83" i="1"/>
  <c r="Z74" i="1"/>
  <c r="Z48" i="1"/>
  <c r="Z105" i="1"/>
  <c r="Z42" i="1"/>
  <c r="Z136" i="1"/>
  <c r="Z93" i="1"/>
  <c r="Z51" i="1"/>
  <c r="Z150" i="1"/>
  <c r="Z32" i="1"/>
  <c r="Z135" i="1"/>
  <c r="Z132" i="1"/>
  <c r="Z103" i="1"/>
  <c r="Z80" i="1"/>
  <c r="Z45" i="1"/>
  <c r="Z64" i="1"/>
  <c r="Z66" i="1"/>
  <c r="Z38" i="1"/>
  <c r="Z69" i="1"/>
  <c r="Z101" i="1"/>
  <c r="Z147" i="1"/>
  <c r="Z68" i="1"/>
  <c r="Z46" i="1"/>
  <c r="Z118" i="1"/>
  <c r="Z65" i="1"/>
  <c r="Z146" i="1"/>
  <c r="Z91" i="1"/>
  <c r="Z56" i="1"/>
  <c r="Z114" i="1"/>
  <c r="Z81" i="1"/>
  <c r="Z59" i="1"/>
  <c r="Z121" i="1"/>
  <c r="Z73" i="1"/>
  <c r="Z115" i="1"/>
  <c r="Z88" i="1"/>
  <c r="Z139" i="1"/>
  <c r="Z27" i="1"/>
  <c r="Z137" i="1"/>
  <c r="Z35" i="1"/>
  <c r="Z153" i="1"/>
  <c r="Z140" i="1"/>
  <c r="Z76" i="1"/>
  <c r="Z100" i="1"/>
  <c r="Z49" i="1"/>
  <c r="Z123" i="1"/>
  <c r="Z102" i="1"/>
  <c r="Z126" i="1"/>
  <c r="Z157" i="1"/>
  <c r="Z52" i="1"/>
  <c r="Z44" i="1"/>
  <c r="Z55" i="1"/>
  <c r="Z152" i="1"/>
  <c r="Z116" i="1"/>
  <c r="Z95" i="1"/>
  <c r="Z90" i="1"/>
  <c r="Z89" i="1"/>
  <c r="Z143" i="1"/>
  <c r="Z41" i="1"/>
  <c r="Z119" i="1"/>
  <c r="Z124" i="1"/>
  <c r="Z99" i="1"/>
  <c r="Z28" i="1"/>
  <c r="Z39" i="1"/>
  <c r="Z144" i="1"/>
  <c r="Z86" i="1"/>
  <c r="Z122" i="1"/>
  <c r="Z138" i="1"/>
  <c r="Z82" i="1"/>
  <c r="Z127" i="1"/>
  <c r="Z109" i="1"/>
  <c r="Z96" i="1"/>
  <c r="Z47" i="1"/>
  <c r="Z148" i="1"/>
  <c r="Z106" i="1"/>
  <c r="Z77" i="1"/>
  <c r="Z57" i="1"/>
  <c r="Z141" i="1"/>
  <c r="Z11" i="1"/>
  <c r="Z94" i="1"/>
  <c r="Z154" i="1"/>
  <c r="Z87" i="1"/>
  <c r="Z125" i="1"/>
  <c r="Z61" i="1"/>
  <c r="Z120" i="1"/>
  <c r="Z151" i="1"/>
  <c r="Z53" i="1"/>
  <c r="Z62" i="1"/>
  <c r="Z30" i="1"/>
  <c r="Z33" i="1"/>
  <c r="Z128" i="1"/>
  <c r="Z36" i="1"/>
  <c r="U6" i="1"/>
  <c r="U22" i="1"/>
  <c r="U10" i="1"/>
  <c r="U12" i="1"/>
  <c r="U20" i="1"/>
  <c r="U13" i="1"/>
  <c r="U7" i="1"/>
  <c r="U21" i="1"/>
  <c r="U23" i="1"/>
  <c r="U9" i="1"/>
  <c r="U14" i="1"/>
  <c r="U16" i="1"/>
  <c r="U3" i="1"/>
  <c r="Z3" i="1" s="1"/>
  <c r="U15" i="1"/>
  <c r="U24" i="1"/>
  <c r="U4" i="1"/>
  <c r="U5" i="1"/>
  <c r="U18" i="1"/>
  <c r="U26" i="1"/>
  <c r="U17" i="1"/>
  <c r="U19" i="1"/>
  <c r="U25" i="1"/>
  <c r="U8" i="1"/>
  <c r="M8" i="3"/>
  <c r="J10" i="3"/>
  <c r="J9" i="3"/>
  <c r="J36" i="3"/>
  <c r="F10" i="3"/>
  <c r="M117" i="1" s="1"/>
  <c r="I135" i="1" l="1"/>
  <c r="I150" i="1"/>
  <c r="H147" i="1"/>
  <c r="I148" i="1"/>
  <c r="I155" i="1"/>
  <c r="I139" i="1"/>
  <c r="H117" i="1"/>
  <c r="R54" i="1"/>
  <c r="I144" i="1"/>
  <c r="H156" i="1"/>
  <c r="H138" i="1"/>
  <c r="H134" i="1"/>
  <c r="R36" i="1"/>
  <c r="H157" i="1"/>
  <c r="H142" i="1"/>
  <c r="I146" i="1"/>
  <c r="H130" i="1"/>
  <c r="I115" i="1"/>
  <c r="R73" i="1"/>
  <c r="H133" i="1"/>
  <c r="I152" i="1"/>
  <c r="R93" i="1"/>
  <c r="AF3" i="1"/>
  <c r="AD162" i="1"/>
  <c r="AD160" i="1"/>
  <c r="AD161" i="1" s="1"/>
  <c r="U164" i="1"/>
  <c r="U162" i="1"/>
  <c r="D11" i="5" s="1"/>
  <c r="L164" i="1"/>
  <c r="L165" i="1" s="1"/>
  <c r="H103" i="1"/>
  <c r="I10" i="3"/>
  <c r="R117" i="1" s="1"/>
  <c r="N36" i="1"/>
  <c r="C11" i="5"/>
  <c r="Z5" i="1"/>
  <c r="Z22" i="1"/>
  <c r="AE22" i="1" s="1"/>
  <c r="N72" i="1"/>
  <c r="Z20" i="1"/>
  <c r="AE20" i="1" s="1"/>
  <c r="N7" i="1"/>
  <c r="Z21" i="1"/>
  <c r="AE21" i="1" s="1"/>
  <c r="Z16" i="1"/>
  <c r="AE16" i="1" s="1"/>
  <c r="Z25" i="1"/>
  <c r="AE25" i="1" s="1"/>
  <c r="Z26" i="1"/>
  <c r="AE26" i="1" s="1"/>
  <c r="Z17" i="1"/>
  <c r="AE17" i="1" s="1"/>
  <c r="Z9" i="1"/>
  <c r="Z8" i="1"/>
  <c r="Z6" i="1"/>
  <c r="AE6" i="1" s="1"/>
  <c r="Z14" i="1"/>
  <c r="AE14" i="1" s="1"/>
  <c r="Z18" i="1"/>
  <c r="AE18" i="1" s="1"/>
  <c r="Z12" i="1"/>
  <c r="AE12" i="1" s="1"/>
  <c r="Z19" i="1"/>
  <c r="AE19" i="1" s="1"/>
  <c r="Z15" i="1"/>
  <c r="AE15" i="1" s="1"/>
  <c r="Z24" i="1"/>
  <c r="AE24" i="1" s="1"/>
  <c r="Z10" i="1"/>
  <c r="AE10" i="1" s="1"/>
  <c r="AE50" i="1"/>
  <c r="H153" i="1"/>
  <c r="N73" i="1"/>
  <c r="I96" i="1"/>
  <c r="R72" i="1"/>
  <c r="I11" i="3"/>
  <c r="O8" i="3"/>
  <c r="H129" i="1"/>
  <c r="U160" i="1"/>
  <c r="U161" i="1" s="1"/>
  <c r="L160" i="1"/>
  <c r="B22" i="5" s="1"/>
  <c r="H25" i="1"/>
  <c r="H141" i="1"/>
  <c r="H121" i="1"/>
  <c r="H16" i="1"/>
  <c r="H61" i="1"/>
  <c r="I114" i="1"/>
  <c r="H18" i="1"/>
  <c r="I18" i="1"/>
  <c r="I35" i="1"/>
  <c r="H35" i="1"/>
  <c r="H80" i="1"/>
  <c r="I80" i="1"/>
  <c r="I33" i="1"/>
  <c r="H33" i="1"/>
  <c r="H145" i="1"/>
  <c r="I145" i="1"/>
  <c r="I100" i="1"/>
  <c r="H100" i="1"/>
  <c r="I60" i="1"/>
  <c r="H60" i="1"/>
  <c r="H136" i="1"/>
  <c r="I136" i="1"/>
  <c r="I69" i="1"/>
  <c r="H69" i="1"/>
  <c r="I36" i="1"/>
  <c r="H36" i="1"/>
  <c r="I28" i="1"/>
  <c r="H28" i="1"/>
  <c r="H51" i="1"/>
  <c r="I51" i="1"/>
  <c r="H42" i="1"/>
  <c r="I42" i="1"/>
  <c r="I11" i="1"/>
  <c r="H11" i="1"/>
  <c r="I27" i="1"/>
  <c r="H27" i="1"/>
  <c r="I137" i="1"/>
  <c r="H137" i="1"/>
  <c r="H151" i="1"/>
  <c r="I151" i="1"/>
  <c r="H73" i="1"/>
  <c r="I73" i="1"/>
  <c r="M85" i="1"/>
  <c r="M133" i="1"/>
  <c r="M122" i="1"/>
  <c r="M140" i="1"/>
  <c r="M106" i="1"/>
  <c r="M61" i="1"/>
  <c r="M30" i="1"/>
  <c r="M135" i="1"/>
  <c r="M134" i="1"/>
  <c r="M108" i="1"/>
  <c r="M96" i="1"/>
  <c r="M37" i="1"/>
  <c r="M40" i="1"/>
  <c r="M53" i="1"/>
  <c r="M23" i="1"/>
  <c r="M143" i="1"/>
  <c r="M132" i="1"/>
  <c r="M153" i="1"/>
  <c r="M116" i="1"/>
  <c r="M128" i="1"/>
  <c r="M64" i="1"/>
  <c r="M75" i="1"/>
  <c r="M62" i="1"/>
  <c r="M3" i="1"/>
  <c r="M129" i="1"/>
  <c r="M34" i="1"/>
  <c r="M145" i="1"/>
  <c r="M39" i="1"/>
  <c r="M65" i="1"/>
  <c r="N54" i="1"/>
  <c r="M112" i="1"/>
  <c r="M70" i="1"/>
  <c r="M84" i="1"/>
  <c r="M31" i="1"/>
  <c r="M89" i="1"/>
  <c r="M45" i="1"/>
  <c r="M98" i="1"/>
  <c r="M78" i="1"/>
  <c r="M79" i="1"/>
  <c r="M119" i="1"/>
  <c r="M68" i="1"/>
  <c r="M110" i="1"/>
  <c r="M81" i="1"/>
  <c r="M63" i="1"/>
  <c r="M80" i="1"/>
  <c r="M100" i="1"/>
  <c r="M58" i="1"/>
  <c r="M109" i="1"/>
  <c r="M146" i="1"/>
  <c r="M156" i="1"/>
  <c r="M150" i="1"/>
  <c r="M74" i="1"/>
  <c r="M42" i="1"/>
  <c r="M35" i="1"/>
  <c r="M33" i="1"/>
  <c r="M44" i="1"/>
  <c r="M82" i="1"/>
  <c r="M139" i="1"/>
  <c r="M60" i="1"/>
  <c r="M104" i="1"/>
  <c r="M90" i="1"/>
  <c r="M5" i="1"/>
  <c r="M29" i="1"/>
  <c r="M41" i="1"/>
  <c r="M69" i="1"/>
  <c r="M94" i="1"/>
  <c r="M105" i="1"/>
  <c r="M149" i="1"/>
  <c r="M57" i="1"/>
  <c r="M125" i="1"/>
  <c r="M46" i="1"/>
  <c r="M87" i="1"/>
  <c r="M59" i="1"/>
  <c r="M83" i="1"/>
  <c r="M76" i="1"/>
  <c r="M136" i="1"/>
  <c r="M147" i="1"/>
  <c r="M51" i="1"/>
  <c r="M47" i="1"/>
  <c r="M92" i="1"/>
  <c r="M152" i="1"/>
  <c r="M115" i="1"/>
  <c r="M43" i="1"/>
  <c r="M66" i="1"/>
  <c r="M55" i="1"/>
  <c r="M123" i="1"/>
  <c r="M71" i="1"/>
  <c r="M130" i="1"/>
  <c r="M99" i="1"/>
  <c r="M95" i="1"/>
  <c r="M27" i="1"/>
  <c r="M88" i="1"/>
  <c r="M50" i="1"/>
  <c r="M91" i="1"/>
  <c r="M49" i="1"/>
  <c r="M38" i="1"/>
  <c r="M126" i="1"/>
  <c r="M138" i="1"/>
  <c r="M102" i="1"/>
  <c r="M114" i="1"/>
  <c r="M142" i="1"/>
  <c r="M154" i="1"/>
  <c r="M118" i="1"/>
  <c r="M86" i="1"/>
  <c r="M121" i="1"/>
  <c r="M101" i="1"/>
  <c r="M97" i="1"/>
  <c r="M141" i="1"/>
  <c r="M137" i="1"/>
  <c r="N117" i="1"/>
  <c r="M113" i="1"/>
  <c r="M56" i="1"/>
  <c r="M32" i="1"/>
  <c r="M77" i="1"/>
  <c r="M52" i="1"/>
  <c r="M48" i="1"/>
  <c r="M28" i="1"/>
  <c r="M148" i="1"/>
  <c r="M144" i="1"/>
  <c r="M124" i="1"/>
  <c r="M120" i="1"/>
  <c r="M11" i="1"/>
  <c r="M67" i="1"/>
  <c r="M111" i="1"/>
  <c r="M155" i="1"/>
  <c r="M151" i="1"/>
  <c r="M131" i="1"/>
  <c r="M127" i="1"/>
  <c r="M107" i="1"/>
  <c r="M103" i="1"/>
  <c r="M17" i="1"/>
  <c r="M24" i="1"/>
  <c r="M14" i="1"/>
  <c r="M13" i="1"/>
  <c r="M12" i="1"/>
  <c r="M22" i="1"/>
  <c r="M6" i="1"/>
  <c r="M4" i="1"/>
  <c r="M10" i="1"/>
  <c r="M15" i="1"/>
  <c r="M18" i="1"/>
  <c r="M25" i="1"/>
  <c r="M157" i="1"/>
  <c r="M16" i="1"/>
  <c r="M20" i="1"/>
  <c r="F160" i="1"/>
  <c r="F161" i="1" s="1"/>
  <c r="M9" i="1"/>
  <c r="M19" i="1"/>
  <c r="M8" i="1"/>
  <c r="M26" i="1"/>
  <c r="M21" i="1"/>
  <c r="R24" i="1"/>
  <c r="R66" i="1"/>
  <c r="R98" i="1"/>
  <c r="S98" i="1" s="1"/>
  <c r="R132" i="1"/>
  <c r="S132" i="1" s="1"/>
  <c r="R87" i="1"/>
  <c r="S87" i="1" s="1"/>
  <c r="R59" i="1"/>
  <c r="R53" i="1"/>
  <c r="R75" i="1"/>
  <c r="S75" i="1" s="1"/>
  <c r="R85" i="1"/>
  <c r="R146" i="1"/>
  <c r="S146" i="1" s="1"/>
  <c r="R64" i="1"/>
  <c r="R134" i="1"/>
  <c r="R86" i="1"/>
  <c r="R113" i="1"/>
  <c r="R38" i="1"/>
  <c r="R88" i="1"/>
  <c r="S88" i="1" s="1"/>
  <c r="R148" i="1"/>
  <c r="S148" i="1" s="1"/>
  <c r="R44" i="1"/>
  <c r="R32" i="1"/>
  <c r="S32" i="1" s="1"/>
  <c r="R140" i="1"/>
  <c r="R105" i="1"/>
  <c r="S105" i="1" s="1"/>
  <c r="R42" i="1"/>
  <c r="R83" i="1"/>
  <c r="R126" i="1"/>
  <c r="S126" i="1" s="1"/>
  <c r="R55" i="1"/>
  <c r="R76" i="1"/>
  <c r="R131" i="1"/>
  <c r="R118" i="1"/>
  <c r="R133" i="1"/>
  <c r="S133" i="1" s="1"/>
  <c r="R35" i="1"/>
  <c r="S35" i="1" s="1"/>
  <c r="R96" i="1"/>
  <c r="S96" i="1" s="1"/>
  <c r="R69" i="1"/>
  <c r="S69" i="1" s="1"/>
  <c r="R95" i="1"/>
  <c r="S95" i="1" s="1"/>
  <c r="R152" i="1"/>
  <c r="R114" i="1"/>
  <c r="R157" i="1"/>
  <c r="R127" i="1"/>
  <c r="S127" i="1" s="1"/>
  <c r="R142" i="1"/>
  <c r="R68" i="1"/>
  <c r="S68" i="1" s="1"/>
  <c r="R97" i="1"/>
  <c r="R99" i="1"/>
  <c r="R149" i="1"/>
  <c r="R57" i="1"/>
  <c r="R43" i="1"/>
  <c r="R139" i="1"/>
  <c r="R39" i="1"/>
  <c r="R153" i="1"/>
  <c r="R79" i="1"/>
  <c r="R116" i="1"/>
  <c r="R110" i="1"/>
  <c r="R156" i="1"/>
  <c r="R141" i="1"/>
  <c r="S141" i="1" s="1"/>
  <c r="R128" i="1"/>
  <c r="R46" i="1"/>
  <c r="R52" i="1"/>
  <c r="S52" i="1" s="1"/>
  <c r="R123" i="1"/>
  <c r="R151" i="1"/>
  <c r="R91" i="1"/>
  <c r="R47" i="1"/>
  <c r="R145" i="1"/>
  <c r="R104" i="1"/>
  <c r="R144" i="1"/>
  <c r="R56" i="1"/>
  <c r="R120" i="1"/>
  <c r="S120" i="1" s="1"/>
  <c r="R25" i="1"/>
  <c r="R15" i="1"/>
  <c r="S15" i="1" s="1"/>
  <c r="R13" i="1"/>
  <c r="S13" i="1" s="1"/>
  <c r="Z110" i="1"/>
  <c r="I9" i="1"/>
  <c r="H9" i="1"/>
  <c r="I118" i="1"/>
  <c r="H118" i="1"/>
  <c r="I21" i="1"/>
  <c r="H21" i="1"/>
  <c r="H8" i="1"/>
  <c r="I8" i="1"/>
  <c r="H89" i="1"/>
  <c r="I89" i="1"/>
  <c r="I93" i="1"/>
  <c r="H93" i="1"/>
  <c r="H31" i="1"/>
  <c r="I31" i="1"/>
  <c r="H83" i="1"/>
  <c r="I83" i="1"/>
  <c r="H106" i="1"/>
  <c r="I106" i="1"/>
  <c r="H105" i="1"/>
  <c r="I105" i="1"/>
  <c r="H140" i="1"/>
  <c r="I140" i="1"/>
  <c r="H120" i="1"/>
  <c r="I120" i="1"/>
  <c r="H119" i="1"/>
  <c r="I119" i="1"/>
  <c r="I57" i="1"/>
  <c r="H57" i="1"/>
  <c r="I19" i="1"/>
  <c r="H19" i="1"/>
  <c r="H109" i="1"/>
  <c r="I109" i="1"/>
  <c r="I102" i="1"/>
  <c r="H102" i="1"/>
  <c r="H149" i="1"/>
  <c r="I149" i="1"/>
  <c r="H88" i="1"/>
  <c r="I88" i="1"/>
  <c r="I46" i="1"/>
  <c r="H46" i="1"/>
  <c r="I59" i="1"/>
  <c r="H59" i="1"/>
  <c r="I44" i="1"/>
  <c r="H44" i="1"/>
  <c r="I77" i="1"/>
  <c r="H77" i="1"/>
  <c r="H124" i="1"/>
  <c r="I124" i="1"/>
  <c r="I125" i="1"/>
  <c r="H125" i="1"/>
  <c r="H55" i="1"/>
  <c r="I55" i="1"/>
  <c r="H90" i="1"/>
  <c r="I90" i="1"/>
  <c r="I116" i="1"/>
  <c r="H116" i="1"/>
  <c r="I132" i="1"/>
  <c r="H132" i="1"/>
  <c r="H71" i="1"/>
  <c r="I71" i="1"/>
  <c r="I154" i="1"/>
  <c r="H154" i="1"/>
  <c r="H49" i="1"/>
  <c r="I49" i="1"/>
  <c r="H127" i="1"/>
  <c r="I127" i="1"/>
  <c r="H97" i="1"/>
  <c r="I97" i="1"/>
  <c r="H26" i="1"/>
  <c r="I26" i="1"/>
  <c r="I76" i="1"/>
  <c r="H76" i="1"/>
  <c r="H123" i="1"/>
  <c r="I123" i="1"/>
  <c r="H111" i="1"/>
  <c r="I111" i="1"/>
  <c r="I122" i="1"/>
  <c r="H122" i="1"/>
  <c r="I113" i="1"/>
  <c r="H113" i="1"/>
  <c r="H95" i="1"/>
  <c r="I95" i="1"/>
  <c r="AE53" i="1"/>
  <c r="AE148" i="1"/>
  <c r="AE96" i="1"/>
  <c r="AE138" i="1"/>
  <c r="AE95" i="1"/>
  <c r="AE140" i="1"/>
  <c r="AE35" i="1"/>
  <c r="AE59" i="1"/>
  <c r="AE56" i="1"/>
  <c r="AE147" i="1"/>
  <c r="AE45" i="1"/>
  <c r="AE135" i="1"/>
  <c r="AE150" i="1"/>
  <c r="AE74" i="1"/>
  <c r="AE98" i="1"/>
  <c r="AE129" i="1"/>
  <c r="AE97" i="1"/>
  <c r="AE128" i="1"/>
  <c r="AE154" i="1"/>
  <c r="AE141" i="1"/>
  <c r="AE77" i="1"/>
  <c r="AE86" i="1"/>
  <c r="AE55" i="1"/>
  <c r="AE102" i="1"/>
  <c r="AE115" i="1"/>
  <c r="AE114" i="1"/>
  <c r="AE136" i="1"/>
  <c r="AE48" i="1"/>
  <c r="AE63" i="1"/>
  <c r="AE133" i="1"/>
  <c r="AE61" i="1"/>
  <c r="AE41" i="1"/>
  <c r="AE52" i="1"/>
  <c r="AE49" i="1"/>
  <c r="AE100" i="1"/>
  <c r="AE46" i="1"/>
  <c r="AE38" i="1"/>
  <c r="AE130" i="1"/>
  <c r="AE71" i="1"/>
  <c r="AE31" i="1"/>
  <c r="AE87" i="1"/>
  <c r="AE106" i="1"/>
  <c r="AE109" i="1"/>
  <c r="AE122" i="1"/>
  <c r="AE89" i="1"/>
  <c r="AE116" i="1"/>
  <c r="AE137" i="1"/>
  <c r="AE139" i="1"/>
  <c r="AE121" i="1"/>
  <c r="AE81" i="1"/>
  <c r="AE65" i="1"/>
  <c r="AE3" i="1"/>
  <c r="AE69" i="1"/>
  <c r="AE64" i="1"/>
  <c r="AE80" i="1"/>
  <c r="AE132" i="1"/>
  <c r="AE51" i="1"/>
  <c r="AE105" i="1"/>
  <c r="AE40" i="1"/>
  <c r="AE43" i="1"/>
  <c r="AE67" i="1"/>
  <c r="AE151" i="1"/>
  <c r="AE57" i="1"/>
  <c r="AE47" i="1"/>
  <c r="AE144" i="1"/>
  <c r="AE28" i="1"/>
  <c r="AE124" i="1"/>
  <c r="AE44" i="1"/>
  <c r="AE123" i="1"/>
  <c r="AE153" i="1"/>
  <c r="AE73" i="1"/>
  <c r="AE91" i="1"/>
  <c r="AE32" i="1"/>
  <c r="AE42" i="1"/>
  <c r="AE29" i="1"/>
  <c r="AE131" i="1"/>
  <c r="AE82" i="1"/>
  <c r="AE118" i="1"/>
  <c r="AE66" i="1"/>
  <c r="AE113" i="1"/>
  <c r="AE111" i="1"/>
  <c r="AE33" i="1"/>
  <c r="AE62" i="1"/>
  <c r="AE36" i="1"/>
  <c r="AE30" i="1"/>
  <c r="AE125" i="1"/>
  <c r="AE94" i="1"/>
  <c r="AE11" i="1"/>
  <c r="AE157" i="1"/>
  <c r="AE126" i="1"/>
  <c r="AE76" i="1"/>
  <c r="AE88" i="1"/>
  <c r="AE103" i="1"/>
  <c r="AE93" i="1"/>
  <c r="AE145" i="1"/>
  <c r="AE149" i="1"/>
  <c r="AE85" i="1"/>
  <c r="AE120" i="1"/>
  <c r="AE127" i="1"/>
  <c r="AE39" i="1"/>
  <c r="AE99" i="1"/>
  <c r="AE119" i="1"/>
  <c r="AE143" i="1"/>
  <c r="AE90" i="1"/>
  <c r="AE152" i="1"/>
  <c r="AE27" i="1"/>
  <c r="AE146" i="1"/>
  <c r="AE68" i="1"/>
  <c r="AE101" i="1"/>
  <c r="AE83" i="1"/>
  <c r="AE60" i="1"/>
  <c r="AE104" i="1"/>
  <c r="Z7" i="1"/>
  <c r="Z79" i="1"/>
  <c r="Z23" i="1"/>
  <c r="Z112" i="1"/>
  <c r="Z34" i="1"/>
  <c r="Z13" i="1"/>
  <c r="Z107" i="1"/>
  <c r="Z72" i="1"/>
  <c r="Z75" i="1"/>
  <c r="Z134" i="1"/>
  <c r="Z155" i="1"/>
  <c r="Z4" i="1"/>
  <c r="Z58" i="1"/>
  <c r="Z156" i="1"/>
  <c r="Z78" i="1"/>
  <c r="Z84" i="1"/>
  <c r="Z54" i="1"/>
  <c r="Z117" i="1"/>
  <c r="Z92" i="1"/>
  <c r="Z37" i="1"/>
  <c r="Z70" i="1"/>
  <c r="Z108" i="1"/>
  <c r="P8" i="3"/>
  <c r="M9" i="3"/>
  <c r="L10" i="3" s="1"/>
  <c r="L9" i="3"/>
  <c r="M10" i="3"/>
  <c r="M36" i="3"/>
  <c r="H3" i="1"/>
  <c r="W62" i="1" l="1"/>
  <c r="W61" i="1"/>
  <c r="W31" i="1"/>
  <c r="W145" i="1"/>
  <c r="W29" i="1"/>
  <c r="W5" i="1"/>
  <c r="AE5" i="1"/>
  <c r="S153" i="1"/>
  <c r="S113" i="1"/>
  <c r="S140" i="1"/>
  <c r="S131" i="1"/>
  <c r="S25" i="1"/>
  <c r="S116" i="1"/>
  <c r="S55" i="1"/>
  <c r="S24" i="1"/>
  <c r="S39" i="1"/>
  <c r="S142" i="1"/>
  <c r="S59" i="1"/>
  <c r="S54" i="1"/>
  <c r="Z164" i="1"/>
  <c r="E15" i="5" s="1"/>
  <c r="S38" i="1"/>
  <c r="S53" i="1"/>
  <c r="S73" i="1"/>
  <c r="S42" i="1"/>
  <c r="S56" i="1"/>
  <c r="S149" i="1"/>
  <c r="S144" i="1"/>
  <c r="S139" i="1"/>
  <c r="S128" i="1"/>
  <c r="Q162" i="1"/>
  <c r="Q163" i="1" s="1"/>
  <c r="S46" i="1"/>
  <c r="S44" i="1"/>
  <c r="S43" i="1"/>
  <c r="S157" i="1"/>
  <c r="S47" i="1"/>
  <c r="S114" i="1"/>
  <c r="S91" i="1"/>
  <c r="S76" i="1"/>
  <c r="S66" i="1"/>
  <c r="S85" i="1"/>
  <c r="S97" i="1"/>
  <c r="S104" i="1"/>
  <c r="S145" i="1"/>
  <c r="S57" i="1"/>
  <c r="S64" i="1"/>
  <c r="S152" i="1"/>
  <c r="S151" i="1"/>
  <c r="S79" i="1"/>
  <c r="AE7" i="1"/>
  <c r="Z162" i="1"/>
  <c r="E11" i="5" s="1"/>
  <c r="M164" i="1"/>
  <c r="M162" i="1"/>
  <c r="S86" i="1"/>
  <c r="S156" i="1"/>
  <c r="S118" i="1"/>
  <c r="S134" i="1"/>
  <c r="S123" i="1"/>
  <c r="S99" i="1"/>
  <c r="S72" i="1"/>
  <c r="S83" i="1"/>
  <c r="D15" i="5"/>
  <c r="Q164" i="1"/>
  <c r="Q165" i="1" s="1"/>
  <c r="L161" i="1"/>
  <c r="B4" i="5" s="1"/>
  <c r="AE8" i="1"/>
  <c r="S110" i="1"/>
  <c r="N141" i="1"/>
  <c r="N136" i="1"/>
  <c r="N39" i="1"/>
  <c r="AE9" i="1"/>
  <c r="N16" i="1"/>
  <c r="N22" i="1"/>
  <c r="N127" i="1"/>
  <c r="N124" i="1"/>
  <c r="N32" i="1"/>
  <c r="N97" i="1"/>
  <c r="N102" i="1"/>
  <c r="N27" i="1"/>
  <c r="N43" i="1"/>
  <c r="N76" i="1"/>
  <c r="N105" i="1"/>
  <c r="N60" i="1"/>
  <c r="N150" i="1"/>
  <c r="N81" i="1"/>
  <c r="N89" i="1"/>
  <c r="N145" i="1"/>
  <c r="N116" i="1"/>
  <c r="N96" i="1"/>
  <c r="N122" i="1"/>
  <c r="N20" i="1"/>
  <c r="N114" i="1"/>
  <c r="N149" i="1"/>
  <c r="N128" i="1"/>
  <c r="N21" i="1"/>
  <c r="N157" i="1"/>
  <c r="N12" i="1"/>
  <c r="N131" i="1"/>
  <c r="N144" i="1"/>
  <c r="N101" i="1"/>
  <c r="N138" i="1"/>
  <c r="N95" i="1"/>
  <c r="N115" i="1"/>
  <c r="N83" i="1"/>
  <c r="N94" i="1"/>
  <c r="N139" i="1"/>
  <c r="N156" i="1"/>
  <c r="N110" i="1"/>
  <c r="N31" i="1"/>
  <c r="N34" i="1"/>
  <c r="N153" i="1"/>
  <c r="N108" i="1"/>
  <c r="N133" i="1"/>
  <c r="N77" i="1"/>
  <c r="N66" i="1"/>
  <c r="N74" i="1"/>
  <c r="N140" i="1"/>
  <c r="N26" i="1"/>
  <c r="N25" i="1"/>
  <c r="N13" i="1"/>
  <c r="N151" i="1"/>
  <c r="N148" i="1"/>
  <c r="N56" i="1"/>
  <c r="N121" i="1"/>
  <c r="N126" i="1"/>
  <c r="N99" i="1"/>
  <c r="N152" i="1"/>
  <c r="N59" i="1"/>
  <c r="N69" i="1"/>
  <c r="N82" i="1"/>
  <c r="N146" i="1"/>
  <c r="N68" i="1"/>
  <c r="N84" i="1"/>
  <c r="N129" i="1"/>
  <c r="N132" i="1"/>
  <c r="N134" i="1"/>
  <c r="N85" i="1"/>
  <c r="N107" i="1"/>
  <c r="N88" i="1"/>
  <c r="N104" i="1"/>
  <c r="N37" i="1"/>
  <c r="N8" i="1"/>
  <c r="N18" i="1"/>
  <c r="N14" i="1"/>
  <c r="N155" i="1"/>
  <c r="N28" i="1"/>
  <c r="N93" i="1"/>
  <c r="N86" i="1"/>
  <c r="N38" i="1"/>
  <c r="N130" i="1"/>
  <c r="N92" i="1"/>
  <c r="N87" i="1"/>
  <c r="N41" i="1"/>
  <c r="N44" i="1"/>
  <c r="N109" i="1"/>
  <c r="N119" i="1"/>
  <c r="N70" i="1"/>
  <c r="N3" i="1"/>
  <c r="N143" i="1"/>
  <c r="N135" i="1"/>
  <c r="N6" i="1"/>
  <c r="N63" i="1"/>
  <c r="N19" i="1"/>
  <c r="N15" i="1"/>
  <c r="N24" i="1"/>
  <c r="N111" i="1"/>
  <c r="N48" i="1"/>
  <c r="N113" i="1"/>
  <c r="N118" i="1"/>
  <c r="N49" i="1"/>
  <c r="N71" i="1"/>
  <c r="N47" i="1"/>
  <c r="N46" i="1"/>
  <c r="N29" i="1"/>
  <c r="N33" i="1"/>
  <c r="N58" i="1"/>
  <c r="N79" i="1"/>
  <c r="N112" i="1"/>
  <c r="N62" i="1"/>
  <c r="N23" i="1"/>
  <c r="N30" i="1"/>
  <c r="N120" i="1"/>
  <c r="N45" i="1"/>
  <c r="N9" i="1"/>
  <c r="N10" i="1"/>
  <c r="N17" i="1"/>
  <c r="N67" i="1"/>
  <c r="N52" i="1"/>
  <c r="N154" i="1"/>
  <c r="N91" i="1"/>
  <c r="N123" i="1"/>
  <c r="N51" i="1"/>
  <c r="N125" i="1"/>
  <c r="N5" i="1"/>
  <c r="N35" i="1"/>
  <c r="N100" i="1"/>
  <c r="N78" i="1"/>
  <c r="N75" i="1"/>
  <c r="N53" i="1"/>
  <c r="N61" i="1"/>
  <c r="N4" i="1"/>
  <c r="N103" i="1"/>
  <c r="N11" i="1"/>
  <c r="N137" i="1"/>
  <c r="N142" i="1"/>
  <c r="N50" i="1"/>
  <c r="N55" i="1"/>
  <c r="N147" i="1"/>
  <c r="N57" i="1"/>
  <c r="N90" i="1"/>
  <c r="N42" i="1"/>
  <c r="N80" i="1"/>
  <c r="N98" i="1"/>
  <c r="N65" i="1"/>
  <c r="N64" i="1"/>
  <c r="N40" i="1"/>
  <c r="N106" i="1"/>
  <c r="W50" i="1"/>
  <c r="L11" i="3"/>
  <c r="R8" i="3"/>
  <c r="Q160" i="1"/>
  <c r="Z160" i="1"/>
  <c r="Z161" i="1" s="1"/>
  <c r="R101" i="1"/>
  <c r="S101" i="1" s="1"/>
  <c r="R62" i="1"/>
  <c r="S62" i="1" s="1"/>
  <c r="R27" i="1"/>
  <c r="S27" i="1" s="1"/>
  <c r="R48" i="1"/>
  <c r="S48" i="1" s="1"/>
  <c r="R51" i="1"/>
  <c r="S51" i="1" s="1"/>
  <c r="R81" i="1"/>
  <c r="S81" i="1" s="1"/>
  <c r="R119" i="1"/>
  <c r="S119" i="1" s="1"/>
  <c r="R124" i="1"/>
  <c r="S124" i="1" s="1"/>
  <c r="R50" i="1"/>
  <c r="S50" i="1" s="1"/>
  <c r="S117" i="1"/>
  <c r="R90" i="1"/>
  <c r="S90" i="1" s="1"/>
  <c r="R130" i="1"/>
  <c r="S130" i="1" s="1"/>
  <c r="R30" i="1"/>
  <c r="S30" i="1" s="1"/>
  <c r="R58" i="1"/>
  <c r="S58" i="1" s="1"/>
  <c r="R115" i="1"/>
  <c r="S115" i="1" s="1"/>
  <c r="R121" i="1"/>
  <c r="S121" i="1" s="1"/>
  <c r="R77" i="1"/>
  <c r="S77" i="1" s="1"/>
  <c r="R103" i="1"/>
  <c r="S103" i="1" s="1"/>
  <c r="R37" i="1"/>
  <c r="S37" i="1" s="1"/>
  <c r="R45" i="1"/>
  <c r="S45" i="1" s="1"/>
  <c r="R11" i="1"/>
  <c r="S11" i="1" s="1"/>
  <c r="R33" i="1"/>
  <c r="S33" i="1" s="1"/>
  <c r="R28" i="1"/>
  <c r="S28" i="1" s="1"/>
  <c r="R122" i="1"/>
  <c r="R34" i="1"/>
  <c r="S34" i="1" s="1"/>
  <c r="R109" i="1"/>
  <c r="S109" i="1" s="1"/>
  <c r="R112" i="1"/>
  <c r="S112" i="1" s="1"/>
  <c r="R78" i="1"/>
  <c r="S78" i="1" s="1"/>
  <c r="R108" i="1"/>
  <c r="S108" i="1" s="1"/>
  <c r="R107" i="1"/>
  <c r="S107" i="1" s="1"/>
  <c r="R138" i="1"/>
  <c r="S138" i="1" s="1"/>
  <c r="R150" i="1"/>
  <c r="S150" i="1" s="1"/>
  <c r="R129" i="1"/>
  <c r="S129" i="1" s="1"/>
  <c r="R125" i="1"/>
  <c r="S125" i="1" s="1"/>
  <c r="R7" i="1"/>
  <c r="R154" i="1"/>
  <c r="S154" i="1" s="1"/>
  <c r="R61" i="1"/>
  <c r="S61" i="1" s="1"/>
  <c r="R67" i="1"/>
  <c r="S67" i="1" s="1"/>
  <c r="R82" i="1"/>
  <c r="S82" i="1" s="1"/>
  <c r="R137" i="1"/>
  <c r="S137" i="1" s="1"/>
  <c r="R111" i="1"/>
  <c r="S111" i="1" s="1"/>
  <c r="R29" i="1"/>
  <c r="S29" i="1" s="1"/>
  <c r="R40" i="1"/>
  <c r="S40" i="1" s="1"/>
  <c r="R135" i="1"/>
  <c r="S135" i="1" s="1"/>
  <c r="R41" i="1"/>
  <c r="S41" i="1" s="1"/>
  <c r="R80" i="1"/>
  <c r="S80" i="1" s="1"/>
  <c r="R92" i="1"/>
  <c r="S92" i="1" s="1"/>
  <c r="R84" i="1"/>
  <c r="S84" i="1" s="1"/>
  <c r="R65" i="1"/>
  <c r="S65" i="1" s="1"/>
  <c r="R70" i="1"/>
  <c r="S70" i="1" s="1"/>
  <c r="R155" i="1"/>
  <c r="S155" i="1" s="1"/>
  <c r="R102" i="1"/>
  <c r="S102" i="1" s="1"/>
  <c r="R74" i="1"/>
  <c r="S74" i="1" s="1"/>
  <c r="R143" i="1"/>
  <c r="S143" i="1" s="1"/>
  <c r="R136" i="1"/>
  <c r="S136" i="1" s="1"/>
  <c r="R60" i="1"/>
  <c r="S60" i="1" s="1"/>
  <c r="R100" i="1"/>
  <c r="S100" i="1" s="1"/>
  <c r="S93" i="1"/>
  <c r="S36" i="1"/>
  <c r="R147" i="1"/>
  <c r="S147" i="1" s="1"/>
  <c r="R12" i="1"/>
  <c r="S12" i="1" s="1"/>
  <c r="R106" i="1"/>
  <c r="S106" i="1" s="1"/>
  <c r="R71" i="1"/>
  <c r="S71" i="1" s="1"/>
  <c r="R49" i="1"/>
  <c r="S49" i="1" s="1"/>
  <c r="R3" i="1"/>
  <c r="S3" i="1" s="1"/>
  <c r="R20" i="1"/>
  <c r="S20" i="1" s="1"/>
  <c r="R10" i="1"/>
  <c r="S10" i="1" s="1"/>
  <c r="R17" i="1"/>
  <c r="S17" i="1" s="1"/>
  <c r="R94" i="1"/>
  <c r="S94" i="1" s="1"/>
  <c r="R63" i="1"/>
  <c r="S63" i="1" s="1"/>
  <c r="R14" i="1"/>
  <c r="S14" i="1" s="1"/>
  <c r="R18" i="1"/>
  <c r="S18" i="1" s="1"/>
  <c r="R4" i="1"/>
  <c r="S4" i="1" s="1"/>
  <c r="R6" i="1"/>
  <c r="S6" i="1" s="1"/>
  <c r="R16" i="1"/>
  <c r="S16" i="1" s="1"/>
  <c r="R5" i="1"/>
  <c r="S5" i="1" s="1"/>
  <c r="R22" i="1"/>
  <c r="S22" i="1" s="1"/>
  <c r="R23" i="1"/>
  <c r="S23" i="1" s="1"/>
  <c r="W16" i="1"/>
  <c r="R9" i="1"/>
  <c r="S9" i="1" s="1"/>
  <c r="R26" i="1"/>
  <c r="S26" i="1" s="1"/>
  <c r="R8" i="1"/>
  <c r="S8" i="1" s="1"/>
  <c r="R21" i="1"/>
  <c r="S21" i="1" s="1"/>
  <c r="M160" i="1"/>
  <c r="I160" i="1"/>
  <c r="R31" i="1"/>
  <c r="S31" i="1" s="1"/>
  <c r="W107" i="1"/>
  <c r="X107" i="1" s="1"/>
  <c r="R89" i="1"/>
  <c r="S89" i="1" s="1"/>
  <c r="R19" i="1"/>
  <c r="S19" i="1" s="1"/>
  <c r="AE110" i="1"/>
  <c r="AE79" i="1"/>
  <c r="AE108" i="1"/>
  <c r="AE117" i="1"/>
  <c r="AE156" i="1"/>
  <c r="AE72" i="1"/>
  <c r="AE70" i="1"/>
  <c r="AE54" i="1"/>
  <c r="AE58" i="1"/>
  <c r="AE34" i="1"/>
  <c r="AE155" i="1"/>
  <c r="AE107" i="1"/>
  <c r="AE37" i="1"/>
  <c r="AE84" i="1"/>
  <c r="AE4" i="1"/>
  <c r="AE112" i="1"/>
  <c r="AE134" i="1"/>
  <c r="AE13" i="1"/>
  <c r="AE92" i="1"/>
  <c r="AE78" i="1"/>
  <c r="AE23" i="1"/>
  <c r="AE75" i="1"/>
  <c r="P10" i="3"/>
  <c r="P9" i="3"/>
  <c r="O9" i="3"/>
  <c r="S8" i="3"/>
  <c r="P36" i="3"/>
  <c r="AB31" i="1" l="1"/>
  <c r="AB62" i="1"/>
  <c r="AB29" i="1"/>
  <c r="AB5" i="1"/>
  <c r="AE164" i="1"/>
  <c r="X50" i="1"/>
  <c r="V162" i="1"/>
  <c r="V163" i="1" s="1"/>
  <c r="V164" i="1"/>
  <c r="V165" i="1" s="1"/>
  <c r="AE162" i="1"/>
  <c r="F11" i="5" s="1"/>
  <c r="R164" i="1"/>
  <c r="R162" i="1"/>
  <c r="X16" i="1"/>
  <c r="S36" i="3"/>
  <c r="M161" i="1"/>
  <c r="B5" i="5" s="1"/>
  <c r="B6" i="5" s="1"/>
  <c r="B23" i="5"/>
  <c r="B25" i="5" s="1"/>
  <c r="B10" i="5"/>
  <c r="B12" i="5" s="1"/>
  <c r="M163" i="1"/>
  <c r="B14" i="5"/>
  <c r="B16" i="5" s="1"/>
  <c r="M165" i="1"/>
  <c r="Q161" i="1"/>
  <c r="C4" i="5" s="1"/>
  <c r="C22" i="5"/>
  <c r="S122" i="1"/>
  <c r="N160" i="1"/>
  <c r="S7" i="1"/>
  <c r="O11" i="3"/>
  <c r="AB50" i="1"/>
  <c r="V160" i="1"/>
  <c r="AE160" i="1"/>
  <c r="AE161" i="1" s="1"/>
  <c r="W123" i="1"/>
  <c r="W32" i="1"/>
  <c r="W7" i="1"/>
  <c r="X7" i="1" s="1"/>
  <c r="W76" i="1"/>
  <c r="W115" i="1"/>
  <c r="X115" i="1" s="1"/>
  <c r="W38" i="1"/>
  <c r="W23" i="1"/>
  <c r="W20" i="1"/>
  <c r="X20" i="1" s="1"/>
  <c r="W8" i="1"/>
  <c r="X8" i="1" s="1"/>
  <c r="W56" i="1"/>
  <c r="W119" i="1"/>
  <c r="X119" i="1" s="1"/>
  <c r="W110" i="1"/>
  <c r="W57" i="1"/>
  <c r="W60" i="1"/>
  <c r="W126" i="1"/>
  <c r="W79" i="1"/>
  <c r="W48" i="1"/>
  <c r="X48" i="1" s="1"/>
  <c r="W43" i="1"/>
  <c r="W127" i="1"/>
  <c r="X29" i="1"/>
  <c r="W36" i="1"/>
  <c r="W105" i="1"/>
  <c r="W18" i="1"/>
  <c r="X18" i="1" s="1"/>
  <c r="W77" i="1"/>
  <c r="X77" i="1" s="1"/>
  <c r="W3" i="1"/>
  <c r="X3" i="1" s="1"/>
  <c r="W17" i="1"/>
  <c r="X17" i="1" s="1"/>
  <c r="W41" i="1"/>
  <c r="W94" i="1"/>
  <c r="W69" i="1"/>
  <c r="W27" i="1"/>
  <c r="X27" i="1" s="1"/>
  <c r="W14" i="1"/>
  <c r="W25" i="1"/>
  <c r="W52" i="1"/>
  <c r="W89" i="1"/>
  <c r="W121" i="1"/>
  <c r="X121" i="1" s="1"/>
  <c r="W143" i="1"/>
  <c r="X143" i="1" s="1"/>
  <c r="X61" i="1"/>
  <c r="W45" i="1"/>
  <c r="W93" i="1"/>
  <c r="W80" i="1"/>
  <c r="W53" i="1"/>
  <c r="W106" i="1"/>
  <c r="W130" i="1"/>
  <c r="X130" i="1" s="1"/>
  <c r="W55" i="1"/>
  <c r="W35" i="1"/>
  <c r="W91" i="1"/>
  <c r="W146" i="1"/>
  <c r="X31" i="1"/>
  <c r="W11" i="1"/>
  <c r="X11" i="1" s="1"/>
  <c r="W19" i="1"/>
  <c r="X19" i="1" s="1"/>
  <c r="W15" i="1"/>
  <c r="W137" i="1"/>
  <c r="X145" i="1"/>
  <c r="W28" i="1"/>
  <c r="X28" i="1" s="1"/>
  <c r="W66" i="1"/>
  <c r="W42" i="1"/>
  <c r="W138" i="1"/>
  <c r="W72" i="1"/>
  <c r="W40" i="1"/>
  <c r="W33" i="1"/>
  <c r="X33" i="1" s="1"/>
  <c r="W131" i="1"/>
  <c r="W9" i="1"/>
  <c r="X9" i="1" s="1"/>
  <c r="W26" i="1"/>
  <c r="X26" i="1" s="1"/>
  <c r="W148" i="1"/>
  <c r="W139" i="1"/>
  <c r="W85" i="1"/>
  <c r="W100" i="1"/>
  <c r="X100" i="1" s="1"/>
  <c r="W103" i="1"/>
  <c r="X103" i="1" s="1"/>
  <c r="W133" i="1"/>
  <c r="W90" i="1"/>
  <c r="X90" i="1" s="1"/>
  <c r="W108" i="1"/>
  <c r="W12" i="1"/>
  <c r="W6" i="1"/>
  <c r="X6" i="1" s="1"/>
  <c r="W151" i="1"/>
  <c r="W113" i="1"/>
  <c r="W96" i="1"/>
  <c r="W81" i="1"/>
  <c r="X81" i="1" s="1"/>
  <c r="W125" i="1"/>
  <c r="X125" i="1" s="1"/>
  <c r="W46" i="1"/>
  <c r="W49" i="1"/>
  <c r="X49" i="1" s="1"/>
  <c r="W44" i="1"/>
  <c r="W111" i="1"/>
  <c r="X111" i="1" s="1"/>
  <c r="W109" i="1"/>
  <c r="X109" i="1" s="1"/>
  <c r="W65" i="1"/>
  <c r="X65" i="1" s="1"/>
  <c r="W104" i="1"/>
  <c r="W73" i="1"/>
  <c r="W83" i="1"/>
  <c r="W30" i="1"/>
  <c r="W152" i="1"/>
  <c r="W34" i="1"/>
  <c r="X34" i="1" s="1"/>
  <c r="W99" i="1"/>
  <c r="W67" i="1"/>
  <c r="W122" i="1"/>
  <c r="W101" i="1"/>
  <c r="X101" i="1" s="1"/>
  <c r="W86" i="1"/>
  <c r="W147" i="1"/>
  <c r="W39" i="1"/>
  <c r="W140" i="1"/>
  <c r="W154" i="1"/>
  <c r="X154" i="1" s="1"/>
  <c r="W82" i="1"/>
  <c r="W68" i="1"/>
  <c r="W22" i="1"/>
  <c r="X22" i="1" s="1"/>
  <c r="W114" i="1"/>
  <c r="W98" i="1"/>
  <c r="W141" i="1"/>
  <c r="W153" i="1"/>
  <c r="W112" i="1"/>
  <c r="X112" i="1" s="1"/>
  <c r="W4" i="1"/>
  <c r="X4" i="1" s="1"/>
  <c r="W95" i="1"/>
  <c r="X5" i="1"/>
  <c r="W135" i="1"/>
  <c r="X135" i="1" s="1"/>
  <c r="W24" i="1"/>
  <c r="W10" i="1"/>
  <c r="X10" i="1" s="1"/>
  <c r="W129" i="1"/>
  <c r="X129" i="1" s="1"/>
  <c r="W144" i="1"/>
  <c r="W59" i="1"/>
  <c r="W92" i="1"/>
  <c r="X92" i="1" s="1"/>
  <c r="W88" i="1"/>
  <c r="W124" i="1"/>
  <c r="W150" i="1"/>
  <c r="X150" i="1" s="1"/>
  <c r="W74" i="1"/>
  <c r="X74" i="1" s="1"/>
  <c r="W118" i="1"/>
  <c r="W71" i="1"/>
  <c r="X71" i="1" s="1"/>
  <c r="W128" i="1"/>
  <c r="W51" i="1"/>
  <c r="X51" i="1" s="1"/>
  <c r="W70" i="1"/>
  <c r="X70" i="1" s="1"/>
  <c r="W116" i="1"/>
  <c r="W132" i="1"/>
  <c r="W120" i="1"/>
  <c r="W64" i="1"/>
  <c r="W63" i="1"/>
  <c r="X63" i="1" s="1"/>
  <c r="W157" i="1"/>
  <c r="W136" i="1"/>
  <c r="X136" i="1" s="1"/>
  <c r="W87" i="1"/>
  <c r="W21" i="1"/>
  <c r="X21" i="1" s="1"/>
  <c r="W97" i="1"/>
  <c r="X62" i="1"/>
  <c r="W142" i="1"/>
  <c r="W155" i="1"/>
  <c r="X155" i="1" s="1"/>
  <c r="W78" i="1"/>
  <c r="X78" i="1" s="1"/>
  <c r="W47" i="1"/>
  <c r="W149" i="1"/>
  <c r="W84" i="1"/>
  <c r="X84" i="1" s="1"/>
  <c r="W156" i="1"/>
  <c r="W102" i="1"/>
  <c r="W54" i="1"/>
  <c r="W134" i="1"/>
  <c r="R160" i="1"/>
  <c r="W75" i="1"/>
  <c r="W37" i="1"/>
  <c r="X37" i="1" s="1"/>
  <c r="W117" i="1"/>
  <c r="W58" i="1"/>
  <c r="W13" i="1"/>
  <c r="AI58" i="1"/>
  <c r="R9" i="3"/>
  <c r="S10" i="3"/>
  <c r="O10" i="3"/>
  <c r="AB13" i="1" s="1"/>
  <c r="S9" i="3"/>
  <c r="R10" i="3" s="1"/>
  <c r="AB145" i="1" l="1"/>
  <c r="AB144" i="1"/>
  <c r="AC144" i="1" s="1"/>
  <c r="AG31" i="1"/>
  <c r="AG62" i="1"/>
  <c r="AG29" i="1"/>
  <c r="AG145" i="1"/>
  <c r="AG5" i="1"/>
  <c r="AJ5" i="1" s="1"/>
  <c r="AI84" i="1"/>
  <c r="AI37" i="1"/>
  <c r="AI13" i="1"/>
  <c r="AI155" i="1"/>
  <c r="AI75" i="1"/>
  <c r="AI72" i="1"/>
  <c r="AI79" i="1"/>
  <c r="AA162" i="1"/>
  <c r="AA163" i="1" s="1"/>
  <c r="B18" i="5"/>
  <c r="AI107" i="1"/>
  <c r="AI156" i="1"/>
  <c r="AI92" i="1"/>
  <c r="AC50" i="1"/>
  <c r="AA164" i="1"/>
  <c r="AA165" i="1" s="1"/>
  <c r="AI112" i="1"/>
  <c r="AI78" i="1"/>
  <c r="AI117" i="1"/>
  <c r="AI108" i="1"/>
  <c r="AI23" i="1"/>
  <c r="AC13" i="1"/>
  <c r="S160" i="1"/>
  <c r="W162" i="1"/>
  <c r="W164" i="1"/>
  <c r="AI134" i="1"/>
  <c r="AI54" i="1"/>
  <c r="AI4" i="1"/>
  <c r="AI70" i="1"/>
  <c r="AI34" i="1"/>
  <c r="AI9" i="1"/>
  <c r="AI142" i="1"/>
  <c r="AI50" i="1"/>
  <c r="AI143" i="1"/>
  <c r="AI130" i="1"/>
  <c r="AI128" i="1"/>
  <c r="AI39" i="1"/>
  <c r="AI149" i="1"/>
  <c r="AI17" i="1"/>
  <c r="AI3" i="1"/>
  <c r="AI97" i="1"/>
  <c r="AI66" i="1"/>
  <c r="AI115" i="1"/>
  <c r="AI104" i="1"/>
  <c r="AI73" i="1"/>
  <c r="AI59" i="1"/>
  <c r="AI144" i="1"/>
  <c r="AI95" i="1"/>
  <c r="AI99" i="1"/>
  <c r="AI57" i="1"/>
  <c r="AI42" i="1"/>
  <c r="AI38" i="1"/>
  <c r="AI25" i="1"/>
  <c r="AI85" i="1"/>
  <c r="AI102" i="1"/>
  <c r="AI11" i="1"/>
  <c r="AI6" i="1"/>
  <c r="AI116" i="1"/>
  <c r="AI135" i="1"/>
  <c r="AI10" i="1"/>
  <c r="AI45" i="1"/>
  <c r="AI80" i="1"/>
  <c r="AI28" i="1"/>
  <c r="AI148" i="1"/>
  <c r="AI91" i="1"/>
  <c r="AI52" i="1"/>
  <c r="AI140" i="1"/>
  <c r="AI125" i="1"/>
  <c r="AI77" i="1"/>
  <c r="AI19" i="1"/>
  <c r="AI86" i="1"/>
  <c r="AI141" i="1"/>
  <c r="AI32" i="1"/>
  <c r="AI47" i="1"/>
  <c r="AI27" i="1"/>
  <c r="AI120" i="1"/>
  <c r="AI139" i="1"/>
  <c r="AI136" i="1"/>
  <c r="AI43" i="1"/>
  <c r="AI145" i="1"/>
  <c r="AI51" i="1"/>
  <c r="AI18" i="1"/>
  <c r="AI138" i="1"/>
  <c r="AI111" i="1"/>
  <c r="AI129" i="1"/>
  <c r="AI24" i="1"/>
  <c r="AI56" i="1"/>
  <c r="AI98" i="1"/>
  <c r="AI123" i="1"/>
  <c r="AI105" i="1"/>
  <c r="AI113" i="1"/>
  <c r="AI22" i="1"/>
  <c r="AI106" i="1"/>
  <c r="AI103" i="1"/>
  <c r="AI26" i="1"/>
  <c r="AI44" i="1"/>
  <c r="AI14" i="1"/>
  <c r="AI62" i="1"/>
  <c r="AI21" i="1"/>
  <c r="AI63" i="1"/>
  <c r="AI53" i="1"/>
  <c r="AI118" i="1"/>
  <c r="AI146" i="1"/>
  <c r="AI64" i="1"/>
  <c r="AI12" i="1"/>
  <c r="AI147" i="1"/>
  <c r="AI60" i="1"/>
  <c r="AI132" i="1"/>
  <c r="AI15" i="1"/>
  <c r="AI94" i="1"/>
  <c r="AI87" i="1"/>
  <c r="AI68" i="1"/>
  <c r="AI100" i="1"/>
  <c r="AI131" i="1"/>
  <c r="AI69" i="1"/>
  <c r="AI41" i="1"/>
  <c r="AI74" i="1"/>
  <c r="AI35" i="1"/>
  <c r="AI29" i="1"/>
  <c r="AI67" i="1"/>
  <c r="AI65" i="1"/>
  <c r="AI48" i="1"/>
  <c r="AI157" i="1"/>
  <c r="AI40" i="1"/>
  <c r="AI121" i="1"/>
  <c r="AI96" i="1"/>
  <c r="AI90" i="1"/>
  <c r="AI76" i="1"/>
  <c r="AI127" i="1"/>
  <c r="AI5" i="1"/>
  <c r="AI83" i="1"/>
  <c r="AI81" i="1"/>
  <c r="AI114" i="1"/>
  <c r="AI30" i="1"/>
  <c r="AI153" i="1"/>
  <c r="AI71" i="1"/>
  <c r="AI109" i="1"/>
  <c r="AI16" i="1"/>
  <c r="AI101" i="1"/>
  <c r="AI93" i="1"/>
  <c r="AI46" i="1"/>
  <c r="AI33" i="1"/>
  <c r="AI36" i="1"/>
  <c r="AI61" i="1"/>
  <c r="AI126" i="1"/>
  <c r="AI150" i="1"/>
  <c r="AI31" i="1"/>
  <c r="AI152" i="1"/>
  <c r="AI137" i="1"/>
  <c r="AI154" i="1"/>
  <c r="AI119" i="1"/>
  <c r="AI89" i="1"/>
  <c r="AI49" i="1"/>
  <c r="AI8" i="1"/>
  <c r="AI151" i="1"/>
  <c r="AI82" i="1"/>
  <c r="AI88" i="1"/>
  <c r="AI133" i="1"/>
  <c r="AI20" i="1"/>
  <c r="AI55" i="1"/>
  <c r="AI124" i="1"/>
  <c r="R161" i="1"/>
  <c r="C5" i="5" s="1"/>
  <c r="C6" i="5" s="1"/>
  <c r="C23" i="5"/>
  <c r="AC31" i="1"/>
  <c r="R165" i="1"/>
  <c r="C14" i="5"/>
  <c r="C16" i="5" s="1"/>
  <c r="F15" i="5"/>
  <c r="V161" i="1"/>
  <c r="D4" i="5" s="1"/>
  <c r="D22" i="5"/>
  <c r="C10" i="5"/>
  <c r="C12" i="5" s="1"/>
  <c r="R163" i="1"/>
  <c r="AI110" i="1"/>
  <c r="X59" i="1"/>
  <c r="X96" i="1"/>
  <c r="X94" i="1"/>
  <c r="X110" i="1"/>
  <c r="X76" i="1"/>
  <c r="X134" i="1"/>
  <c r="X144" i="1"/>
  <c r="X99" i="1"/>
  <c r="X113" i="1"/>
  <c r="X40" i="1"/>
  <c r="X15" i="1"/>
  <c r="X41" i="1"/>
  <c r="X127" i="1"/>
  <c r="X157" i="1"/>
  <c r="X67" i="1"/>
  <c r="X55" i="1"/>
  <c r="X142" i="1"/>
  <c r="X140" i="1"/>
  <c r="X43" i="1"/>
  <c r="X58" i="1"/>
  <c r="X102" i="1"/>
  <c r="X120" i="1"/>
  <c r="X141" i="1"/>
  <c r="X39" i="1"/>
  <c r="X152" i="1"/>
  <c r="X44" i="1"/>
  <c r="X139" i="1"/>
  <c r="X138" i="1"/>
  <c r="X53" i="1"/>
  <c r="X52" i="1"/>
  <c r="X123" i="1"/>
  <c r="X128" i="1"/>
  <c r="X64" i="1"/>
  <c r="X106" i="1"/>
  <c r="X32" i="1"/>
  <c r="X117" i="1"/>
  <c r="X156" i="1"/>
  <c r="X97" i="1"/>
  <c r="X132" i="1"/>
  <c r="X24" i="1"/>
  <c r="X98" i="1"/>
  <c r="X147" i="1"/>
  <c r="X30" i="1"/>
  <c r="X12" i="1"/>
  <c r="X148" i="1"/>
  <c r="X42" i="1"/>
  <c r="X80" i="1"/>
  <c r="X25" i="1"/>
  <c r="X79" i="1"/>
  <c r="X54" i="1"/>
  <c r="X153" i="1"/>
  <c r="X151" i="1"/>
  <c r="X89" i="1"/>
  <c r="X116" i="1"/>
  <c r="X124" i="1"/>
  <c r="X114" i="1"/>
  <c r="X86" i="1"/>
  <c r="X83" i="1"/>
  <c r="X46" i="1"/>
  <c r="X108" i="1"/>
  <c r="X66" i="1"/>
  <c r="X146" i="1"/>
  <c r="X93" i="1"/>
  <c r="X14" i="1"/>
  <c r="X126" i="1"/>
  <c r="X23" i="1"/>
  <c r="X82" i="1"/>
  <c r="X137" i="1"/>
  <c r="X13" i="1"/>
  <c r="X85" i="1"/>
  <c r="X75" i="1"/>
  <c r="X149" i="1"/>
  <c r="X87" i="1"/>
  <c r="X88" i="1"/>
  <c r="X73" i="1"/>
  <c r="X91" i="1"/>
  <c r="X45" i="1"/>
  <c r="X105" i="1"/>
  <c r="X60" i="1"/>
  <c r="X38" i="1"/>
  <c r="X118" i="1"/>
  <c r="X72" i="1"/>
  <c r="X56" i="1"/>
  <c r="X47" i="1"/>
  <c r="X95" i="1"/>
  <c r="X68" i="1"/>
  <c r="X122" i="1"/>
  <c r="X104" i="1"/>
  <c r="X133" i="1"/>
  <c r="X131" i="1"/>
  <c r="X35" i="1"/>
  <c r="X69" i="1"/>
  <c r="X36" i="1"/>
  <c r="X57" i="1"/>
  <c r="AC29" i="1"/>
  <c r="R11" i="3"/>
  <c r="AG50" i="1"/>
  <c r="AA160" i="1"/>
  <c r="AB9" i="1"/>
  <c r="AC9" i="1" s="1"/>
  <c r="AB77" i="1"/>
  <c r="AC77" i="1" s="1"/>
  <c r="AB76" i="1"/>
  <c r="AC76" i="1" s="1"/>
  <c r="AB132" i="1"/>
  <c r="AC132" i="1" s="1"/>
  <c r="AB53" i="1"/>
  <c r="AC53" i="1" s="1"/>
  <c r="AB115" i="1"/>
  <c r="AC115" i="1" s="1"/>
  <c r="AB26" i="1"/>
  <c r="AC26" i="1" s="1"/>
  <c r="AB74" i="1"/>
  <c r="AC74" i="1" s="1"/>
  <c r="AB48" i="1"/>
  <c r="AC48" i="1" s="1"/>
  <c r="AB86" i="1"/>
  <c r="AC86" i="1" s="1"/>
  <c r="AB47" i="1"/>
  <c r="AC47" i="1" s="1"/>
  <c r="AB36" i="1"/>
  <c r="AC36" i="1" s="1"/>
  <c r="AB116" i="1"/>
  <c r="AC116" i="1" s="1"/>
  <c r="AB28" i="1"/>
  <c r="AB130" i="1"/>
  <c r="AC130" i="1" s="1"/>
  <c r="AB110" i="1"/>
  <c r="AB87" i="1"/>
  <c r="AC87" i="1" s="1"/>
  <c r="AB119" i="1"/>
  <c r="AC119" i="1" s="1"/>
  <c r="AB27" i="1"/>
  <c r="AB45" i="1"/>
  <c r="AC45" i="1" s="1"/>
  <c r="AB141" i="1"/>
  <c r="AC141" i="1" s="1"/>
  <c r="AB140" i="1"/>
  <c r="AC140" i="1" s="1"/>
  <c r="AB64" i="1"/>
  <c r="AC64" i="1" s="1"/>
  <c r="AB133" i="1"/>
  <c r="AC133" i="1" s="1"/>
  <c r="AB95" i="1"/>
  <c r="AC95" i="1" s="1"/>
  <c r="AB156" i="1"/>
  <c r="AC156" i="1" s="1"/>
  <c r="AB71" i="1"/>
  <c r="AC71" i="1" s="1"/>
  <c r="AB88" i="1"/>
  <c r="AC88" i="1" s="1"/>
  <c r="AB90" i="1"/>
  <c r="AB59" i="1"/>
  <c r="AC59" i="1" s="1"/>
  <c r="AB40" i="1"/>
  <c r="AC40" i="1" s="1"/>
  <c r="AB138" i="1"/>
  <c r="AC138" i="1" s="1"/>
  <c r="AB63" i="1"/>
  <c r="AC63" i="1" s="1"/>
  <c r="AB147" i="1"/>
  <c r="AC147" i="1" s="1"/>
  <c r="AB113" i="1"/>
  <c r="AC113" i="1" s="1"/>
  <c r="AB96" i="1"/>
  <c r="AC96" i="1" s="1"/>
  <c r="AB24" i="1"/>
  <c r="AC24" i="1" s="1"/>
  <c r="AB94" i="1"/>
  <c r="AC94" i="1" s="1"/>
  <c r="AB20" i="1"/>
  <c r="AC20" i="1" s="1"/>
  <c r="AB85" i="1"/>
  <c r="AC85" i="1" s="1"/>
  <c r="AB14" i="1"/>
  <c r="AC14" i="1" s="1"/>
  <c r="AB142" i="1"/>
  <c r="AC142" i="1" s="1"/>
  <c r="AB92" i="1"/>
  <c r="AB135" i="1"/>
  <c r="AB109" i="1"/>
  <c r="AC109" i="1" s="1"/>
  <c r="AB121" i="1"/>
  <c r="AC121" i="1" s="1"/>
  <c r="AB22" i="1"/>
  <c r="AC22" i="1" s="1"/>
  <c r="AB151" i="1"/>
  <c r="AC151" i="1" s="1"/>
  <c r="AB146" i="1"/>
  <c r="AC146" i="1" s="1"/>
  <c r="AB4" i="1"/>
  <c r="AC4" i="1" s="1"/>
  <c r="AB108" i="1"/>
  <c r="AC108" i="1" s="1"/>
  <c r="AB101" i="1"/>
  <c r="AB38" i="1"/>
  <c r="AC38" i="1" s="1"/>
  <c r="AB123" i="1"/>
  <c r="AC123" i="1" s="1"/>
  <c r="AB80" i="1"/>
  <c r="AC80" i="1" s="1"/>
  <c r="AB143" i="1"/>
  <c r="AC143" i="1" s="1"/>
  <c r="AB79" i="1"/>
  <c r="AC79" i="1" s="1"/>
  <c r="AB118" i="1"/>
  <c r="AC118" i="1" s="1"/>
  <c r="AB114" i="1"/>
  <c r="AC114" i="1" s="1"/>
  <c r="AB134" i="1"/>
  <c r="AC134" i="1" s="1"/>
  <c r="AB54" i="1"/>
  <c r="AC54" i="1" s="1"/>
  <c r="AB3" i="1"/>
  <c r="AC3" i="1" s="1"/>
  <c r="AB17" i="1"/>
  <c r="AC17" i="1" s="1"/>
  <c r="AB104" i="1"/>
  <c r="AC104" i="1" s="1"/>
  <c r="AB149" i="1"/>
  <c r="AC149" i="1" s="1"/>
  <c r="AB42" i="1"/>
  <c r="AC42" i="1" s="1"/>
  <c r="AB55" i="1"/>
  <c r="AC55" i="1" s="1"/>
  <c r="AB83" i="1"/>
  <c r="AC83" i="1" s="1"/>
  <c r="AC5" i="1"/>
  <c r="AB30" i="1"/>
  <c r="AC30" i="1" s="1"/>
  <c r="AB128" i="1"/>
  <c r="AC128" i="1" s="1"/>
  <c r="AB97" i="1"/>
  <c r="AC97" i="1" s="1"/>
  <c r="AB131" i="1"/>
  <c r="AC131" i="1" s="1"/>
  <c r="AB150" i="1"/>
  <c r="AC150" i="1" s="1"/>
  <c r="AB112" i="1"/>
  <c r="AC112" i="1" s="1"/>
  <c r="AB72" i="1"/>
  <c r="AC72" i="1" s="1"/>
  <c r="AB89" i="1"/>
  <c r="AC89" i="1" s="1"/>
  <c r="AB153" i="1"/>
  <c r="AC153" i="1" s="1"/>
  <c r="AB68" i="1"/>
  <c r="AC68" i="1" s="1"/>
  <c r="AB57" i="1"/>
  <c r="AC57" i="1" s="1"/>
  <c r="AB67" i="1"/>
  <c r="AC67" i="1" s="1"/>
  <c r="AB65" i="1"/>
  <c r="AC65" i="1" s="1"/>
  <c r="AB129" i="1"/>
  <c r="AC129" i="1" s="1"/>
  <c r="AB61" i="1"/>
  <c r="AC61" i="1" s="1"/>
  <c r="AB44" i="1"/>
  <c r="AC44" i="1" s="1"/>
  <c r="AB12" i="1"/>
  <c r="AC12" i="1" s="1"/>
  <c r="AB60" i="1"/>
  <c r="AC60" i="1" s="1"/>
  <c r="AB19" i="1"/>
  <c r="AC19" i="1" s="1"/>
  <c r="AB56" i="1"/>
  <c r="AC56" i="1" s="1"/>
  <c r="AB7" i="1"/>
  <c r="AB34" i="1"/>
  <c r="AC34" i="1" s="1"/>
  <c r="AB126" i="1"/>
  <c r="AC126" i="1" s="1"/>
  <c r="AB18" i="1"/>
  <c r="AB32" i="1"/>
  <c r="AC32" i="1" s="1"/>
  <c r="AB111" i="1"/>
  <c r="AC111" i="1" s="1"/>
  <c r="AB8" i="1"/>
  <c r="AC8" i="1" s="1"/>
  <c r="AB127" i="1"/>
  <c r="AC127" i="1" s="1"/>
  <c r="AB100" i="1"/>
  <c r="AB148" i="1"/>
  <c r="AC148" i="1" s="1"/>
  <c r="AB105" i="1"/>
  <c r="AC105" i="1" s="1"/>
  <c r="AB25" i="1"/>
  <c r="AC25" i="1" s="1"/>
  <c r="AB122" i="1"/>
  <c r="AB152" i="1"/>
  <c r="AC152" i="1" s="1"/>
  <c r="AB39" i="1"/>
  <c r="AC39" i="1" s="1"/>
  <c r="AB139" i="1"/>
  <c r="AC139" i="1" s="1"/>
  <c r="AB155" i="1"/>
  <c r="AC155" i="1" s="1"/>
  <c r="AB84" i="1"/>
  <c r="AC84" i="1" s="1"/>
  <c r="AB78" i="1"/>
  <c r="AC78" i="1" s="1"/>
  <c r="AB23" i="1"/>
  <c r="AC23" i="1" s="1"/>
  <c r="AB11" i="1"/>
  <c r="AB15" i="1"/>
  <c r="AC15" i="1" s="1"/>
  <c r="AB137" i="1"/>
  <c r="AC137" i="1" s="1"/>
  <c r="AB66" i="1"/>
  <c r="AC66" i="1" s="1"/>
  <c r="AB6" i="1"/>
  <c r="AC6" i="1" s="1"/>
  <c r="AB157" i="1"/>
  <c r="AC157" i="1" s="1"/>
  <c r="AB52" i="1"/>
  <c r="AC52" i="1" s="1"/>
  <c r="AB93" i="1"/>
  <c r="AC93" i="1" s="1"/>
  <c r="AB21" i="1"/>
  <c r="AB41" i="1"/>
  <c r="AC41" i="1" s="1"/>
  <c r="AB106" i="1"/>
  <c r="AC106" i="1" s="1"/>
  <c r="AB154" i="1"/>
  <c r="AC154" i="1" s="1"/>
  <c r="AB33" i="1"/>
  <c r="AC33" i="1" s="1"/>
  <c r="AB46" i="1"/>
  <c r="AC46" i="1" s="1"/>
  <c r="AB107" i="1"/>
  <c r="AB70" i="1"/>
  <c r="AB82" i="1"/>
  <c r="AB99" i="1"/>
  <c r="AB16" i="1"/>
  <c r="AB124" i="1"/>
  <c r="AB49" i="1"/>
  <c r="AC49" i="1" s="1"/>
  <c r="AB103" i="1"/>
  <c r="AB69" i="1"/>
  <c r="AB58" i="1"/>
  <c r="AC58" i="1" s="1"/>
  <c r="AG58" i="1"/>
  <c r="AG16" i="1"/>
  <c r="AG143" i="1"/>
  <c r="AG52" i="1"/>
  <c r="AG153" i="1"/>
  <c r="AG64" i="1"/>
  <c r="AG86" i="1"/>
  <c r="AG9" i="1"/>
  <c r="AH9" i="1" s="1"/>
  <c r="AG26" i="1"/>
  <c r="AG141" i="1"/>
  <c r="AG69" i="1"/>
  <c r="AG80" i="1"/>
  <c r="AG144" i="1"/>
  <c r="AG95" i="1"/>
  <c r="AG41" i="1"/>
  <c r="AG7" i="1"/>
  <c r="AG21" i="1"/>
  <c r="AH21" i="1" s="1"/>
  <c r="AG39" i="1"/>
  <c r="AH39" i="1" s="1"/>
  <c r="AG89" i="1"/>
  <c r="AG77" i="1"/>
  <c r="AG149" i="1"/>
  <c r="AG17" i="1"/>
  <c r="AG12" i="1"/>
  <c r="AG46" i="1"/>
  <c r="AG14" i="1"/>
  <c r="AG68" i="1"/>
  <c r="AG48" i="1"/>
  <c r="AG65" i="1"/>
  <c r="AG140" i="1"/>
  <c r="AG157" i="1"/>
  <c r="AG111" i="1"/>
  <c r="AG19" i="1"/>
  <c r="AG151" i="1"/>
  <c r="AG32" i="1"/>
  <c r="AG90" i="1"/>
  <c r="AG47" i="1"/>
  <c r="AG76" i="1"/>
  <c r="AG61" i="1"/>
  <c r="AG28" i="1"/>
  <c r="AG57" i="1"/>
  <c r="AG150" i="1"/>
  <c r="AG6" i="1"/>
  <c r="AG97" i="1"/>
  <c r="AG105" i="1"/>
  <c r="AG22" i="1"/>
  <c r="AG126" i="1"/>
  <c r="AG148" i="1"/>
  <c r="AG137" i="1"/>
  <c r="AG116" i="1"/>
  <c r="AG67" i="1"/>
  <c r="AG154" i="1"/>
  <c r="AG85" i="1"/>
  <c r="AG122" i="1"/>
  <c r="AG129" i="1"/>
  <c r="AG71" i="1"/>
  <c r="AG121" i="1"/>
  <c r="AG123" i="1"/>
  <c r="AG120" i="1"/>
  <c r="AG36" i="1"/>
  <c r="AG55" i="1"/>
  <c r="AG127" i="1"/>
  <c r="AG100" i="1"/>
  <c r="AG93" i="1"/>
  <c r="AG152" i="1"/>
  <c r="AG131" i="1"/>
  <c r="AG83" i="1"/>
  <c r="AG130" i="1"/>
  <c r="AG63" i="1"/>
  <c r="AH63" i="1" s="1"/>
  <c r="AG138" i="1"/>
  <c r="AG118" i="1"/>
  <c r="AG49" i="1"/>
  <c r="AG24" i="1"/>
  <c r="AG3" i="1"/>
  <c r="AG133" i="1"/>
  <c r="AG33" i="1"/>
  <c r="AH33" i="1" s="1"/>
  <c r="AG147" i="1"/>
  <c r="AG66" i="1"/>
  <c r="AG20" i="1"/>
  <c r="AG59" i="1"/>
  <c r="AG146" i="1"/>
  <c r="AG38" i="1"/>
  <c r="AG30" i="1"/>
  <c r="AG11" i="1"/>
  <c r="AG109" i="1"/>
  <c r="AG139" i="1"/>
  <c r="AG128" i="1"/>
  <c r="AG56" i="1"/>
  <c r="AG104" i="1"/>
  <c r="AG155" i="1"/>
  <c r="AB120" i="1"/>
  <c r="AJ120" i="1" s="1"/>
  <c r="AG37" i="1"/>
  <c r="AH37" i="1" s="1"/>
  <c r="AG70" i="1"/>
  <c r="AG4" i="1"/>
  <c r="AB81" i="1"/>
  <c r="AB91" i="1"/>
  <c r="AB102" i="1"/>
  <c r="AB35" i="1"/>
  <c r="AB73" i="1"/>
  <c r="AB98" i="1"/>
  <c r="AB75" i="1"/>
  <c r="AC75" i="1" s="1"/>
  <c r="AG92" i="1"/>
  <c r="AG156" i="1"/>
  <c r="AH156" i="1" s="1"/>
  <c r="AG23" i="1"/>
  <c r="AH23" i="1" s="1"/>
  <c r="AG84" i="1"/>
  <c r="AB37" i="1"/>
  <c r="AC37" i="1" s="1"/>
  <c r="AB136" i="1"/>
  <c r="AB51" i="1"/>
  <c r="W160" i="1"/>
  <c r="AG107" i="1"/>
  <c r="AG34" i="1"/>
  <c r="AH34" i="1" s="1"/>
  <c r="AG134" i="1"/>
  <c r="AH134" i="1" s="1"/>
  <c r="AG117" i="1"/>
  <c r="AH117" i="1" s="1"/>
  <c r="AG112" i="1"/>
  <c r="AB43" i="1"/>
  <c r="AB10" i="1"/>
  <c r="AC10" i="1" s="1"/>
  <c r="AB125" i="1"/>
  <c r="AC125" i="1" s="1"/>
  <c r="AB117" i="1"/>
  <c r="AC117" i="1" s="1"/>
  <c r="AH36" i="1" l="1"/>
  <c r="AH153" i="1"/>
  <c r="AH30" i="1"/>
  <c r="AH121" i="1"/>
  <c r="AH137" i="1"/>
  <c r="AH46" i="1"/>
  <c r="AH129" i="1"/>
  <c r="AH149" i="1"/>
  <c r="AH140" i="1"/>
  <c r="AH120" i="1"/>
  <c r="AF164" i="1"/>
  <c r="AF165" i="1" s="1"/>
  <c r="AH83" i="1"/>
  <c r="AH77" i="1"/>
  <c r="AH69" i="1"/>
  <c r="AH38" i="1"/>
  <c r="AH50" i="1"/>
  <c r="AH61" i="1"/>
  <c r="AH71" i="1"/>
  <c r="AH67" i="1"/>
  <c r="AI7" i="1"/>
  <c r="AF162" i="1"/>
  <c r="AF163" i="1" s="1"/>
  <c r="AJ31" i="1"/>
  <c r="C18" i="5"/>
  <c r="AB164" i="1"/>
  <c r="AB162" i="1"/>
  <c r="AH143" i="1"/>
  <c r="AH6" i="1"/>
  <c r="AH123" i="1"/>
  <c r="AH12" i="1"/>
  <c r="AH105" i="1"/>
  <c r="AH52" i="1"/>
  <c r="AH16" i="1"/>
  <c r="AH131" i="1"/>
  <c r="AJ116" i="1"/>
  <c r="AK116" i="1" s="1"/>
  <c r="AF160" i="1"/>
  <c r="AF161" i="1" s="1"/>
  <c r="F4" i="5" s="1"/>
  <c r="AH109" i="1"/>
  <c r="AH65" i="1"/>
  <c r="AJ80" i="1"/>
  <c r="AK80" i="1" s="1"/>
  <c r="AA161" i="1"/>
  <c r="E4" i="5" s="1"/>
  <c r="E22" i="5"/>
  <c r="D14" i="5"/>
  <c r="D16" i="5" s="1"/>
  <c r="W165" i="1"/>
  <c r="W161" i="1"/>
  <c r="D5" i="5" s="1"/>
  <c r="D6" i="5" s="1"/>
  <c r="D23" i="5"/>
  <c r="D10" i="5"/>
  <c r="D12" i="5" s="1"/>
  <c r="W163" i="1"/>
  <c r="AI122" i="1"/>
  <c r="AC122" i="1"/>
  <c r="AC110" i="1"/>
  <c r="AJ145" i="1"/>
  <c r="AJ32" i="1"/>
  <c r="AK32" i="1" s="1"/>
  <c r="AJ141" i="1"/>
  <c r="AK141" i="1" s="1"/>
  <c r="AJ157" i="1"/>
  <c r="AK157" i="1" s="1"/>
  <c r="X160" i="1"/>
  <c r="AJ69" i="1"/>
  <c r="AK69" i="1" s="1"/>
  <c r="AJ24" i="1"/>
  <c r="AK24" i="1" s="1"/>
  <c r="AJ89" i="1"/>
  <c r="AK89" i="1" s="1"/>
  <c r="AJ130" i="1"/>
  <c r="AK130" i="1" s="1"/>
  <c r="AJ126" i="1"/>
  <c r="AK126" i="1" s="1"/>
  <c r="AJ140" i="1"/>
  <c r="AK140" i="1" s="1"/>
  <c r="AJ86" i="1"/>
  <c r="AK86" i="1" s="1"/>
  <c r="AJ12" i="1"/>
  <c r="AK12" i="1" s="1"/>
  <c r="AJ19" i="1"/>
  <c r="AK19" i="1" s="1"/>
  <c r="AJ123" i="1"/>
  <c r="AK123" i="1" s="1"/>
  <c r="AJ117" i="1"/>
  <c r="AK117" i="1" s="1"/>
  <c r="AJ37" i="1"/>
  <c r="AK37" i="1" s="1"/>
  <c r="AJ154" i="1"/>
  <c r="AK154" i="1" s="1"/>
  <c r="AJ23" i="1"/>
  <c r="AK23" i="1" s="1"/>
  <c r="AJ146" i="1"/>
  <c r="AK146" i="1" s="1"/>
  <c r="AJ83" i="1"/>
  <c r="AK83" i="1" s="1"/>
  <c r="AJ128" i="1"/>
  <c r="AK128" i="1" s="1"/>
  <c r="AJ139" i="1"/>
  <c r="AK139" i="1" s="1"/>
  <c r="AJ67" i="1"/>
  <c r="AK67" i="1" s="1"/>
  <c r="AJ134" i="1"/>
  <c r="AK134" i="1" s="1"/>
  <c r="AC27" i="1"/>
  <c r="AJ16" i="1"/>
  <c r="AK16" i="1" s="1"/>
  <c r="AJ57" i="1"/>
  <c r="AK57" i="1" s="1"/>
  <c r="AJ131" i="1"/>
  <c r="AK131" i="1" s="1"/>
  <c r="AJ68" i="1"/>
  <c r="AK68" i="1" s="1"/>
  <c r="AJ150" i="1"/>
  <c r="AK150" i="1" s="1"/>
  <c r="AJ105" i="1"/>
  <c r="AK105" i="1" s="1"/>
  <c r="AJ85" i="1"/>
  <c r="AK85" i="1" s="1"/>
  <c r="AJ77" i="1"/>
  <c r="AK77" i="1" s="1"/>
  <c r="AJ71" i="1"/>
  <c r="AK71" i="1" s="1"/>
  <c r="AJ52" i="1"/>
  <c r="AK52" i="1" s="1"/>
  <c r="AC21" i="1"/>
  <c r="AJ21" i="1"/>
  <c r="AK21" i="1" s="1"/>
  <c r="AC11" i="1"/>
  <c r="AJ11" i="1"/>
  <c r="AK11" i="1" s="1"/>
  <c r="AJ9" i="1"/>
  <c r="AK9" i="1" s="1"/>
  <c r="AJ36" i="1"/>
  <c r="AK36" i="1" s="1"/>
  <c r="AJ133" i="1"/>
  <c r="AK133" i="1" s="1"/>
  <c r="AJ95" i="1"/>
  <c r="AK95" i="1" s="1"/>
  <c r="AJ118" i="1"/>
  <c r="AK118" i="1" s="1"/>
  <c r="AJ6" i="1"/>
  <c r="AK6" i="1" s="1"/>
  <c r="AJ143" i="1"/>
  <c r="AK143" i="1" s="1"/>
  <c r="AJ109" i="1"/>
  <c r="AK109" i="1" s="1"/>
  <c r="AJ66" i="1"/>
  <c r="AK66" i="1" s="1"/>
  <c r="AJ48" i="1"/>
  <c r="AK48" i="1" s="1"/>
  <c r="AC70" i="1"/>
  <c r="AJ70" i="1"/>
  <c r="AK70" i="1" s="1"/>
  <c r="AC18" i="1"/>
  <c r="AJ112" i="1"/>
  <c r="AJ129" i="1"/>
  <c r="AK129" i="1" s="1"/>
  <c r="AJ14" i="1"/>
  <c r="AK14" i="1" s="1"/>
  <c r="AJ151" i="1"/>
  <c r="AK151" i="1" s="1"/>
  <c r="AJ111" i="1"/>
  <c r="AK111" i="1" s="1"/>
  <c r="AJ147" i="1"/>
  <c r="AK147" i="1" s="1"/>
  <c r="AJ97" i="1"/>
  <c r="AK97" i="1" s="1"/>
  <c r="AJ65" i="1"/>
  <c r="AK65" i="1" s="1"/>
  <c r="AJ152" i="1"/>
  <c r="AK152" i="1" s="1"/>
  <c r="AJ17" i="1"/>
  <c r="AK17" i="1" s="1"/>
  <c r="AJ41" i="1"/>
  <c r="AK41" i="1" s="1"/>
  <c r="AJ34" i="1"/>
  <c r="AK34" i="1" s="1"/>
  <c r="AJ30" i="1"/>
  <c r="AK30" i="1" s="1"/>
  <c r="AJ127" i="1"/>
  <c r="AK127" i="1" s="1"/>
  <c r="AC107" i="1"/>
  <c r="AJ107" i="1"/>
  <c r="AK107" i="1" s="1"/>
  <c r="AC28" i="1"/>
  <c r="AJ28" i="1"/>
  <c r="AK28" i="1" s="1"/>
  <c r="AJ20" i="1"/>
  <c r="AK20" i="1" s="1"/>
  <c r="AJ104" i="1"/>
  <c r="AK104" i="1" s="1"/>
  <c r="AJ47" i="1"/>
  <c r="AK47" i="1" s="1"/>
  <c r="AJ84" i="1"/>
  <c r="AK84" i="1" s="1"/>
  <c r="AJ38" i="1"/>
  <c r="AK38" i="1" s="1"/>
  <c r="AJ149" i="1"/>
  <c r="AK149" i="1" s="1"/>
  <c r="AJ137" i="1"/>
  <c r="AK137" i="1" s="1"/>
  <c r="AJ49" i="1"/>
  <c r="AK49" i="1" s="1"/>
  <c r="AJ63" i="1"/>
  <c r="AK63" i="1" s="1"/>
  <c r="AJ76" i="1"/>
  <c r="AK76" i="1" s="1"/>
  <c r="AJ59" i="1"/>
  <c r="AK59" i="1" s="1"/>
  <c r="AC90" i="1"/>
  <c r="AJ90" i="1"/>
  <c r="AK90" i="1" s="1"/>
  <c r="AC62" i="1"/>
  <c r="AJ62" i="1"/>
  <c r="AK62" i="1" s="1"/>
  <c r="AJ3" i="1"/>
  <c r="AK3" i="1" s="1"/>
  <c r="AJ33" i="1"/>
  <c r="AK33" i="1" s="1"/>
  <c r="AJ155" i="1"/>
  <c r="AK155" i="1" s="1"/>
  <c r="AJ93" i="1"/>
  <c r="AK93" i="1" s="1"/>
  <c r="AJ46" i="1"/>
  <c r="AK46" i="1" s="1"/>
  <c r="AJ153" i="1"/>
  <c r="AK153" i="1" s="1"/>
  <c r="AJ148" i="1"/>
  <c r="AK148" i="1" s="1"/>
  <c r="AJ156" i="1"/>
  <c r="AK156" i="1" s="1"/>
  <c r="AJ64" i="1"/>
  <c r="AK64" i="1" s="1"/>
  <c r="AJ61" i="1"/>
  <c r="AK61" i="1" s="1"/>
  <c r="AJ138" i="1"/>
  <c r="AK138" i="1" s="1"/>
  <c r="AJ39" i="1"/>
  <c r="AK39" i="1" s="1"/>
  <c r="AJ58" i="1"/>
  <c r="AK58" i="1" s="1"/>
  <c r="AJ55" i="1"/>
  <c r="AK55" i="1" s="1"/>
  <c r="AJ121" i="1"/>
  <c r="AK121" i="1" s="1"/>
  <c r="AJ144" i="1"/>
  <c r="AK144" i="1" s="1"/>
  <c r="AC92" i="1"/>
  <c r="AJ92" i="1"/>
  <c r="AK92" i="1" s="1"/>
  <c r="AC100" i="1"/>
  <c r="AJ100" i="1"/>
  <c r="AK100" i="1" s="1"/>
  <c r="AC7" i="1"/>
  <c r="AJ7" i="1"/>
  <c r="AC101" i="1"/>
  <c r="AC135" i="1"/>
  <c r="AJ29" i="1"/>
  <c r="AK29" i="1" s="1"/>
  <c r="AJ4" i="1"/>
  <c r="AK4" i="1" s="1"/>
  <c r="AJ122" i="1"/>
  <c r="AJ56" i="1"/>
  <c r="AK56" i="1" s="1"/>
  <c r="AJ22" i="1"/>
  <c r="AK22" i="1" s="1"/>
  <c r="AJ26" i="1"/>
  <c r="AK26" i="1" s="1"/>
  <c r="AJ50" i="1"/>
  <c r="AK50" i="1" s="1"/>
  <c r="AK112" i="1"/>
  <c r="AG115" i="1"/>
  <c r="AG114" i="1"/>
  <c r="AH114" i="1" s="1"/>
  <c r="AG74" i="1"/>
  <c r="AJ74" i="1" s="1"/>
  <c r="AG106" i="1"/>
  <c r="AH106" i="1" s="1"/>
  <c r="AG94" i="1"/>
  <c r="AG15" i="1"/>
  <c r="AH15" i="1" s="1"/>
  <c r="AG40" i="1"/>
  <c r="AG42" i="1"/>
  <c r="AH42" i="1" s="1"/>
  <c r="AG60" i="1"/>
  <c r="AJ60" i="1" s="1"/>
  <c r="AG8" i="1"/>
  <c r="AG87" i="1"/>
  <c r="AG53" i="1"/>
  <c r="AH53" i="1" s="1"/>
  <c r="AH31" i="1"/>
  <c r="AG96" i="1"/>
  <c r="AH96" i="1" s="1"/>
  <c r="AG142" i="1"/>
  <c r="AJ142" i="1" s="1"/>
  <c r="AG102" i="1"/>
  <c r="AH102" i="1" s="1"/>
  <c r="AG78" i="1"/>
  <c r="AG108" i="1"/>
  <c r="AH108" i="1" s="1"/>
  <c r="AG119" i="1"/>
  <c r="AJ119" i="1" s="1"/>
  <c r="AG110" i="1"/>
  <c r="AG54" i="1"/>
  <c r="AJ54" i="1" s="1"/>
  <c r="AG79" i="1"/>
  <c r="AH79" i="1" s="1"/>
  <c r="AG72" i="1"/>
  <c r="AJ72" i="1" s="1"/>
  <c r="AH107" i="1"/>
  <c r="AH4" i="1"/>
  <c r="AH92" i="1"/>
  <c r="AH84" i="1"/>
  <c r="AH58" i="1"/>
  <c r="AC73" i="1"/>
  <c r="AH66" i="1"/>
  <c r="AH49" i="1"/>
  <c r="AH126" i="1"/>
  <c r="AH141" i="1"/>
  <c r="AG43" i="1"/>
  <c r="AH118" i="1"/>
  <c r="AG136" i="1"/>
  <c r="AH136" i="1" s="1"/>
  <c r="AH85" i="1"/>
  <c r="AH22" i="1"/>
  <c r="AH76" i="1"/>
  <c r="AG132" i="1"/>
  <c r="AJ132" i="1" s="1"/>
  <c r="AG125" i="1"/>
  <c r="AJ125" i="1" s="1"/>
  <c r="AC99" i="1"/>
  <c r="AG75" i="1"/>
  <c r="AJ75" i="1" s="1"/>
  <c r="AH139" i="1"/>
  <c r="AH70" i="1"/>
  <c r="AH11" i="1"/>
  <c r="AH122" i="1"/>
  <c r="AC136" i="1"/>
  <c r="AC35" i="1"/>
  <c r="AH138" i="1"/>
  <c r="AG113" i="1"/>
  <c r="AJ113" i="1" s="1"/>
  <c r="AG82" i="1"/>
  <c r="AH82" i="1" s="1"/>
  <c r="AH154" i="1"/>
  <c r="AH47" i="1"/>
  <c r="AG18" i="1"/>
  <c r="AJ18" i="1" s="1"/>
  <c r="AG101" i="1"/>
  <c r="AJ101" i="1" s="1"/>
  <c r="AH7" i="1"/>
  <c r="AG35" i="1"/>
  <c r="AH35" i="1" s="1"/>
  <c r="AH62" i="1"/>
  <c r="AG88" i="1"/>
  <c r="AJ88" i="1" s="1"/>
  <c r="AC82" i="1"/>
  <c r="AH24" i="1"/>
  <c r="AC81" i="1"/>
  <c r="AH152" i="1"/>
  <c r="AH157" i="1"/>
  <c r="AC103" i="1"/>
  <c r="AC145" i="1"/>
  <c r="AH104" i="1"/>
  <c r="AG51" i="1"/>
  <c r="AH51" i="1" s="1"/>
  <c r="AG27" i="1"/>
  <c r="AJ27" i="1" s="1"/>
  <c r="AH93" i="1"/>
  <c r="AG98" i="1"/>
  <c r="AH98" i="1" s="1"/>
  <c r="AH97" i="1"/>
  <c r="AH90" i="1"/>
  <c r="AH41" i="1"/>
  <c r="AH26" i="1"/>
  <c r="AH145" i="1"/>
  <c r="AG45" i="1"/>
  <c r="AJ45" i="1" s="1"/>
  <c r="AH14" i="1"/>
  <c r="AH112" i="1"/>
  <c r="AC102" i="1"/>
  <c r="AC120" i="1"/>
  <c r="AK120" i="1"/>
  <c r="AH56" i="1"/>
  <c r="AH146" i="1"/>
  <c r="AH133" i="1"/>
  <c r="AH130" i="1"/>
  <c r="AH100" i="1"/>
  <c r="AG44" i="1"/>
  <c r="AJ44" i="1" s="1"/>
  <c r="AG103" i="1"/>
  <c r="AH103" i="1" s="1"/>
  <c r="AH32" i="1"/>
  <c r="AG91" i="1"/>
  <c r="AH91" i="1" s="1"/>
  <c r="AH17" i="1"/>
  <c r="AH95" i="1"/>
  <c r="AG99" i="1"/>
  <c r="AH99" i="1" s="1"/>
  <c r="AG25" i="1"/>
  <c r="AJ25" i="1" s="1"/>
  <c r="AG135" i="1"/>
  <c r="AJ135" i="1" s="1"/>
  <c r="AH147" i="1"/>
  <c r="AH64" i="1"/>
  <c r="AC43" i="1"/>
  <c r="AH155" i="1"/>
  <c r="AC51" i="1"/>
  <c r="AH128" i="1"/>
  <c r="AH59" i="1"/>
  <c r="AH3" i="1"/>
  <c r="AG81" i="1"/>
  <c r="AH127" i="1"/>
  <c r="AH116" i="1"/>
  <c r="AH150" i="1"/>
  <c r="AH151" i="1"/>
  <c r="AG124" i="1"/>
  <c r="AH124" i="1" s="1"/>
  <c r="AH144" i="1"/>
  <c r="AG10" i="1"/>
  <c r="AJ10" i="1" s="1"/>
  <c r="AG73" i="1"/>
  <c r="AH73" i="1" s="1"/>
  <c r="AH29" i="1"/>
  <c r="AB160" i="1"/>
  <c r="AC124" i="1"/>
  <c r="AH20" i="1"/>
  <c r="AH5" i="1"/>
  <c r="AK5" i="1"/>
  <c r="AH55" i="1"/>
  <c r="AH57" i="1"/>
  <c r="AH19" i="1"/>
  <c r="AH48" i="1"/>
  <c r="AH80" i="1"/>
  <c r="AC16" i="1"/>
  <c r="AG13" i="1"/>
  <c r="AJ13" i="1" s="1"/>
  <c r="AC98" i="1"/>
  <c r="AC91" i="1"/>
  <c r="AH148" i="1"/>
  <c r="AH28" i="1"/>
  <c r="AH111" i="1"/>
  <c r="AH68" i="1"/>
  <c r="AH89" i="1"/>
  <c r="AH86" i="1"/>
  <c r="AC69" i="1"/>
  <c r="AI160" i="1" l="1"/>
  <c r="AK7" i="1"/>
  <c r="F22" i="5"/>
  <c r="D18" i="5"/>
  <c r="AG162" i="1"/>
  <c r="AG164" i="1"/>
  <c r="AK122" i="1"/>
  <c r="E14" i="5"/>
  <c r="E16" i="5" s="1"/>
  <c r="AB165" i="1"/>
  <c r="AB163" i="1"/>
  <c r="E10" i="5"/>
  <c r="E12" i="5" s="1"/>
  <c r="AB161" i="1"/>
  <c r="E5" i="5" s="1"/>
  <c r="E6" i="5" s="1"/>
  <c r="E23" i="5"/>
  <c r="AH110" i="1"/>
  <c r="AJ53" i="1"/>
  <c r="AK53" i="1" s="1"/>
  <c r="AJ136" i="1"/>
  <c r="AK136" i="1" s="1"/>
  <c r="AJ106" i="1"/>
  <c r="AK106" i="1" s="1"/>
  <c r="AJ15" i="1"/>
  <c r="AK15" i="1" s="1"/>
  <c r="AH81" i="1"/>
  <c r="AJ81" i="1"/>
  <c r="AK81" i="1" s="1"/>
  <c r="AK119" i="1"/>
  <c r="AJ40" i="1"/>
  <c r="AK40" i="1" s="1"/>
  <c r="AJ115" i="1"/>
  <c r="AK115" i="1" s="1"/>
  <c r="AJ108" i="1"/>
  <c r="AK108" i="1" s="1"/>
  <c r="AJ98" i="1"/>
  <c r="AK98" i="1" s="1"/>
  <c r="AJ82" i="1"/>
  <c r="AK82" i="1" s="1"/>
  <c r="AJ114" i="1"/>
  <c r="AK114" i="1" s="1"/>
  <c r="AJ78" i="1"/>
  <c r="AK78" i="1" s="1"/>
  <c r="AJ79" i="1"/>
  <c r="AK79" i="1" s="1"/>
  <c r="AJ96" i="1"/>
  <c r="AK96" i="1" s="1"/>
  <c r="AJ99" i="1"/>
  <c r="AK99" i="1" s="1"/>
  <c r="AJ124" i="1"/>
  <c r="AK124" i="1" s="1"/>
  <c r="AH43" i="1"/>
  <c r="AJ43" i="1"/>
  <c r="AK43" i="1" s="1"/>
  <c r="AH8" i="1"/>
  <c r="AJ8" i="1"/>
  <c r="AK8" i="1" s="1"/>
  <c r="AJ110" i="1"/>
  <c r="AK110" i="1" s="1"/>
  <c r="AJ42" i="1"/>
  <c r="AK42" i="1" s="1"/>
  <c r="AJ35" i="1"/>
  <c r="AK35" i="1" s="1"/>
  <c r="AJ51" i="1"/>
  <c r="AK51" i="1" s="1"/>
  <c r="AJ94" i="1"/>
  <c r="AK94" i="1" s="1"/>
  <c r="AJ102" i="1"/>
  <c r="AK102" i="1" s="1"/>
  <c r="AJ91" i="1"/>
  <c r="AK91" i="1" s="1"/>
  <c r="AK142" i="1"/>
  <c r="AK60" i="1"/>
  <c r="AK74" i="1"/>
  <c r="AJ87" i="1"/>
  <c r="AK87" i="1" s="1"/>
  <c r="AJ73" i="1"/>
  <c r="AK73" i="1" s="1"/>
  <c r="AJ103" i="1"/>
  <c r="AK103" i="1" s="1"/>
  <c r="AH74" i="1"/>
  <c r="AH94" i="1"/>
  <c r="AH115" i="1"/>
  <c r="AK31" i="1"/>
  <c r="AH142" i="1"/>
  <c r="AH40" i="1"/>
  <c r="AH60" i="1"/>
  <c r="AH87" i="1"/>
  <c r="AH119" i="1"/>
  <c r="AH78" i="1"/>
  <c r="AH54" i="1"/>
  <c r="AK54" i="1"/>
  <c r="AK72" i="1"/>
  <c r="AH72" i="1"/>
  <c r="AC160" i="1"/>
  <c r="AG160" i="1"/>
  <c r="AH88" i="1"/>
  <c r="AK88" i="1"/>
  <c r="AH135" i="1"/>
  <c r="AK135" i="1"/>
  <c r="AH44" i="1"/>
  <c r="AK44" i="1"/>
  <c r="AK13" i="1"/>
  <c r="AH13" i="1"/>
  <c r="AH18" i="1"/>
  <c r="AK18" i="1"/>
  <c r="AH45" i="1"/>
  <c r="AK45" i="1"/>
  <c r="AK145" i="1"/>
  <c r="AK125" i="1"/>
  <c r="AH125" i="1"/>
  <c r="AH25" i="1"/>
  <c r="AK25" i="1"/>
  <c r="AH132" i="1"/>
  <c r="AK132" i="1"/>
  <c r="AH113" i="1"/>
  <c r="AK113" i="1"/>
  <c r="AK75" i="1"/>
  <c r="AH75" i="1"/>
  <c r="AH101" i="1"/>
  <c r="AK101" i="1"/>
  <c r="AK10" i="1"/>
  <c r="AH10" i="1"/>
  <c r="AH27" i="1"/>
  <c r="AK27" i="1"/>
  <c r="E18" i="5" l="1"/>
  <c r="AG161" i="1"/>
  <c r="F5" i="5" s="1"/>
  <c r="F6" i="5" s="1"/>
  <c r="F23" i="5"/>
  <c r="F14" i="5"/>
  <c r="F16" i="5" s="1"/>
  <c r="AG165" i="1"/>
  <c r="AG163" i="1"/>
  <c r="F10" i="5"/>
  <c r="F12" i="5" s="1"/>
  <c r="AH160" i="1"/>
  <c r="AJ160" i="1"/>
  <c r="AK160" i="1"/>
  <c r="F18" i="5" l="1"/>
</calcChain>
</file>

<file path=xl/sharedStrings.xml><?xml version="1.0" encoding="utf-8"?>
<sst xmlns="http://schemas.openxmlformats.org/spreadsheetml/2006/main" count="299" uniqueCount="247">
  <si>
    <t>CONTROL PANEL: PROJECTING IMPACT ON MEMBER DUES</t>
  </si>
  <si>
    <t xml:space="preserve">  </t>
  </si>
  <si>
    <t>PROPOSED STRUCTURE</t>
  </si>
  <si>
    <t>2023 (BASE YEAR FOR COMPARISON ONLY)</t>
  </si>
  <si>
    <t>All cells with gray shading are locked (autofilled)</t>
  </si>
  <si>
    <r>
      <t xml:space="preserve">1. SET THE RANGE OF THE BRACKETS by setting bracket 1 ONLY; </t>
    </r>
    <r>
      <rPr>
        <sz val="12"/>
        <color rgb="FF000000"/>
        <rFont val="Calibri"/>
        <family val="2"/>
        <scheme val="minor"/>
      </rPr>
      <t>the other brackets for the base year will autofill based on breakpoints you define below</t>
    </r>
    <r>
      <rPr>
        <b/>
        <sz val="12"/>
        <color rgb="FF000000"/>
        <rFont val="Calibri"/>
        <family val="2"/>
        <scheme val="minor"/>
      </rPr>
      <t>.</t>
    </r>
  </si>
  <si>
    <t>From (low end)</t>
  </si>
  <si>
    <t>To (high end)</t>
  </si>
  <si>
    <t>The  brackets for subsequent years will adjust/autofill based on estimated 3% CPI.</t>
  </si>
  <si>
    <t xml:space="preserve"> - Bracket One</t>
  </si>
  <si>
    <t xml:space="preserve"> - Bracket Two</t>
  </si>
  <si>
    <t xml:space="preserve"> - Bracket Three</t>
  </si>
  <si>
    <t xml:space="preserve"> - Bracket Four</t>
  </si>
  <si>
    <t xml:space="preserve"> - Bracket Five</t>
  </si>
  <si>
    <t xml:space="preserve"> - Bracket Six</t>
  </si>
  <si>
    <t>2. SET BRACKET BREAKPOINTS AS MULTIPLES OF HIGH END OF BRACKET 1</t>
  </si>
  <si>
    <t>Note: these breakpoint multipliers are currently 2 times the top of bracket 1 for the high end of bracket 2 and 4 times the high end of bracket 1 for top of tier 3;  changes in these breakpoint multipliers will be considered, as will additional brackets. The numbers SHADED IN BLUE below are all placeholders and can be adjusted to reflect your proposed breakpoints. IF YOU DON'T WISH TO ADD A BRACKET (OR BRACKETS) ENTER A ZERO IN THE CORRESPONDING BLUE SHADED CELL(S)</t>
  </si>
  <si>
    <t>Set a "bracket breakpoint" (multiplier) to establish the top of BRACKET 2 as a multiple of the high end of Bracket 1</t>
  </si>
  <si>
    <t>Set a "bracket breakpoint" (multiplier) to establish the top of BRACKET 3 as a multiple of the high end of Bracket 1</t>
  </si>
  <si>
    <t>If you want to add a fourth bracket, set a breakpoint (multiplier) to establish the top of BRACKET 4 as a multiple of the high end of Bracket 1, otherwise enter "0"</t>
  </si>
  <si>
    <t>6. If you want to add a fifth bracket, set a breakpoint (multiplier) to establish the top of BRACKET  5 as a multiple of the high end of Bracket 1, otherwise enter "0"</t>
  </si>
  <si>
    <t>7. If you want to add a sixth bracket, set a breakpoint (multiplier) to establish the top of BRACKET 6 as a multiple of the high end of Bracket 1, otherwise enter "0"</t>
  </si>
  <si>
    <t>3.SET THE RATE FOR EACH BRACKET (replace "placeholder rates" shown here with your proposed rates ONLY FOR THE BRACKET YOU ARE PROPOSING - LEAVE RATE FOR UNUSED BRACKETS AT 00.0%)</t>
  </si>
  <si>
    <t xml:space="preserve"> - Bracket One Rate</t>
  </si>
  <si>
    <t xml:space="preserve"> - Bracket Two Rate</t>
  </si>
  <si>
    <t xml:space="preserve"> - Bracket Three Rate</t>
  </si>
  <si>
    <t xml:space="preserve"> - Bracket Four Rate</t>
  </si>
  <si>
    <t xml:space="preserve"> - Bracket Five Rate</t>
  </si>
  <si>
    <t xml:space="preserve"> - Bracket Six Rate</t>
  </si>
  <si>
    <t>2023 (BASE YEAR)</t>
  </si>
  <si>
    <t>CURRENT STRUCTURE (FOR COMPARISON ONLY)</t>
  </si>
  <si>
    <t>The cells below are "locked"</t>
  </si>
  <si>
    <t>1. Current Dues Revenue Ranges</t>
  </si>
  <si>
    <t>2. Current Rates</t>
  </si>
  <si>
    <r>
      <t xml:space="preserve"> - </t>
    </r>
    <r>
      <rPr>
        <b/>
        <sz val="12"/>
        <color rgb="FF000000"/>
        <rFont val="Times New Roman"/>
        <family val="1"/>
      </rPr>
      <t xml:space="preserve">Bracket One </t>
    </r>
    <r>
      <rPr>
        <sz val="12"/>
        <color rgb="FF000000"/>
        <rFont val="Times New Roman"/>
        <family val="1"/>
      </rPr>
      <t>Rate</t>
    </r>
  </si>
  <si>
    <r>
      <rPr>
        <b/>
        <sz val="12"/>
        <color rgb="FF000000"/>
        <rFont val="Times New Roman"/>
        <family val="1"/>
      </rPr>
      <t xml:space="preserve"> - Bracket Two</t>
    </r>
    <r>
      <rPr>
        <sz val="12"/>
        <color rgb="FF000000"/>
        <rFont val="Times New Roman"/>
        <family val="1"/>
      </rPr>
      <t xml:space="preserve"> Rate</t>
    </r>
  </si>
  <si>
    <r>
      <rPr>
        <b/>
        <sz val="12"/>
        <color rgb="FF000000"/>
        <rFont val="Times New Roman"/>
        <family val="1"/>
      </rPr>
      <t xml:space="preserve"> - Bracket Three</t>
    </r>
    <r>
      <rPr>
        <sz val="12"/>
        <color rgb="FF000000"/>
        <rFont val="Times New Roman"/>
        <family val="1"/>
      </rPr>
      <t xml:space="preserve"> Rate</t>
    </r>
  </si>
  <si>
    <t>Assumptions: Revenue Growth = CPI (pre-set to support comparisons)</t>
  </si>
  <si>
    <t xml:space="preserve"> - Revenue Growth</t>
  </si>
  <si>
    <t xml:space="preserve"> - CPI/Inflation</t>
  </si>
  <si>
    <t>2023 (Base Year) FOR COMPARISON ONLY</t>
  </si>
  <si>
    <t>5 YEAR TOTALS</t>
  </si>
  <si>
    <t>Member</t>
  </si>
  <si>
    <t>Projected Dues Assessment Revenue - Current Structure</t>
  </si>
  <si>
    <t>Projected Dues Assessment Revenue - Proposed Structure</t>
  </si>
  <si>
    <t>Projected Dues Under Current Structure</t>
  </si>
  <si>
    <t>Dues Under Proposed Structure (for comparison)</t>
  </si>
  <si>
    <t>% Dues/ Revenue Existing Structure</t>
  </si>
  <si>
    <t>% Dues/ Revenue Proposed Structure</t>
  </si>
  <si>
    <t>Change in Dues Proposed</t>
  </si>
  <si>
    <t>Projected Dues Under Proposed Structure</t>
  </si>
  <si>
    <t>Change in Proposed Dues</t>
  </si>
  <si>
    <t>$Dues Under Current Structure</t>
  </si>
  <si>
    <t>$Dues Under Proposed Stucture</t>
  </si>
  <si>
    <t>Total Difference in Dues Paid Over 5 years</t>
  </si>
  <si>
    <t>Lincoln, NE</t>
  </si>
  <si>
    <t>REVENUE &amp; DUES TOTALS</t>
  </si>
  <si>
    <t>Averages - ALL</t>
  </si>
  <si>
    <t>Averages - 15 Smallest</t>
  </si>
  <si>
    <t>Dues % Smallest</t>
  </si>
  <si>
    <t>Averages - 15 Largest</t>
  </si>
  <si>
    <t>Dues % Largest</t>
  </si>
  <si>
    <t xml:space="preserve">NOTE TO PROPOSERS: As noted in the Call for Proposals, proposal authors may propose a change in the definition of Earned ("Duesable") Revenue.  Use Column J (to DELETE) or Column K (to ADD) to reflect any proposed change in the definition of Earned Revenue.  To DELETE a category, COPY and PASTE the entire column for that category into Column J. </t>
  </si>
  <si>
    <t>Donated Goods</t>
  </si>
  <si>
    <t>Program Services</t>
  </si>
  <si>
    <t>Schools</t>
  </si>
  <si>
    <t>Foundations</t>
  </si>
  <si>
    <t>Business Services</t>
  </si>
  <si>
    <t>Other Operating</t>
  </si>
  <si>
    <t>General and Admin</t>
  </si>
  <si>
    <t>Total Duesable 2022Annualized</t>
  </si>
  <si>
    <t>Any Revenue Categories Proposed to DELETE</t>
  </si>
  <si>
    <t>Any Revenue Categories Proposed to ADD</t>
  </si>
  <si>
    <t>Adjusted Duesable Revenue</t>
  </si>
  <si>
    <r>
      <t xml:space="preserve">Cut and paste the values of any categories (from those on the left) you propose to </t>
    </r>
    <r>
      <rPr>
        <sz val="11"/>
        <color rgb="FFC00000"/>
        <rFont val="Arial"/>
        <family val="2"/>
      </rPr>
      <t>DELETE</t>
    </r>
    <r>
      <rPr>
        <sz val="11"/>
        <color theme="1"/>
        <rFont val="Arial"/>
        <family val="2"/>
      </rPr>
      <t xml:space="preserve"> from Earned Revenue below.</t>
    </r>
  </si>
  <si>
    <r>
      <t xml:space="preserve">Cut and past the revenue from other categories (not included in this worksheet) you propose to </t>
    </r>
    <r>
      <rPr>
        <sz val="11"/>
        <color rgb="FFC00000"/>
        <rFont val="Arial"/>
        <family val="2"/>
      </rPr>
      <t>ADD</t>
    </r>
    <r>
      <rPr>
        <sz val="11"/>
        <color theme="1"/>
        <rFont val="Arial"/>
        <family val="2"/>
      </rPr>
      <t xml:space="preserve"> below.</t>
    </r>
  </si>
  <si>
    <t>Portsmouth, OH</t>
  </si>
  <si>
    <t>Note: the data collected in Gateway are not exactly as required to calculate dues.</t>
  </si>
  <si>
    <t>Port Huron, MI</t>
  </si>
  <si>
    <t xml:space="preserve">Data reported in this document are an estimate of duesable revenue, dropping categories </t>
  </si>
  <si>
    <t>Lufkin, TX</t>
  </si>
  <si>
    <t>that do not fit in the current earned revenue classification.</t>
  </si>
  <si>
    <t>Hamilton, ON</t>
  </si>
  <si>
    <t>Mandan, ND</t>
  </si>
  <si>
    <t>Ashtabula, OH</t>
  </si>
  <si>
    <t>Pittsfield, MA</t>
  </si>
  <si>
    <t>Wooster, OH</t>
  </si>
  <si>
    <t>Huntington, WV</t>
  </si>
  <si>
    <t>Lorain, OH</t>
  </si>
  <si>
    <t>Lawton, OK</t>
  </si>
  <si>
    <t>Cheyenne, WY</t>
  </si>
  <si>
    <t>Scranton, PA</t>
  </si>
  <si>
    <t>Adrian, MI</t>
  </si>
  <si>
    <t>Terre Haute, IN</t>
  </si>
  <si>
    <t>Marinette, WI</t>
  </si>
  <si>
    <t>Duluth, MN</t>
  </si>
  <si>
    <t>Chillicothe, OH</t>
  </si>
  <si>
    <t>Ridgeland, MS</t>
  </si>
  <si>
    <t>Shreveport, LA</t>
  </si>
  <si>
    <t>Saint Catharines, ON</t>
  </si>
  <si>
    <t>Montgomery, AL</t>
  </si>
  <si>
    <t>Zanesville, OH</t>
  </si>
  <si>
    <t>Sandusky, OH</t>
  </si>
  <si>
    <t>El Paso, TX</t>
  </si>
  <si>
    <t>Johnstown, PA</t>
  </si>
  <si>
    <t>Lafayette, LA</t>
  </si>
  <si>
    <t>Youngstown, OH</t>
  </si>
  <si>
    <t>Lubbock, TX</t>
  </si>
  <si>
    <t>Buffalo, NY</t>
  </si>
  <si>
    <t>Waterloo, IA</t>
  </si>
  <si>
    <t>Grand Island, NE</t>
  </si>
  <si>
    <t>Beaumont, TX</t>
  </si>
  <si>
    <t>Kalamazoo, MI</t>
  </si>
  <si>
    <t>Knoxville, TN</t>
  </si>
  <si>
    <t>Fort Wayne, IN</t>
  </si>
  <si>
    <t>Tyler, TX</t>
  </si>
  <si>
    <t>Gulfport, MS</t>
  </si>
  <si>
    <t>Kingsport, TN</t>
  </si>
  <si>
    <t>Traverse City, MI</t>
  </si>
  <si>
    <t>Sherman, TX</t>
  </si>
  <si>
    <t>Santa Rosa, CA</t>
  </si>
  <si>
    <t>Marion, OH</t>
  </si>
  <si>
    <t>Toledo, OH</t>
  </si>
  <si>
    <t>Newark, OH</t>
  </si>
  <si>
    <t>Abilene, TX</t>
  </si>
  <si>
    <t>Peoria, IL</t>
  </si>
  <si>
    <t>Evansville, IN</t>
  </si>
  <si>
    <t>Birmingham, AL</t>
  </si>
  <si>
    <t>Akron, OH</t>
  </si>
  <si>
    <t>Springfield, IL</t>
  </si>
  <si>
    <t>Fredericksburg, VA</t>
  </si>
  <si>
    <t>Bakersfield, CA</t>
  </si>
  <si>
    <t>Honolulu, HI</t>
  </si>
  <si>
    <t>Chattanooga, TN</t>
  </si>
  <si>
    <t>Detroit, MI</t>
  </si>
  <si>
    <t>Battle Creek, MI</t>
  </si>
  <si>
    <t>Waco, TX</t>
  </si>
  <si>
    <t>Medford, OR</t>
  </si>
  <si>
    <t>Hagerstown, MD</t>
  </si>
  <si>
    <t>Muskegon, MI</t>
  </si>
  <si>
    <t>Tulsa, OK</t>
  </si>
  <si>
    <t>Des Moines, IA</t>
  </si>
  <si>
    <t>Mobile, AL</t>
  </si>
  <si>
    <t>Stockton, CA</t>
  </si>
  <si>
    <t>Flint, MI</t>
  </si>
  <si>
    <t>Wichita, KS</t>
  </si>
  <si>
    <t>Falls Creek, PA</t>
  </si>
  <si>
    <t>Charleston, WV</t>
  </si>
  <si>
    <t>Kennewick, WA</t>
  </si>
  <si>
    <t>Boston, MA</t>
  </si>
  <si>
    <t>Columbus, OH</t>
  </si>
  <si>
    <t>Rockford, IL</t>
  </si>
  <si>
    <t>Madison, WI</t>
  </si>
  <si>
    <t>Dallas, TX</t>
  </si>
  <si>
    <t>Sioux City, IA</t>
  </si>
  <si>
    <t>Albuquerque, NM</t>
  </si>
  <si>
    <t>Corpus Christi, TX</t>
  </si>
  <si>
    <t>Long Beach, CA</t>
  </si>
  <si>
    <t>Greensboro, NC</t>
  </si>
  <si>
    <t>Kansas City, MO</t>
  </si>
  <si>
    <t>Cincinnati, OH</t>
  </si>
  <si>
    <t>Savannah, GA</t>
  </si>
  <si>
    <t>Memphis, TN</t>
  </si>
  <si>
    <t>North Haven, CT</t>
  </si>
  <si>
    <t>Omaha, NE</t>
  </si>
  <si>
    <t>Grand Rapids, MI</t>
  </si>
  <si>
    <t>Iowa City, IA</t>
  </si>
  <si>
    <t>Rochester, NY</t>
  </si>
  <si>
    <t>Eugene, OR</t>
  </si>
  <si>
    <t>New Orleans, LA</t>
  </si>
  <si>
    <t>Spokane, WA</t>
  </si>
  <si>
    <t>Oxnard, CA</t>
  </si>
  <si>
    <t>Salinas, CA</t>
  </si>
  <si>
    <t>South Bend, IN</t>
  </si>
  <si>
    <t>Tallahassee, FL</t>
  </si>
  <si>
    <t>Wilmington, DE</t>
  </si>
  <si>
    <t>Macon, GA</t>
  </si>
  <si>
    <t>Canton, OH</t>
  </si>
  <si>
    <t>Tucson, AZ</t>
  </si>
  <si>
    <t>Jacksonville, FL</t>
  </si>
  <si>
    <t>West Palm Beach, FL</t>
  </si>
  <si>
    <t>Columbus, GA</t>
  </si>
  <si>
    <t>Bridgeport, CT</t>
  </si>
  <si>
    <t>Oklahoma City, OK</t>
  </si>
  <si>
    <t>Edmonton, AB</t>
  </si>
  <si>
    <t>Durham, NC</t>
  </si>
  <si>
    <t>Baltimore, MD</t>
  </si>
  <si>
    <t>Dayton, OH</t>
  </si>
  <si>
    <t>London, ON</t>
  </si>
  <si>
    <t>Fort Worth, TX</t>
  </si>
  <si>
    <t>Sarasota, FL</t>
  </si>
  <si>
    <t>Fort Myers, FL</t>
  </si>
  <si>
    <t>Great Falls, MT</t>
  </si>
  <si>
    <t>Las Vegas, NV</t>
  </si>
  <si>
    <t>Pittsburgh, PA</t>
  </si>
  <si>
    <t>San Jose, CA</t>
  </si>
  <si>
    <t>Greenville, SC</t>
  </si>
  <si>
    <t>Gorham, ME</t>
  </si>
  <si>
    <t>Roanoke, VA</t>
  </si>
  <si>
    <t>Washington, DC</t>
  </si>
  <si>
    <t>Little Rock, AR</t>
  </si>
  <si>
    <t>Charleston, SC</t>
  </si>
  <si>
    <t>New York, NY</t>
  </si>
  <si>
    <t>Maple Shade, NJ</t>
  </si>
  <si>
    <t>Saint Petersburg, FL</t>
  </si>
  <si>
    <t>Menasha, WI</t>
  </si>
  <si>
    <t>Harrisburg, PA</t>
  </si>
  <si>
    <t>San Francisco, CA</t>
  </si>
  <si>
    <t>Richmond, VA</t>
  </si>
  <si>
    <t>Montreal, QC</t>
  </si>
  <si>
    <t>San Diego, CA</t>
  </si>
  <si>
    <t>Charlotte, NC</t>
  </si>
  <si>
    <t>Winston-Salem, NC</t>
  </si>
  <si>
    <t>Santa Ana, CA</t>
  </si>
  <si>
    <t>Tacoma, WA</t>
  </si>
  <si>
    <t>Nashville, TN</t>
  </si>
  <si>
    <t>San Antonio, TX</t>
  </si>
  <si>
    <t>Louisville, KY</t>
  </si>
  <si>
    <t>Sacramento, CA</t>
  </si>
  <si>
    <t>Orlando, FL</t>
  </si>
  <si>
    <t>Saint Louis, MO</t>
  </si>
  <si>
    <t>Austin, TX</t>
  </si>
  <si>
    <t>Houston, TX</t>
  </si>
  <si>
    <t>Miami, FL</t>
  </si>
  <si>
    <t>Saint Paul, MN</t>
  </si>
  <si>
    <t>Seattle, WA</t>
  </si>
  <si>
    <t>Indianapolis, IN</t>
  </si>
  <si>
    <t>Los Angeles, CA</t>
  </si>
  <si>
    <t>Colorado Springs, CO</t>
  </si>
  <si>
    <t>Atlanta, GA</t>
  </si>
  <si>
    <t>Portland, OR</t>
  </si>
  <si>
    <t>Milwaukee, WI</t>
  </si>
  <si>
    <t>Phoenix, AZ</t>
  </si>
  <si>
    <t>Total</t>
  </si>
  <si>
    <r>
      <rPr>
        <b/>
        <sz val="11"/>
        <color rgb="FF000000"/>
        <rFont val="Arial"/>
        <family val="2"/>
      </rPr>
      <t>Impact Dashboard:</t>
    </r>
    <r>
      <rPr>
        <sz val="11"/>
        <color rgb="FF000000"/>
        <rFont val="Arial"/>
        <family val="2"/>
      </rPr>
      <t xml:space="preserve"> Use this sheet to analyze the impact of your proposed changes on average dues paid by member Goodwills, larger v. smaller Goodwill organizations, the equity of the proposed structure relative to the current structure; and the difference in the total amount of dues revenue generated; t</t>
    </r>
    <r>
      <rPr>
        <b/>
        <sz val="11"/>
        <color rgb="FF000000"/>
        <rFont val="Arial"/>
        <family val="2"/>
      </rPr>
      <t>his page autofills based on changes you make on the Control Panel and in the definition of Earned Revenue.</t>
    </r>
  </si>
  <si>
    <t>Trends - Average Dues Paid (all Members)</t>
  </si>
  <si>
    <t>Current Structure</t>
  </si>
  <si>
    <t>Proposed Structure</t>
  </si>
  <si>
    <t>Proposed Change in Average Dues Paid</t>
  </si>
  <si>
    <t>Your Proposal: Comparing Impact on Large and Small Orgs</t>
  </si>
  <si>
    <t>Average Dues - 15 Lowest Revenue Goodwills</t>
  </si>
  <si>
    <t>Average Earned Reveniue - 15 Lowest</t>
  </si>
  <si>
    <t>Dues Percentage (to total "duesable" revenue)</t>
  </si>
  <si>
    <t>Average Dues - 15 Highest Revenue Goodwill</t>
  </si>
  <si>
    <t>Average Earned Revenue - 15 Highest</t>
  </si>
  <si>
    <t>Equity Ratio (Dues Percentage Largest to Smallest Goodwills)</t>
  </si>
  <si>
    <t>Total GII Dues Revenue Projected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</si>
</sst>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6" formatCode="&quot;$&quot;#,##0_);[Red]\(&quot;$&quot;#,##0\)"/>
    <numFmt numFmtId="7" formatCode="&quot;$&quot;#,##0.00_);\(&quot;$&quot;#,##0.00\)"/>
    <numFmt numFmtId="44" formatCode="_(&quot;$&quot;* #,##0.00_);_(&quot;$&quot;* \(#,##0.00\);_(&quot;$&quot;* &quot;-&quot;??_);_(@_)"/>
    <numFmt numFmtId="164" formatCode="&quot;$&quot;#,##0"/>
    <numFmt numFmtId="165" formatCode="&quot;$&quot;#,##0.00"/>
    <numFmt numFmtId="166" formatCode="0.0"/>
    <numFmt numFmtId="167" formatCode="0.0000%"/>
  </numFmts>
  <fonts count="31">
    <font>
      <sz val="10"/>
      <color rgb="FF000000"/>
      <name val="Times New Roman"/>
      <charset val="204"/>
    </font>
    <font>
      <sz val="11"/>
      <color theme="1"/>
      <name val="Calibri"/>
      <family val="2"/>
      <scheme val="minor"/>
    </font>
    <font>
      <sz val="11"/>
      <color rgb="FF000000"/>
      <name val="Arial"/>
      <family val="2"/>
    </font>
    <font>
      <sz val="10"/>
      <color rgb="FF000000"/>
      <name val="Arial"/>
      <family val="2"/>
    </font>
    <font>
      <b/>
      <sz val="11"/>
      <color theme="0"/>
      <name val="Arial"/>
      <family val="2"/>
    </font>
    <font>
      <sz val="10"/>
      <color rgb="FF000000"/>
      <name val="Times New Roman"/>
      <family val="1"/>
    </font>
    <font>
      <sz val="10"/>
      <name val="Arial"/>
      <family val="2"/>
    </font>
    <font>
      <b/>
      <sz val="18"/>
      <color rgb="FF000000"/>
      <name val="Calibri"/>
      <family val="2"/>
      <scheme val="minor"/>
    </font>
    <font>
      <sz val="12"/>
      <color rgb="FF000000"/>
      <name val="Times New Roman"/>
      <family val="1"/>
    </font>
    <font>
      <b/>
      <sz val="12"/>
      <color rgb="FF000000"/>
      <name val="Times New Roman"/>
      <family val="1"/>
    </font>
    <font>
      <b/>
      <sz val="12"/>
      <color rgb="FF000000"/>
      <name val="Calibri"/>
      <family val="2"/>
      <scheme val="minor"/>
    </font>
    <font>
      <sz val="12"/>
      <color rgb="FF000000"/>
      <name val="Calibri"/>
      <family val="2"/>
      <scheme val="minor"/>
    </font>
    <font>
      <sz val="14"/>
      <color theme="0"/>
      <name val="Arial"/>
      <family val="2"/>
    </font>
    <font>
      <sz val="14"/>
      <color theme="0"/>
      <name val="Times New Roman"/>
      <family val="1"/>
    </font>
    <font>
      <b/>
      <sz val="12"/>
      <color theme="0"/>
      <name val="Arial"/>
      <family val="2"/>
    </font>
    <font>
      <sz val="8"/>
      <name val="Times New Roman"/>
      <family val="1"/>
    </font>
    <font>
      <sz val="12"/>
      <color rgb="FF000000"/>
      <name val="Arial"/>
      <family val="2"/>
    </font>
    <font>
      <sz val="11"/>
      <name val="Arial"/>
      <family val="2"/>
    </font>
    <font>
      <b/>
      <sz val="10"/>
      <color rgb="FF000000"/>
      <name val="Times New Roman"/>
      <family val="1"/>
    </font>
    <font>
      <b/>
      <sz val="11"/>
      <name val="Arial"/>
      <family val="2"/>
    </font>
    <font>
      <sz val="11"/>
      <color rgb="FF000000"/>
      <name val="Times New Roman"/>
      <family val="1"/>
    </font>
    <font>
      <sz val="11"/>
      <color rgb="FF000000"/>
      <name val="Calibri"/>
      <family val="2"/>
      <scheme val="minor"/>
    </font>
    <font>
      <sz val="10"/>
      <color rgb="FF000000"/>
      <name val="Calibri"/>
      <family val="2"/>
      <scheme val="minor"/>
    </font>
    <font>
      <sz val="10"/>
      <name val="Calibri"/>
      <family val="2"/>
      <scheme val="minor"/>
    </font>
    <font>
      <b/>
      <sz val="14"/>
      <color rgb="FF000000"/>
      <name val="Calibri"/>
      <family val="2"/>
      <scheme val="minor"/>
    </font>
    <font>
      <b/>
      <sz val="11"/>
      <color rgb="FF000000"/>
      <name val="Calibri"/>
      <family val="2"/>
      <scheme val="minor"/>
    </font>
    <font>
      <b/>
      <sz val="10"/>
      <color rgb="FF000000"/>
      <name val="Calibri"/>
      <family val="2"/>
      <scheme val="minor"/>
    </font>
    <font>
      <sz val="11"/>
      <color theme="1"/>
      <name val="Arial"/>
      <family val="2"/>
    </font>
    <font>
      <sz val="11"/>
      <color rgb="FFC00000"/>
      <name val="Arial"/>
      <family val="2"/>
    </font>
    <font>
      <b/>
      <sz val="11"/>
      <color rgb="FF000000"/>
      <name val="Arial"/>
      <family val="2"/>
    </font>
    <font>
      <i/>
      <sz val="9"/>
      <color rgb="FFFF0000"/>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tint="-0.14999847407452621"/>
        <bgColor indexed="64"/>
      </patternFill>
    </fill>
  </fills>
  <borders count="27">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ashed">
        <color indexed="64"/>
      </left>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dashed">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top/>
      <bottom style="dashed">
        <color indexed="64"/>
      </bottom>
      <diagonal/>
    </border>
    <border>
      <left style="medium">
        <color indexed="64"/>
      </left>
      <right/>
      <top/>
      <bottom style="dashed">
        <color indexed="64"/>
      </bottom>
      <diagonal/>
    </border>
    <border>
      <left style="thin">
        <color indexed="64"/>
      </left>
      <right style="thin">
        <color indexed="64"/>
      </right>
      <top/>
      <bottom style="thin">
        <color indexed="64"/>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0" fontId="1" fillId="0" borderId="0"/>
  </cellStyleXfs>
  <cellXfs count="202">
    <xf numFmtId="0" fontId="0" fillId="0" borderId="0" xfId="0"/>
    <xf numFmtId="0" fontId="3" fillId="0" borderId="0" xfId="0" applyFont="1" applyAlignment="1">
      <alignment horizontal="left" vertical="top"/>
    </xf>
    <xf numFmtId="0" fontId="6" fillId="2" borderId="0" xfId="0" applyFont="1" applyFill="1" applyAlignment="1">
      <alignment horizontal="left" vertical="top"/>
    </xf>
    <xf numFmtId="10" fontId="3" fillId="0" borderId="0" xfId="2" applyNumberFormat="1" applyFont="1" applyFill="1" applyBorder="1" applyAlignment="1">
      <alignment horizontal="center" vertical="top"/>
    </xf>
    <xf numFmtId="0" fontId="3" fillId="3" borderId="0" xfId="0" applyFont="1" applyFill="1" applyAlignment="1">
      <alignment horizontal="left" vertical="top"/>
    </xf>
    <xf numFmtId="0" fontId="6" fillId="3" borderId="0" xfId="0" applyFont="1" applyFill="1" applyAlignment="1">
      <alignment horizontal="left" vertical="top"/>
    </xf>
    <xf numFmtId="6" fontId="6" fillId="3" borderId="0" xfId="0" applyNumberFormat="1" applyFont="1" applyFill="1" applyAlignment="1">
      <alignment horizontal="center" vertical="top"/>
    </xf>
    <xf numFmtId="10" fontId="3" fillId="3" borderId="0" xfId="2" applyNumberFormat="1" applyFont="1" applyFill="1" applyBorder="1" applyAlignment="1">
      <alignment horizontal="center" vertical="top"/>
    </xf>
    <xf numFmtId="164" fontId="6" fillId="3" borderId="0" xfId="0" applyNumberFormat="1" applyFont="1" applyFill="1" applyAlignment="1">
      <alignment horizontal="center" vertical="top"/>
    </xf>
    <xf numFmtId="6" fontId="3" fillId="3" borderId="0" xfId="0" applyNumberFormat="1" applyFont="1" applyFill="1" applyAlignment="1">
      <alignment horizontal="left" vertical="top"/>
    </xf>
    <xf numFmtId="0" fontId="5" fillId="0" borderId="0" xfId="0" applyFont="1"/>
    <xf numFmtId="0" fontId="7" fillId="0" borderId="0" xfId="0" applyFont="1"/>
    <xf numFmtId="0" fontId="11" fillId="0" borderId="0" xfId="0" applyFont="1"/>
    <xf numFmtId="0" fontId="11" fillId="0" borderId="0" xfId="0" applyFont="1" applyAlignment="1">
      <alignment wrapText="1"/>
    </xf>
    <xf numFmtId="164" fontId="6" fillId="3" borderId="0" xfId="0" applyNumberFormat="1" applyFont="1" applyFill="1" applyAlignment="1">
      <alignment horizontal="right" vertical="top"/>
    </xf>
    <xf numFmtId="3" fontId="3" fillId="3" borderId="0" xfId="0" applyNumberFormat="1" applyFont="1" applyFill="1" applyAlignment="1">
      <alignment horizontal="left" vertical="top"/>
    </xf>
    <xf numFmtId="0" fontId="1" fillId="0" borderId="0" xfId="3"/>
    <xf numFmtId="0" fontId="1" fillId="0" borderId="0" xfId="3" applyAlignment="1">
      <alignment horizontal="center" vertical="center" wrapText="1"/>
    </xf>
    <xf numFmtId="164" fontId="6" fillId="3" borderId="0" xfId="1" applyNumberFormat="1" applyFont="1" applyFill="1" applyBorder="1" applyAlignment="1">
      <alignment horizontal="center" vertical="top"/>
    </xf>
    <xf numFmtId="6" fontId="3" fillId="3" borderId="4" xfId="0" applyNumberFormat="1" applyFont="1" applyFill="1" applyBorder="1" applyAlignment="1">
      <alignment horizontal="center" vertical="top"/>
    </xf>
    <xf numFmtId="0" fontId="3" fillId="3" borderId="16" xfId="0" applyFont="1" applyFill="1" applyBorder="1" applyAlignment="1">
      <alignment horizontal="left" vertical="top"/>
    </xf>
    <xf numFmtId="0" fontId="3" fillId="0" borderId="16" xfId="0" applyFont="1" applyBorder="1" applyAlignment="1">
      <alignment horizontal="left" vertical="top"/>
    </xf>
    <xf numFmtId="6" fontId="3" fillId="3" borderId="16" xfId="0" applyNumberFormat="1" applyFont="1" applyFill="1" applyBorder="1" applyAlignment="1">
      <alignment horizontal="left" vertical="top"/>
    </xf>
    <xf numFmtId="0" fontId="9" fillId="8" borderId="0" xfId="0" applyFont="1" applyFill="1"/>
    <xf numFmtId="0" fontId="0" fillId="8" borderId="0" xfId="0" applyFill="1"/>
    <xf numFmtId="0" fontId="8" fillId="8" borderId="0" xfId="0" applyFont="1" applyFill="1"/>
    <xf numFmtId="10" fontId="8" fillId="8" borderId="4" xfId="0" applyNumberFormat="1" applyFont="1" applyFill="1" applyBorder="1"/>
    <xf numFmtId="7" fontId="0" fillId="8" borderId="0" xfId="0" applyNumberFormat="1" applyFill="1"/>
    <xf numFmtId="0" fontId="3" fillId="0" borderId="0" xfId="0" applyFont="1" applyAlignment="1">
      <alignment horizontal="left" vertical="center"/>
    </xf>
    <xf numFmtId="0" fontId="3" fillId="3" borderId="0" xfId="0" applyFont="1" applyFill="1" applyAlignment="1">
      <alignment horizontal="right" vertical="top"/>
    </xf>
    <xf numFmtId="3" fontId="3" fillId="3" borderId="0" xfId="0" applyNumberFormat="1" applyFont="1" applyFill="1" applyAlignment="1">
      <alignment horizontal="right" vertical="top"/>
    </xf>
    <xf numFmtId="0" fontId="8" fillId="8" borderId="4" xfId="0" applyFont="1" applyFill="1" applyBorder="1"/>
    <xf numFmtId="0" fontId="9" fillId="8" borderId="4" xfId="0" applyFont="1" applyFill="1" applyBorder="1"/>
    <xf numFmtId="3" fontId="3" fillId="0" borderId="0" xfId="0" applyNumberFormat="1" applyFont="1" applyAlignment="1">
      <alignment horizontal="right" vertical="top"/>
    </xf>
    <xf numFmtId="6" fontId="6" fillId="3" borderId="0" xfId="0" applyNumberFormat="1" applyFont="1" applyFill="1" applyAlignment="1">
      <alignment horizontal="right" vertical="top"/>
    </xf>
    <xf numFmtId="164" fontId="6" fillId="3" borderId="0" xfId="1" applyNumberFormat="1" applyFont="1" applyFill="1" applyBorder="1" applyAlignment="1">
      <alignment horizontal="right" vertical="top"/>
    </xf>
    <xf numFmtId="6" fontId="3" fillId="3" borderId="4" xfId="0" applyNumberFormat="1" applyFont="1" applyFill="1" applyBorder="1" applyAlignment="1">
      <alignment horizontal="right" vertical="top"/>
    </xf>
    <xf numFmtId="0" fontId="3" fillId="0" borderId="0" xfId="0" applyFont="1" applyAlignment="1">
      <alignment horizontal="right" vertical="top"/>
    </xf>
    <xf numFmtId="0" fontId="4" fillId="4" borderId="19"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20" xfId="0" applyFont="1" applyFill="1" applyBorder="1" applyAlignment="1">
      <alignment horizontal="center" vertical="center" wrapText="1"/>
    </xf>
    <xf numFmtId="165" fontId="1" fillId="0" borderId="0" xfId="3" applyNumberFormat="1"/>
    <xf numFmtId="164" fontId="0" fillId="0" borderId="0" xfId="0" applyNumberFormat="1"/>
    <xf numFmtId="0" fontId="20" fillId="0" borderId="0" xfId="0" applyFont="1"/>
    <xf numFmtId="0" fontId="10" fillId="0" borderId="0" xfId="0" applyFont="1"/>
    <xf numFmtId="0" fontId="21" fillId="0" borderId="0" xfId="0" applyFont="1" applyAlignment="1">
      <alignment horizontal="center"/>
    </xf>
    <xf numFmtId="0" fontId="22" fillId="0" borderId="0" xfId="0" applyFont="1"/>
    <xf numFmtId="0" fontId="21" fillId="0" borderId="0" xfId="0" applyFont="1" applyAlignment="1">
      <alignment horizontal="center" vertical="center"/>
    </xf>
    <xf numFmtId="0" fontId="11" fillId="0" borderId="0" xfId="0" applyFont="1" applyAlignment="1">
      <alignment horizontal="center"/>
    </xf>
    <xf numFmtId="0" fontId="22" fillId="0" borderId="0" xfId="0" applyFont="1" applyAlignment="1">
      <alignment horizontal="center"/>
    </xf>
    <xf numFmtId="0" fontId="10" fillId="0" borderId="0" xfId="0" applyFont="1" applyAlignment="1">
      <alignment wrapText="1"/>
    </xf>
    <xf numFmtId="0" fontId="10" fillId="0" borderId="4" xfId="0" applyFont="1" applyBorder="1"/>
    <xf numFmtId="0" fontId="11" fillId="0" borderId="4" xfId="0" applyFont="1" applyBorder="1"/>
    <xf numFmtId="164" fontId="11" fillId="7" borderId="4" xfId="0" applyNumberFormat="1" applyFont="1" applyFill="1" applyBorder="1"/>
    <xf numFmtId="164" fontId="11" fillId="6" borderId="4" xfId="0" applyNumberFormat="1" applyFont="1" applyFill="1" applyBorder="1"/>
    <xf numFmtId="165" fontId="22" fillId="0" borderId="0" xfId="0" applyNumberFormat="1" applyFont="1"/>
    <xf numFmtId="164" fontId="11" fillId="0" borderId="0" xfId="0" applyNumberFormat="1" applyFont="1"/>
    <xf numFmtId="164" fontId="11" fillId="3" borderId="0" xfId="0" applyNumberFormat="1" applyFont="1" applyFill="1"/>
    <xf numFmtId="3" fontId="11" fillId="0" borderId="0" xfId="0" applyNumberFormat="1" applyFont="1"/>
    <xf numFmtId="10" fontId="22" fillId="0" borderId="0" xfId="0" applyNumberFormat="1" applyFont="1"/>
    <xf numFmtId="0" fontId="10" fillId="0" borderId="4" xfId="0" applyFont="1" applyBorder="1" applyAlignment="1">
      <alignment wrapText="1"/>
    </xf>
    <xf numFmtId="0" fontId="10" fillId="7" borderId="4" xfId="0" applyFont="1" applyFill="1" applyBorder="1" applyAlignment="1">
      <alignment horizontal="center"/>
    </xf>
    <xf numFmtId="10" fontId="22" fillId="0" borderId="0" xfId="0" applyNumberFormat="1" applyFont="1" applyAlignment="1">
      <alignment vertical="top" wrapText="1"/>
    </xf>
    <xf numFmtId="164" fontId="23" fillId="3" borderId="0" xfId="0" applyNumberFormat="1" applyFont="1" applyFill="1" applyAlignment="1">
      <alignment horizontal="right" vertical="top"/>
    </xf>
    <xf numFmtId="0" fontId="10" fillId="7" borderId="4" xfId="0" applyFont="1" applyFill="1" applyBorder="1" applyAlignment="1" applyProtection="1">
      <alignment horizontal="center" vertical="center"/>
      <protection locked="0"/>
    </xf>
    <xf numFmtId="0" fontId="10" fillId="7" borderId="4" xfId="0" applyFont="1" applyFill="1" applyBorder="1" applyAlignment="1">
      <alignment horizontal="center" vertical="center"/>
    </xf>
    <xf numFmtId="164" fontId="22" fillId="0" borderId="0" xfId="0" applyNumberFormat="1" applyFont="1" applyAlignment="1">
      <alignment vertical="top"/>
    </xf>
    <xf numFmtId="0" fontId="10" fillId="0" borderId="4" xfId="0" applyFont="1" applyBorder="1" applyAlignment="1">
      <alignment vertical="top" wrapText="1"/>
    </xf>
    <xf numFmtId="0" fontId="11" fillId="0" borderId="0" xfId="0" applyFont="1" applyAlignment="1">
      <alignment vertical="top" wrapText="1"/>
    </xf>
    <xf numFmtId="10" fontId="11" fillId="7" borderId="4" xfId="0" applyNumberFormat="1" applyFont="1" applyFill="1" applyBorder="1"/>
    <xf numFmtId="10" fontId="22" fillId="3" borderId="0" xfId="0" applyNumberFormat="1" applyFont="1" applyFill="1"/>
    <xf numFmtId="0" fontId="24" fillId="8" borderId="0" xfId="0" applyFont="1" applyFill="1"/>
    <xf numFmtId="0" fontId="10" fillId="8" borderId="0" xfId="0" applyFont="1" applyFill="1"/>
    <xf numFmtId="0" fontId="22" fillId="8" borderId="0" xfId="0" applyFont="1" applyFill="1"/>
    <xf numFmtId="0" fontId="11" fillId="8" borderId="0" xfId="0" applyFont="1" applyFill="1" applyAlignment="1">
      <alignment horizontal="center"/>
    </xf>
    <xf numFmtId="0" fontId="22" fillId="8" borderId="0" xfId="0" applyFont="1" applyFill="1" applyAlignment="1">
      <alignment horizontal="center"/>
    </xf>
    <xf numFmtId="0" fontId="11" fillId="8" borderId="0" xfId="0" applyFont="1" applyFill="1" applyAlignment="1">
      <alignment horizontal="center" vertical="center"/>
    </xf>
    <xf numFmtId="0" fontId="10" fillId="8" borderId="4" xfId="0" applyFont="1" applyFill="1" applyBorder="1"/>
    <xf numFmtId="164" fontId="11" fillId="8" borderId="4" xfId="0" applyNumberFormat="1" applyFont="1" applyFill="1" applyBorder="1"/>
    <xf numFmtId="5" fontId="11" fillId="8" borderId="4" xfId="1" applyNumberFormat="1" applyFont="1" applyFill="1" applyBorder="1"/>
    <xf numFmtId="164" fontId="11" fillId="8" borderId="0" xfId="0" applyNumberFormat="1" applyFont="1" applyFill="1"/>
    <xf numFmtId="0" fontId="11" fillId="8" borderId="0" xfId="0" applyFont="1" applyFill="1"/>
    <xf numFmtId="0" fontId="26" fillId="8" borderId="0" xfId="0" applyFont="1" applyFill="1"/>
    <xf numFmtId="0" fontId="10" fillId="8" borderId="0" xfId="0" applyFont="1" applyFill="1" applyAlignment="1">
      <alignment horizontal="center"/>
    </xf>
    <xf numFmtId="0" fontId="18" fillId="8" borderId="0" xfId="0" applyFont="1" applyFill="1"/>
    <xf numFmtId="0" fontId="17" fillId="8" borderId="4" xfId="0" applyFont="1" applyFill="1" applyBorder="1" applyAlignment="1">
      <alignment horizontal="left" vertical="top"/>
    </xf>
    <xf numFmtId="6" fontId="17" fillId="8" borderId="4" xfId="0" applyNumberFormat="1" applyFont="1" applyFill="1" applyBorder="1" applyAlignment="1">
      <alignment vertical="top"/>
    </xf>
    <xf numFmtId="6" fontId="17" fillId="8" borderId="4" xfId="0" applyNumberFormat="1" applyFont="1" applyFill="1" applyBorder="1" applyAlignment="1">
      <alignment horizontal="right" vertical="top"/>
    </xf>
    <xf numFmtId="10" fontId="2" fillId="8" borderId="4" xfId="2" applyNumberFormat="1" applyFont="1" applyFill="1" applyBorder="1" applyAlignment="1">
      <alignment horizontal="right" vertical="top"/>
    </xf>
    <xf numFmtId="10" fontId="2" fillId="8" borderId="4" xfId="2" applyNumberFormat="1" applyFont="1" applyFill="1" applyBorder="1" applyAlignment="1">
      <alignment vertical="top"/>
    </xf>
    <xf numFmtId="164" fontId="2" fillId="8" borderId="4" xfId="0" applyNumberFormat="1" applyFont="1" applyFill="1" applyBorder="1" applyAlignment="1">
      <alignment vertical="top"/>
    </xf>
    <xf numFmtId="164" fontId="2" fillId="8" borderId="4" xfId="0" applyNumberFormat="1" applyFont="1" applyFill="1" applyBorder="1" applyAlignment="1">
      <alignment horizontal="right" vertical="top"/>
    </xf>
    <xf numFmtId="3" fontId="2" fillId="8" borderId="4" xfId="0" applyNumberFormat="1" applyFont="1" applyFill="1" applyBorder="1" applyAlignment="1">
      <alignment horizontal="right" vertical="top"/>
    </xf>
    <xf numFmtId="0" fontId="3" fillId="8" borderId="0" xfId="0" applyFont="1" applyFill="1" applyAlignment="1">
      <alignment horizontal="left" vertical="top"/>
    </xf>
    <xf numFmtId="164" fontId="17" fillId="8" borderId="4" xfId="0" applyNumberFormat="1" applyFont="1" applyFill="1" applyBorder="1" applyAlignment="1">
      <alignment vertical="top"/>
    </xf>
    <xf numFmtId="164" fontId="17" fillId="8" borderId="4" xfId="0" applyNumberFormat="1" applyFont="1" applyFill="1" applyBorder="1" applyAlignment="1">
      <alignment horizontal="right" vertical="top"/>
    </xf>
    <xf numFmtId="164" fontId="2" fillId="8" borderId="4" xfId="0" applyNumberFormat="1" applyFont="1" applyFill="1" applyBorder="1" applyAlignment="1">
      <alignment horizontal="right" vertical="center"/>
    </xf>
    <xf numFmtId="164" fontId="2" fillId="8" borderId="4" xfId="0" applyNumberFormat="1" applyFont="1" applyFill="1" applyBorder="1" applyAlignment="1">
      <alignment vertical="center"/>
    </xf>
    <xf numFmtId="164" fontId="17" fillId="8" borderId="4" xfId="1" applyNumberFormat="1" applyFont="1" applyFill="1" applyBorder="1" applyAlignment="1">
      <alignment vertical="top"/>
    </xf>
    <xf numFmtId="164" fontId="17" fillId="8" borderId="4" xfId="1" applyNumberFormat="1" applyFont="1" applyFill="1" applyBorder="1" applyAlignment="1">
      <alignment horizontal="right" vertical="top"/>
    </xf>
    <xf numFmtId="0" fontId="3" fillId="8" borderId="1" xfId="0" applyFont="1" applyFill="1" applyBorder="1" applyAlignment="1">
      <alignment horizontal="left" vertical="top"/>
    </xf>
    <xf numFmtId="0" fontId="17" fillId="8" borderId="0" xfId="0" applyFont="1" applyFill="1" applyAlignment="1">
      <alignment horizontal="left" vertical="top"/>
    </xf>
    <xf numFmtId="6" fontId="17" fillId="8" borderId="0" xfId="0" applyNumberFormat="1" applyFont="1" applyFill="1" applyAlignment="1">
      <alignment horizontal="center" vertical="top"/>
    </xf>
    <xf numFmtId="6" fontId="17" fillId="8" borderId="0" xfId="0" applyNumberFormat="1" applyFont="1" applyFill="1" applyAlignment="1">
      <alignment horizontal="right" vertical="top"/>
    </xf>
    <xf numFmtId="10" fontId="2" fillId="8" borderId="0" xfId="2" applyNumberFormat="1" applyFont="1" applyFill="1" applyBorder="1" applyAlignment="1">
      <alignment horizontal="center" vertical="top"/>
    </xf>
    <xf numFmtId="6" fontId="2" fillId="8" borderId="16" xfId="0" applyNumberFormat="1" applyFont="1" applyFill="1" applyBorder="1" applyAlignment="1">
      <alignment horizontal="left" vertical="top"/>
    </xf>
    <xf numFmtId="0" fontId="2" fillId="8" borderId="0" xfId="0" applyFont="1" applyFill="1" applyAlignment="1">
      <alignment horizontal="left" vertical="top"/>
    </xf>
    <xf numFmtId="3" fontId="2" fillId="8" borderId="0" xfId="0" applyNumberFormat="1" applyFont="1" applyFill="1" applyAlignment="1">
      <alignment horizontal="right" vertical="top"/>
    </xf>
    <xf numFmtId="0" fontId="19" fillId="8" borderId="4" xfId="0" applyFont="1" applyFill="1" applyBorder="1" applyAlignment="1">
      <alignment horizontal="left" vertical="top"/>
    </xf>
    <xf numFmtId="164" fontId="2" fillId="8" borderId="4" xfId="2" applyNumberFormat="1" applyFont="1" applyFill="1" applyBorder="1" applyAlignment="1">
      <alignment vertical="top"/>
    </xf>
    <xf numFmtId="0" fontId="16" fillId="8" borderId="0" xfId="0" applyFont="1" applyFill="1" applyAlignment="1">
      <alignment horizontal="left" vertical="top"/>
    </xf>
    <xf numFmtId="164" fontId="17" fillId="8" borderId="4" xfId="0" applyNumberFormat="1" applyFont="1" applyFill="1" applyBorder="1" applyAlignment="1">
      <alignment horizontal="center" vertical="top"/>
    </xf>
    <xf numFmtId="10" fontId="2" fillId="8" borderId="4" xfId="2" applyNumberFormat="1" applyFont="1" applyFill="1" applyBorder="1" applyAlignment="1">
      <alignment horizontal="center" vertical="top"/>
    </xf>
    <xf numFmtId="6" fontId="2" fillId="8" borderId="4" xfId="0" applyNumberFormat="1" applyFont="1" applyFill="1" applyBorder="1" applyAlignment="1">
      <alignment horizontal="left" vertical="top"/>
    </xf>
    <xf numFmtId="0" fontId="2" fillId="8" borderId="4" xfId="0" applyFont="1" applyFill="1" applyBorder="1" applyAlignment="1">
      <alignment horizontal="left" vertical="top"/>
    </xf>
    <xf numFmtId="165" fontId="2" fillId="8" borderId="4" xfId="0" applyNumberFormat="1" applyFont="1" applyFill="1" applyBorder="1" applyAlignment="1">
      <alignment horizontal="left" vertical="top"/>
    </xf>
    <xf numFmtId="6" fontId="17" fillId="8" borderId="4" xfId="0" applyNumberFormat="1" applyFont="1" applyFill="1" applyBorder="1" applyAlignment="1">
      <alignment horizontal="center" vertical="top"/>
    </xf>
    <xf numFmtId="10" fontId="2" fillId="8" borderId="4" xfId="0" applyNumberFormat="1" applyFont="1" applyFill="1" applyBorder="1" applyAlignment="1">
      <alignment horizontal="right" vertical="top"/>
    </xf>
    <xf numFmtId="0" fontId="27" fillId="0" borderId="0" xfId="3" applyFont="1"/>
    <xf numFmtId="0" fontId="27" fillId="0" borderId="4" xfId="3" applyFont="1" applyBorder="1" applyAlignment="1">
      <alignment horizontal="center" vertical="center" wrapText="1"/>
    </xf>
    <xf numFmtId="0" fontId="27" fillId="8" borderId="4" xfId="3" applyFont="1" applyFill="1" applyBorder="1" applyAlignment="1">
      <alignment horizontal="center" vertical="center" wrapText="1"/>
    </xf>
    <xf numFmtId="0" fontId="27" fillId="5" borderId="4" xfId="3" applyFont="1" applyFill="1" applyBorder="1" applyAlignment="1">
      <alignment horizontal="center" vertical="center" wrapText="1"/>
    </xf>
    <xf numFmtId="0" fontId="27" fillId="0" borderId="0" xfId="3" applyFont="1" applyAlignment="1">
      <alignment horizontal="center" vertical="center" wrapText="1"/>
    </xf>
    <xf numFmtId="0" fontId="27" fillId="0" borderId="4" xfId="3" applyFont="1" applyBorder="1"/>
    <xf numFmtId="0" fontId="27" fillId="8" borderId="4" xfId="3" applyFont="1" applyFill="1" applyBorder="1"/>
    <xf numFmtId="164" fontId="27" fillId="0" borderId="22" xfId="3" applyNumberFormat="1" applyFont="1" applyBorder="1"/>
    <xf numFmtId="164" fontId="27" fillId="0" borderId="23" xfId="3" applyNumberFormat="1" applyFont="1" applyBorder="1"/>
    <xf numFmtId="164" fontId="27" fillId="0" borderId="24" xfId="3" applyNumberFormat="1" applyFont="1" applyBorder="1"/>
    <xf numFmtId="164" fontId="27" fillId="8" borderId="25" xfId="3" applyNumberFormat="1" applyFont="1" applyFill="1" applyBorder="1"/>
    <xf numFmtId="164" fontId="27" fillId="5" borderId="26" xfId="3" applyNumberFormat="1" applyFont="1" applyFill="1" applyBorder="1"/>
    <xf numFmtId="164" fontId="27" fillId="8" borderId="26" xfId="3" applyNumberFormat="1" applyFont="1" applyFill="1" applyBorder="1"/>
    <xf numFmtId="164" fontId="27" fillId="0" borderId="0" xfId="3" applyNumberFormat="1" applyFont="1"/>
    <xf numFmtId="164" fontId="27" fillId="0" borderId="13" xfId="3" applyNumberFormat="1" applyFont="1" applyBorder="1"/>
    <xf numFmtId="164" fontId="27" fillId="0" borderId="12" xfId="3" applyNumberFormat="1" applyFont="1" applyBorder="1"/>
    <xf numFmtId="164" fontId="27" fillId="0" borderId="11" xfId="3" applyNumberFormat="1" applyFont="1" applyBorder="1"/>
    <xf numFmtId="164" fontId="27" fillId="8" borderId="21" xfId="3" applyNumberFormat="1" applyFont="1" applyFill="1" applyBorder="1"/>
    <xf numFmtId="164" fontId="27" fillId="5" borderId="4" xfId="3" applyNumberFormat="1" applyFont="1" applyFill="1" applyBorder="1"/>
    <xf numFmtId="164" fontId="27" fillId="0" borderId="15" xfId="3" applyNumberFormat="1" applyFont="1" applyBorder="1"/>
    <xf numFmtId="164" fontId="27" fillId="0" borderId="14" xfId="3" applyNumberFormat="1" applyFont="1" applyBorder="1"/>
    <xf numFmtId="0" fontId="27" fillId="8" borderId="10" xfId="3" applyFont="1" applyFill="1" applyBorder="1"/>
    <xf numFmtId="164" fontId="27" fillId="8" borderId="9" xfId="3" applyNumberFormat="1" applyFont="1" applyFill="1" applyBorder="1"/>
    <xf numFmtId="164" fontId="27" fillId="8" borderId="8" xfId="3" applyNumberFormat="1" applyFont="1" applyFill="1" applyBorder="1"/>
    <xf numFmtId="164" fontId="27" fillId="8" borderId="7" xfId="3" applyNumberFormat="1" applyFont="1" applyFill="1" applyBorder="1"/>
    <xf numFmtId="164" fontId="27" fillId="8" borderId="10" xfId="3" applyNumberFormat="1" applyFont="1" applyFill="1" applyBorder="1"/>
    <xf numFmtId="164" fontId="27" fillId="8" borderId="4" xfId="3" applyNumberFormat="1" applyFont="1" applyFill="1" applyBorder="1"/>
    <xf numFmtId="0" fontId="27" fillId="5" borderId="4" xfId="3" applyFont="1" applyFill="1" applyBorder="1" applyAlignment="1">
      <alignment wrapText="1"/>
    </xf>
    <xf numFmtId="0" fontId="2" fillId="0" borderId="0" xfId="0" applyFont="1"/>
    <xf numFmtId="164" fontId="2" fillId="0" borderId="0" xfId="0" applyNumberFormat="1" applyFont="1"/>
    <xf numFmtId="164" fontId="2" fillId="0" borderId="0" xfId="0" applyNumberFormat="1" applyFont="1" applyProtection="1">
      <protection locked="0"/>
    </xf>
    <xf numFmtId="0" fontId="29" fillId="0" borderId="0" xfId="0" applyFont="1"/>
    <xf numFmtId="1" fontId="29" fillId="0" borderId="0" xfId="0" applyNumberFormat="1" applyFont="1" applyProtection="1">
      <protection locked="0"/>
    </xf>
    <xf numFmtId="1" fontId="29" fillId="0" borderId="0" xfId="0" applyNumberFormat="1" applyFont="1"/>
    <xf numFmtId="0" fontId="19" fillId="0" borderId="0" xfId="0" applyFont="1"/>
    <xf numFmtId="10" fontId="2" fillId="0" borderId="0" xfId="0" applyNumberFormat="1" applyFont="1"/>
    <xf numFmtId="166" fontId="2" fillId="0" borderId="0" xfId="0" applyNumberFormat="1" applyFont="1"/>
    <xf numFmtId="0" fontId="2" fillId="8" borderId="4" xfId="0" applyFont="1" applyFill="1" applyBorder="1" applyAlignment="1">
      <alignment horizontal="right" vertical="top"/>
    </xf>
    <xf numFmtId="164" fontId="20" fillId="0" borderId="0" xfId="0" applyNumberFormat="1" applyFont="1"/>
    <xf numFmtId="0" fontId="30" fillId="0" borderId="0" xfId="3" applyFont="1" applyAlignment="1">
      <alignment wrapText="1"/>
    </xf>
    <xf numFmtId="167" fontId="11" fillId="7" borderId="4" xfId="0" applyNumberFormat="1" applyFont="1" applyFill="1" applyBorder="1"/>
    <xf numFmtId="164" fontId="17" fillId="8" borderId="26" xfId="0" applyNumberFormat="1" applyFont="1" applyFill="1" applyBorder="1" applyAlignment="1">
      <alignment horizontal="right" vertical="top"/>
    </xf>
    <xf numFmtId="164" fontId="2" fillId="8" borderId="26" xfId="0" applyNumberFormat="1" applyFont="1" applyFill="1" applyBorder="1" applyAlignment="1">
      <alignment horizontal="right" vertical="center"/>
    </xf>
    <xf numFmtId="164" fontId="2" fillId="8" borderId="26" xfId="0" applyNumberFormat="1" applyFont="1" applyFill="1" applyBorder="1" applyAlignment="1">
      <alignment vertical="center"/>
    </xf>
    <xf numFmtId="10" fontId="2" fillId="8" borderId="26" xfId="2" applyNumberFormat="1" applyFont="1" applyFill="1" applyBorder="1" applyAlignment="1">
      <alignment horizontal="right" vertical="top"/>
    </xf>
    <xf numFmtId="164" fontId="2" fillId="8" borderId="26" xfId="0" applyNumberFormat="1" applyFont="1" applyFill="1" applyBorder="1" applyAlignment="1">
      <alignment horizontal="right" vertical="top"/>
    </xf>
    <xf numFmtId="0" fontId="4" fillId="5" borderId="5"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2" xfId="0" applyFont="1" applyFill="1" applyBorder="1" applyAlignment="1">
      <alignment horizontal="right" vertical="center" wrapText="1"/>
    </xf>
    <xf numFmtId="0" fontId="4" fillId="5" borderId="6" xfId="0" applyFont="1" applyFill="1" applyBorder="1" applyAlignment="1">
      <alignment horizontal="center" vertical="center" wrapText="1"/>
    </xf>
    <xf numFmtId="164" fontId="2" fillId="8" borderId="26" xfId="0" applyNumberFormat="1" applyFont="1" applyFill="1" applyBorder="1" applyAlignment="1">
      <alignment vertical="top"/>
    </xf>
    <xf numFmtId="0" fontId="4" fillId="4" borderId="5" xfId="0" applyFont="1" applyFill="1" applyBorder="1" applyAlignment="1">
      <alignment horizontal="center" vertical="center" wrapText="1"/>
    </xf>
    <xf numFmtId="0" fontId="4" fillId="4" borderId="2" xfId="0" applyFont="1" applyFill="1" applyBorder="1" applyAlignment="1">
      <alignment horizontal="center" vertical="center" wrapText="1"/>
    </xf>
    <xf numFmtId="3" fontId="2" fillId="8" borderId="26" xfId="0" applyNumberFormat="1" applyFont="1" applyFill="1" applyBorder="1" applyAlignment="1">
      <alignment horizontal="right" vertical="top"/>
    </xf>
    <xf numFmtId="3" fontId="4" fillId="5" borderId="6" xfId="0" applyNumberFormat="1" applyFont="1" applyFill="1" applyBorder="1" applyAlignment="1">
      <alignment horizontal="center" vertical="center" wrapText="1"/>
    </xf>
    <xf numFmtId="3" fontId="4" fillId="4" borderId="19" xfId="0" applyNumberFormat="1" applyFont="1" applyFill="1" applyBorder="1" applyAlignment="1">
      <alignment horizontal="center" vertical="center" wrapText="1"/>
    </xf>
    <xf numFmtId="165" fontId="27" fillId="5" borderId="26" xfId="3" applyNumberFormat="1" applyFont="1" applyFill="1" applyBorder="1"/>
    <xf numFmtId="0" fontId="11" fillId="0" borderId="0" xfId="0" applyFont="1" applyAlignment="1">
      <alignment horizontal="center"/>
    </xf>
    <xf numFmtId="0" fontId="21" fillId="0" borderId="0" xfId="0" applyFont="1" applyAlignment="1">
      <alignment horizontal="center"/>
    </xf>
    <xf numFmtId="0" fontId="22" fillId="0" borderId="0" xfId="0" applyFont="1" applyAlignment="1">
      <alignment horizontal="center"/>
    </xf>
    <xf numFmtId="0" fontId="25" fillId="8" borderId="0" xfId="0" applyFont="1" applyFill="1" applyAlignment="1">
      <alignment horizontal="center"/>
    </xf>
    <xf numFmtId="0" fontId="25" fillId="8" borderId="0" xfId="0" applyFont="1" applyFill="1" applyAlignment="1">
      <alignment horizontal="center" vertical="center"/>
    </xf>
    <xf numFmtId="0" fontId="10" fillId="8" borderId="0" xfId="0" applyFont="1" applyFill="1" applyAlignment="1">
      <alignment horizontal="center"/>
    </xf>
    <xf numFmtId="0" fontId="26" fillId="8" borderId="0" xfId="0" applyFont="1" applyFill="1" applyAlignment="1">
      <alignment horizontal="center"/>
    </xf>
    <xf numFmtId="0" fontId="25" fillId="0" borderId="0" xfId="0" applyFont="1" applyAlignment="1">
      <alignment horizontal="center"/>
    </xf>
    <xf numFmtId="0" fontId="21" fillId="0" borderId="0" xfId="0" applyFont="1" applyAlignment="1">
      <alignment horizontal="center" vertical="center"/>
    </xf>
    <xf numFmtId="0" fontId="12" fillId="5" borderId="5" xfId="0" applyFont="1" applyFill="1" applyBorder="1" applyAlignment="1">
      <alignment horizontal="center" vertical="top"/>
    </xf>
    <xf numFmtId="0" fontId="13" fillId="5" borderId="2" xfId="0" applyFont="1" applyFill="1" applyBorder="1" applyAlignment="1">
      <alignment horizontal="center" vertical="top"/>
    </xf>
    <xf numFmtId="0" fontId="13" fillId="5" borderId="6" xfId="0" applyFont="1" applyFill="1" applyBorder="1" applyAlignment="1">
      <alignment horizontal="center" vertical="top"/>
    </xf>
    <xf numFmtId="0" fontId="4" fillId="2" borderId="0" xfId="0" applyFont="1" applyFill="1" applyAlignment="1">
      <alignment horizontal="center" vertical="center"/>
    </xf>
    <xf numFmtId="0" fontId="12" fillId="5" borderId="0" xfId="0" applyFont="1" applyFill="1" applyAlignment="1">
      <alignment horizontal="center" vertical="top"/>
    </xf>
    <xf numFmtId="0" fontId="0" fillId="0" borderId="0" xfId="0" applyAlignment="1">
      <alignment vertical="top"/>
    </xf>
    <xf numFmtId="0" fontId="12" fillId="4" borderId="3" xfId="0" applyFont="1" applyFill="1" applyBorder="1" applyAlignment="1">
      <alignment horizontal="center" vertical="top"/>
    </xf>
    <xf numFmtId="0" fontId="0" fillId="0" borderId="3" xfId="0" applyBorder="1" applyAlignment="1">
      <alignment horizontal="center" vertical="top"/>
    </xf>
    <xf numFmtId="0" fontId="0" fillId="0" borderId="0" xfId="0" applyAlignment="1">
      <alignment horizontal="center" vertical="top"/>
    </xf>
    <xf numFmtId="0" fontId="12" fillId="4" borderId="0" xfId="0" applyFont="1" applyFill="1" applyAlignment="1">
      <alignment horizontal="center" vertical="top"/>
    </xf>
    <xf numFmtId="0" fontId="12" fillId="0" borderId="3" xfId="0" applyFont="1" applyBorder="1" applyAlignment="1">
      <alignment horizontal="center" vertical="top"/>
    </xf>
    <xf numFmtId="0" fontId="12" fillId="0" borderId="17" xfId="0" applyFont="1" applyBorder="1" applyAlignment="1">
      <alignment horizontal="center" vertical="top"/>
    </xf>
    <xf numFmtId="0" fontId="27" fillId="0" borderId="0" xfId="3" applyFont="1" applyAlignment="1">
      <alignment wrapText="1"/>
    </xf>
    <xf numFmtId="0" fontId="2" fillId="0" borderId="0" xfId="0" applyFont="1" applyAlignment="1">
      <alignment wrapText="1"/>
    </xf>
    <xf numFmtId="0" fontId="22" fillId="0" borderId="0" xfId="0" applyFont="1" applyAlignment="1"/>
    <xf numFmtId="0" fontId="26" fillId="8" borderId="0" xfId="0" applyFont="1" applyFill="1" applyAlignment="1"/>
    <xf numFmtId="0" fontId="2" fillId="0" borderId="0" xfId="0" applyFont="1" applyAlignment="1"/>
  </cellXfs>
  <cellStyles count="4">
    <cellStyle name="Currency" xfId="1" builtinId="4"/>
    <cellStyle name="Normal" xfId="0" builtinId="0"/>
    <cellStyle name="Normal 2" xfId="3" xr:uid="{CE5D2E6F-4DD5-4E89-9D5C-3E715D07B4E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00C7A-E64E-4737-8124-AD07456125A4}">
  <dimension ref="A1:S46"/>
  <sheetViews>
    <sheetView showGridLines="0" tabSelected="1" topLeftCell="A16" zoomScale="80" zoomScaleNormal="80" workbookViewId="0">
      <selection activeCell="A27" sqref="A27:XFD29"/>
    </sheetView>
  </sheetViews>
  <sheetFormatPr defaultRowHeight="12.95"/>
  <cols>
    <col min="1" max="1" width="76.83203125" customWidth="1"/>
    <col min="2" max="2" width="8.1640625" customWidth="1"/>
    <col min="3" max="3" width="20.83203125" customWidth="1"/>
    <col min="4" max="4" width="20.6640625" customWidth="1"/>
    <col min="5" max="5" width="11.1640625" customWidth="1"/>
    <col min="6" max="7" width="20.6640625" customWidth="1"/>
    <col min="8" max="8" width="13.33203125" bestFit="1" customWidth="1"/>
    <col min="9" max="10" width="20.6640625" customWidth="1"/>
    <col min="12" max="13" width="20.6640625" customWidth="1"/>
    <col min="15" max="16" width="20.6640625" customWidth="1"/>
    <col min="18" max="19" width="20.6640625" customWidth="1"/>
  </cols>
  <sheetData>
    <row r="1" spans="1:19" ht="23.45">
      <c r="A1" s="11" t="s">
        <v>0</v>
      </c>
      <c r="B1" s="11"/>
      <c r="I1" s="10" t="s">
        <v>1</v>
      </c>
    </row>
    <row r="2" spans="1:19" ht="15.6">
      <c r="A2" s="13"/>
      <c r="B2" s="13"/>
    </row>
    <row r="3" spans="1:19" ht="15.6">
      <c r="A3" s="12"/>
      <c r="B3" s="12"/>
    </row>
    <row r="4" spans="1:19" ht="15.6">
      <c r="A4" s="45" t="s">
        <v>2</v>
      </c>
      <c r="B4" s="45"/>
      <c r="C4" s="183" t="s">
        <v>3</v>
      </c>
      <c r="D4" s="183"/>
      <c r="E4" s="47"/>
      <c r="F4" s="177">
        <v>2024</v>
      </c>
      <c r="G4" s="177"/>
      <c r="H4" s="47"/>
      <c r="I4" s="184">
        <v>2025</v>
      </c>
      <c r="J4" s="184"/>
      <c r="K4" s="47"/>
      <c r="L4" s="176">
        <v>2026</v>
      </c>
      <c r="M4" s="178"/>
      <c r="N4" s="49"/>
      <c r="O4" s="176">
        <v>2027</v>
      </c>
      <c r="P4" s="199"/>
      <c r="Q4" s="47"/>
      <c r="R4" s="176">
        <v>2028</v>
      </c>
      <c r="S4" s="176"/>
    </row>
    <row r="5" spans="1:19" ht="12" customHeight="1">
      <c r="A5" s="45"/>
      <c r="B5" s="45"/>
      <c r="C5" s="177" t="s">
        <v>4</v>
      </c>
      <c r="D5" s="178"/>
      <c r="E5" s="199"/>
      <c r="F5" s="46"/>
      <c r="G5" s="46"/>
      <c r="H5" s="47"/>
      <c r="I5" s="48"/>
      <c r="J5" s="48"/>
      <c r="K5" s="47"/>
      <c r="L5" s="47"/>
      <c r="M5" s="47"/>
      <c r="N5" s="47"/>
      <c r="O5" s="47"/>
      <c r="P5" s="47"/>
      <c r="Q5" s="47"/>
      <c r="R5" s="47"/>
      <c r="S5" s="47"/>
    </row>
    <row r="6" spans="1:19" ht="59.45" customHeight="1">
      <c r="A6" s="51" t="s">
        <v>5</v>
      </c>
      <c r="B6" s="45"/>
      <c r="C6" s="49" t="s">
        <v>6</v>
      </c>
      <c r="D6" s="49" t="s">
        <v>7</v>
      </c>
      <c r="E6" s="50"/>
      <c r="F6" s="49" t="s">
        <v>6</v>
      </c>
      <c r="G6" s="49" t="s">
        <v>7</v>
      </c>
      <c r="H6" s="49"/>
      <c r="I6" s="49" t="s">
        <v>6</v>
      </c>
      <c r="J6" s="49" t="s">
        <v>7</v>
      </c>
      <c r="K6" s="49"/>
      <c r="L6" s="49" t="s">
        <v>6</v>
      </c>
      <c r="M6" s="49" t="s">
        <v>7</v>
      </c>
      <c r="N6" s="49"/>
      <c r="O6" s="49" t="s">
        <v>6</v>
      </c>
      <c r="P6" s="49" t="s">
        <v>7</v>
      </c>
      <c r="Q6" s="47"/>
      <c r="R6" s="49" t="s">
        <v>6</v>
      </c>
      <c r="S6" s="49" t="s">
        <v>7</v>
      </c>
    </row>
    <row r="7" spans="1:19" ht="16.5" customHeight="1">
      <c r="A7" s="13" t="s">
        <v>8</v>
      </c>
      <c r="B7" s="45"/>
      <c r="C7" s="12"/>
      <c r="D7" s="12"/>
      <c r="E7" s="47"/>
      <c r="F7" s="47"/>
      <c r="G7" s="47"/>
      <c r="H7" s="47"/>
      <c r="I7" s="47"/>
      <c r="J7" s="47"/>
      <c r="K7" s="47"/>
      <c r="L7" s="47"/>
      <c r="M7" s="47"/>
      <c r="N7" s="47"/>
      <c r="O7" s="47"/>
      <c r="P7" s="47"/>
      <c r="Q7" s="47"/>
      <c r="R7" s="47"/>
      <c r="S7" s="47"/>
    </row>
    <row r="8" spans="1:19" ht="15.6">
      <c r="A8" s="52" t="s">
        <v>9</v>
      </c>
      <c r="B8" s="53"/>
      <c r="C8" s="54">
        <v>0</v>
      </c>
      <c r="D8" s="54">
        <v>15000000</v>
      </c>
      <c r="E8" s="47"/>
      <c r="F8" s="55">
        <f>C8*(1+$C$45)</f>
        <v>0</v>
      </c>
      <c r="G8" s="55">
        <f>D8*(1+$C$45)</f>
        <v>15450000</v>
      </c>
      <c r="H8" s="56"/>
      <c r="I8" s="55">
        <f>F8*(1+$C$45)</f>
        <v>0</v>
      </c>
      <c r="J8" s="55">
        <f>G8*(1+$C$45)</f>
        <v>15913500</v>
      </c>
      <c r="K8" s="12"/>
      <c r="L8" s="55">
        <f>I8*(1+$C$45)</f>
        <v>0</v>
      </c>
      <c r="M8" s="55">
        <f>J8*(1+$C$45)</f>
        <v>16390905</v>
      </c>
      <c r="N8" s="57"/>
      <c r="O8" s="55">
        <f>L8*(1+$C$45)</f>
        <v>0</v>
      </c>
      <c r="P8" s="55">
        <f>M8*(1+$C$45)</f>
        <v>16882632.150000002</v>
      </c>
      <c r="Q8" s="47"/>
      <c r="R8" s="55">
        <f>O8*(1+$C$45)</f>
        <v>0</v>
      </c>
      <c r="S8" s="55">
        <f>P8*(1+$C$45)</f>
        <v>17389111.114500001</v>
      </c>
    </row>
    <row r="9" spans="1:19" ht="15.6">
      <c r="A9" s="52" t="s">
        <v>10</v>
      </c>
      <c r="B9" s="52"/>
      <c r="C9" s="55">
        <f>D8+1</f>
        <v>15000001</v>
      </c>
      <c r="D9" s="55">
        <f>D8*B17</f>
        <v>60000000</v>
      </c>
      <c r="E9" s="47"/>
      <c r="F9" s="55">
        <f>G8+1</f>
        <v>15450001</v>
      </c>
      <c r="G9" s="55">
        <f>G8*$B$17</f>
        <v>61800000</v>
      </c>
      <c r="H9" s="56"/>
      <c r="I9" s="55">
        <f>F9*(1+$C$45)</f>
        <v>15913501.030000001</v>
      </c>
      <c r="J9" s="55">
        <f>J$8*$B17</f>
        <v>63654000</v>
      </c>
      <c r="K9" s="12"/>
      <c r="L9" s="55">
        <f>M8+1</f>
        <v>16390906</v>
      </c>
      <c r="M9" s="55">
        <f>M$8*$B17</f>
        <v>65563620</v>
      </c>
      <c r="N9" s="57"/>
      <c r="O9" s="55">
        <f t="shared" ref="O9:O10" si="0">P8+1</f>
        <v>16882633.150000002</v>
      </c>
      <c r="P9" s="55">
        <f>P$8*$B17</f>
        <v>67530528.600000009</v>
      </c>
      <c r="Q9" s="47"/>
      <c r="R9" s="55">
        <f>S8+1</f>
        <v>17389112.114500001</v>
      </c>
      <c r="S9" s="55">
        <f>P9*(1+$C$45)</f>
        <v>69556444.458000004</v>
      </c>
    </row>
    <row r="10" spans="1:19" ht="15.6">
      <c r="A10" s="52" t="s">
        <v>11</v>
      </c>
      <c r="B10" s="52"/>
      <c r="C10" s="55">
        <f>D9+1</f>
        <v>60000001</v>
      </c>
      <c r="D10" s="55">
        <f>D8*B18</f>
        <v>499999999.5</v>
      </c>
      <c r="E10" s="47"/>
      <c r="F10" s="55">
        <f>C10*(1+$C$45)</f>
        <v>61800001.030000001</v>
      </c>
      <c r="G10" s="55">
        <f>G8*$B$18</f>
        <v>514999999.48500001</v>
      </c>
      <c r="H10" s="56"/>
      <c r="I10" s="55">
        <f>F10*(1+$C$45)</f>
        <v>63654001.060900003</v>
      </c>
      <c r="J10" s="55">
        <f>J$8*$B18</f>
        <v>530449999.46955001</v>
      </c>
      <c r="K10" s="12"/>
      <c r="L10" s="55">
        <f>M9+1</f>
        <v>65563621</v>
      </c>
      <c r="M10" s="55">
        <f>M$8*$B18</f>
        <v>546363499.45363653</v>
      </c>
      <c r="N10" s="57"/>
      <c r="O10" s="55">
        <f t="shared" si="0"/>
        <v>67530529.600000009</v>
      </c>
      <c r="P10" s="55">
        <f>P$8*$B18</f>
        <v>562754404.43724561</v>
      </c>
      <c r="Q10" s="47"/>
      <c r="R10" s="55">
        <f t="shared" ref="R10" si="1">S9+1</f>
        <v>69556445.458000004</v>
      </c>
      <c r="S10" s="55">
        <f>P10*(1+$C$45)</f>
        <v>579637036.57036304</v>
      </c>
    </row>
    <row r="11" spans="1:19" ht="15.6" hidden="1">
      <c r="A11" s="52" t="s">
        <v>12</v>
      </c>
      <c r="B11" s="52"/>
      <c r="C11" s="55">
        <f>D10+1</f>
        <v>500000000.5</v>
      </c>
      <c r="D11" s="55">
        <f>IF($B19&gt;B18,$D$8*$B19,500000000)</f>
        <v>500000000</v>
      </c>
      <c r="E11" s="47"/>
      <c r="F11" s="55">
        <f>G10+1</f>
        <v>515000000.48500001</v>
      </c>
      <c r="G11" s="55">
        <f>IF($B19&gt;E18,$D$8*$B19,500000000)</f>
        <v>500000000</v>
      </c>
      <c r="H11" s="56"/>
      <c r="I11" s="55">
        <f>J10+1</f>
        <v>530450000.46955001</v>
      </c>
      <c r="J11" s="55">
        <f>IF($B19&gt;H18,$D$8*$B19,500000000)</f>
        <v>500000000</v>
      </c>
      <c r="K11" s="12"/>
      <c r="L11" s="55">
        <f>M10+1</f>
        <v>546363500.45363653</v>
      </c>
      <c r="M11" s="55">
        <f>IF($B19&gt;K18,$D$8*$B19,500000000)</f>
        <v>500000000</v>
      </c>
      <c r="N11" s="57"/>
      <c r="O11" s="55">
        <f>P10+1</f>
        <v>562754405.43724561</v>
      </c>
      <c r="P11" s="55">
        <f>IF($B19&gt;N18,$D$8*$B19,500000000)</f>
        <v>500000000</v>
      </c>
      <c r="Q11" s="47"/>
      <c r="R11" s="55">
        <f>S10+1</f>
        <v>579637037.57036304</v>
      </c>
      <c r="S11" s="55">
        <f>IF($B19&gt;Q18,$D$8*$B19,500000000)</f>
        <v>500000000</v>
      </c>
    </row>
    <row r="12" spans="1:19" ht="15.6" hidden="1">
      <c r="A12" s="52" t="s">
        <v>13</v>
      </c>
      <c r="B12" s="52"/>
      <c r="C12" s="55">
        <f>IF($B$20&gt;$B19,D11+1,500000000)</f>
        <v>500000000</v>
      </c>
      <c r="D12" s="55">
        <f t="shared" ref="D12:D13" si="2">IF($B20&gt;B19,$D$8*$B20,500000000)</f>
        <v>500000000</v>
      </c>
      <c r="E12" s="47"/>
      <c r="F12" s="55">
        <f>IF($B$20&gt;$B19,G11+1,500000000)</f>
        <v>500000000</v>
      </c>
      <c r="G12" s="55">
        <f t="shared" ref="G12:G13" si="3">IF($B20&gt;E19,$D$8*$B20,500000000)</f>
        <v>500000000</v>
      </c>
      <c r="H12" s="56"/>
      <c r="I12" s="55">
        <f>IF($B$20&gt;$B19,J11+1,500000000)</f>
        <v>500000000</v>
      </c>
      <c r="J12" s="55">
        <f t="shared" ref="J12:J13" si="4">IF($B20&gt;H19,$D$8*$B20,500000000)</f>
        <v>500000000</v>
      </c>
      <c r="K12" s="12"/>
      <c r="L12" s="55">
        <f>IF($B$20&gt;$B19,M11+1,500000000)</f>
        <v>500000000</v>
      </c>
      <c r="M12" s="55">
        <f t="shared" ref="M12:M13" si="5">IF($B20&gt;K19,$D$8*$B20,500000000)</f>
        <v>500000000</v>
      </c>
      <c r="N12" s="57"/>
      <c r="O12" s="55">
        <f>IF($B$20&gt;$B19,P11+1,500000000)</f>
        <v>500000000</v>
      </c>
      <c r="P12" s="55">
        <f t="shared" ref="P12:P13" si="6">IF($B20&gt;N19,$D$8*$B20,500000000)</f>
        <v>500000000</v>
      </c>
      <c r="Q12" s="47"/>
      <c r="R12" s="55">
        <f>IF($B$20&gt;$B19,S11+1,500000000)</f>
        <v>500000000</v>
      </c>
      <c r="S12" s="55">
        <f t="shared" ref="S12:S13" si="7">IF($B20&gt;Q19,$D$8*$B20,500000000)</f>
        <v>500000000</v>
      </c>
    </row>
    <row r="13" spans="1:19" ht="15.6" hidden="1">
      <c r="A13" s="52" t="s">
        <v>14</v>
      </c>
      <c r="B13" s="52"/>
      <c r="C13" s="55">
        <f>IF($B$20&gt;$B20,D12+1,500000000)</f>
        <v>500000000</v>
      </c>
      <c r="D13" s="55">
        <f t="shared" si="2"/>
        <v>500000000</v>
      </c>
      <c r="E13" s="47"/>
      <c r="F13" s="55">
        <f>IF($B$20&gt;$B20,G12+1,500000000)</f>
        <v>500000000</v>
      </c>
      <c r="G13" s="55">
        <f t="shared" si="3"/>
        <v>500000000</v>
      </c>
      <c r="H13" s="56"/>
      <c r="I13" s="55">
        <f>IF($B$20&gt;$B20,J12+1,500000000)</f>
        <v>500000000</v>
      </c>
      <c r="J13" s="55">
        <f t="shared" si="4"/>
        <v>500000000</v>
      </c>
      <c r="K13" s="12"/>
      <c r="L13" s="55">
        <f>IF($B$20&gt;$B20,M12+1,500000000)</f>
        <v>500000000</v>
      </c>
      <c r="M13" s="55">
        <f t="shared" si="5"/>
        <v>500000000</v>
      </c>
      <c r="N13" s="57"/>
      <c r="O13" s="55">
        <f>IF($B$20&gt;$B20,P12+1,500000000)</f>
        <v>500000000</v>
      </c>
      <c r="P13" s="55">
        <f t="shared" si="6"/>
        <v>500000000</v>
      </c>
      <c r="Q13" s="47"/>
      <c r="R13" s="55">
        <f>IF($B$20&gt;$B20,S12+1,500000000)</f>
        <v>500000000</v>
      </c>
      <c r="S13" s="55">
        <f t="shared" si="7"/>
        <v>500000000</v>
      </c>
    </row>
    <row r="14" spans="1:19" ht="15.6">
      <c r="A14" s="45"/>
      <c r="B14" s="45"/>
      <c r="C14" s="58"/>
      <c r="D14" s="58"/>
      <c r="E14" s="47"/>
      <c r="F14" s="57"/>
      <c r="G14" s="57"/>
      <c r="H14" s="56"/>
      <c r="I14" s="59"/>
      <c r="J14" s="59"/>
      <c r="K14" s="12"/>
      <c r="L14" s="57"/>
      <c r="M14" s="57"/>
      <c r="N14" s="57"/>
      <c r="O14" s="57"/>
      <c r="P14" s="57"/>
      <c r="Q14" s="47"/>
      <c r="R14" s="57"/>
      <c r="S14" s="57"/>
    </row>
    <row r="15" spans="1:19" ht="15.6">
      <c r="A15" s="51" t="s">
        <v>15</v>
      </c>
      <c r="B15" s="45"/>
      <c r="C15" s="58"/>
      <c r="D15" s="58"/>
      <c r="E15" s="47"/>
      <c r="F15" s="57"/>
      <c r="G15" s="57"/>
      <c r="H15" s="56"/>
      <c r="I15" s="59"/>
      <c r="J15" s="59"/>
      <c r="K15" s="12"/>
      <c r="L15" s="57"/>
      <c r="M15" s="57"/>
      <c r="N15" s="57"/>
      <c r="O15" s="57"/>
      <c r="P15" s="57"/>
      <c r="Q15" s="47"/>
      <c r="R15" s="47"/>
      <c r="S15" s="47"/>
    </row>
    <row r="16" spans="1:19" ht="113.1" customHeight="1">
      <c r="A16" s="13" t="s">
        <v>16</v>
      </c>
      <c r="B16" s="45"/>
      <c r="C16" s="60"/>
      <c r="D16" s="47"/>
      <c r="E16" s="47"/>
      <c r="F16" s="47"/>
      <c r="G16" s="47"/>
      <c r="H16" s="47"/>
      <c r="I16" s="47"/>
      <c r="J16" s="47"/>
      <c r="K16" s="47"/>
      <c r="L16" s="47"/>
      <c r="M16" s="47"/>
      <c r="N16" s="47"/>
      <c r="O16" s="47"/>
      <c r="P16" s="47"/>
      <c r="Q16" s="47"/>
      <c r="R16" s="47"/>
      <c r="S16" s="47"/>
    </row>
    <row r="17" spans="1:19" ht="30.95">
      <c r="A17" s="61" t="s">
        <v>17</v>
      </c>
      <c r="B17" s="62">
        <v>4</v>
      </c>
      <c r="C17" s="60"/>
      <c r="D17" s="56"/>
      <c r="E17" s="47"/>
      <c r="F17" s="47">
        <f>500/15</f>
        <v>33.333333333333336</v>
      </c>
      <c r="G17" s="47"/>
      <c r="H17" s="47"/>
      <c r="I17" s="47"/>
      <c r="J17" s="47"/>
      <c r="K17" s="47"/>
      <c r="L17" s="47"/>
      <c r="M17" s="47"/>
      <c r="N17" s="47"/>
      <c r="O17" s="47"/>
      <c r="P17" s="47"/>
      <c r="Q17" s="47"/>
      <c r="R17" s="47"/>
      <c r="S17" s="47"/>
    </row>
    <row r="18" spans="1:19" ht="30.95">
      <c r="A18" s="61" t="s">
        <v>18</v>
      </c>
      <c r="B18" s="62">
        <v>33.3333333</v>
      </c>
      <c r="C18" s="63"/>
      <c r="D18" s="64"/>
      <c r="E18" s="47"/>
      <c r="F18" s="47"/>
      <c r="G18" s="47"/>
      <c r="H18" s="47"/>
      <c r="I18" s="47"/>
      <c r="J18" s="47"/>
      <c r="K18" s="47"/>
      <c r="L18" s="47"/>
      <c r="M18" s="47"/>
      <c r="N18" s="47"/>
      <c r="O18" s="47"/>
      <c r="P18" s="47"/>
      <c r="Q18" s="47"/>
      <c r="R18" s="47"/>
      <c r="S18" s="47"/>
    </row>
    <row r="19" spans="1:19" ht="48.95" hidden="1" customHeight="1">
      <c r="A19" s="61" t="s">
        <v>19</v>
      </c>
      <c r="B19" s="65">
        <v>0</v>
      </c>
      <c r="C19" s="47"/>
      <c r="D19" s="56"/>
      <c r="E19" s="47"/>
      <c r="F19" s="47"/>
      <c r="G19" s="56"/>
      <c r="H19" s="47"/>
      <c r="I19" s="47"/>
      <c r="J19" s="47"/>
      <c r="K19" s="47"/>
      <c r="L19" s="47"/>
      <c r="M19" s="47"/>
      <c r="N19" s="47"/>
      <c r="O19" s="47"/>
      <c r="P19" s="47"/>
      <c r="Q19" s="47"/>
      <c r="R19" s="47"/>
      <c r="S19" s="47"/>
    </row>
    <row r="20" spans="1:19" ht="48.95" hidden="1" customHeight="1">
      <c r="A20" s="61" t="s">
        <v>20</v>
      </c>
      <c r="B20" s="66">
        <v>0</v>
      </c>
      <c r="C20" s="63"/>
      <c r="D20" s="67"/>
      <c r="E20" s="47"/>
      <c r="F20" s="47"/>
      <c r="G20" s="47"/>
      <c r="H20" s="47"/>
      <c r="I20" s="47"/>
      <c r="J20" s="47"/>
      <c r="K20" s="47"/>
      <c r="L20" s="47"/>
      <c r="M20" s="47"/>
      <c r="N20" s="47"/>
      <c r="O20" s="47"/>
      <c r="P20" s="47"/>
      <c r="Q20" s="47"/>
      <c r="R20" s="47"/>
      <c r="S20" s="47"/>
    </row>
    <row r="21" spans="1:19" ht="48.95" hidden="1" customHeight="1">
      <c r="A21" s="68" t="s">
        <v>21</v>
      </c>
      <c r="B21" s="66">
        <v>0</v>
      </c>
      <c r="C21" s="60"/>
      <c r="D21" s="47"/>
      <c r="E21" s="47"/>
      <c r="F21" s="47"/>
      <c r="G21" s="47"/>
      <c r="H21" s="47"/>
      <c r="I21" s="47"/>
      <c r="J21" s="47"/>
      <c r="K21" s="47"/>
      <c r="L21" s="47"/>
      <c r="M21" s="47"/>
      <c r="N21" s="47"/>
      <c r="O21" s="47"/>
      <c r="P21" s="47"/>
      <c r="Q21" s="47"/>
      <c r="R21" s="47"/>
      <c r="S21" s="47"/>
    </row>
    <row r="22" spans="1:19" ht="15.6">
      <c r="A22" s="45"/>
      <c r="B22" s="45"/>
      <c r="C22" s="58"/>
      <c r="D22" s="58"/>
      <c r="E22" s="47"/>
      <c r="F22" s="57"/>
      <c r="G22" s="57"/>
      <c r="H22" s="56"/>
      <c r="I22" s="60"/>
      <c r="J22" s="47"/>
      <c r="K22" s="47"/>
      <c r="L22" s="47"/>
      <c r="M22" s="47"/>
      <c r="N22" s="47"/>
      <c r="O22" s="47"/>
      <c r="P22" s="47"/>
      <c r="Q22" s="47"/>
      <c r="R22" s="47"/>
      <c r="S22" s="47"/>
    </row>
    <row r="23" spans="1:19" ht="65.099999999999994" customHeight="1">
      <c r="A23" s="51" t="s">
        <v>22</v>
      </c>
      <c r="B23" s="45"/>
      <c r="C23" s="69"/>
      <c r="D23" s="12"/>
      <c r="E23" s="47"/>
      <c r="F23" s="47"/>
      <c r="G23" s="47"/>
      <c r="H23" s="47"/>
      <c r="I23" s="47"/>
      <c r="J23" s="47"/>
      <c r="K23" s="47"/>
      <c r="L23" s="47"/>
      <c r="M23" s="47"/>
      <c r="N23" s="47"/>
      <c r="O23" s="47"/>
      <c r="P23" s="47"/>
      <c r="Q23" s="47"/>
      <c r="R23" s="47"/>
      <c r="S23" s="47"/>
    </row>
    <row r="24" spans="1:19" ht="15.6">
      <c r="A24" s="52" t="s">
        <v>23</v>
      </c>
      <c r="B24" s="53"/>
      <c r="C24" s="159">
        <v>6.4999999999999997E-3</v>
      </c>
      <c r="D24" s="71"/>
      <c r="E24" s="47"/>
      <c r="F24" s="47"/>
      <c r="G24" s="47"/>
      <c r="H24" s="47"/>
      <c r="I24" s="47"/>
      <c r="J24" s="47"/>
      <c r="K24" s="47"/>
      <c r="L24" s="47"/>
      <c r="M24" s="47"/>
      <c r="N24" s="47"/>
      <c r="O24" s="47"/>
      <c r="P24" s="47"/>
      <c r="Q24" s="47"/>
      <c r="R24" s="47"/>
      <c r="S24" s="47"/>
    </row>
    <row r="25" spans="1:19" ht="15.6">
      <c r="A25" s="52" t="s">
        <v>24</v>
      </c>
      <c r="B25" s="53"/>
      <c r="C25" s="159">
        <v>3.5000000000000001E-3</v>
      </c>
      <c r="D25" s="71"/>
      <c r="E25" s="47"/>
      <c r="F25" s="47"/>
      <c r="G25" s="47"/>
      <c r="H25" s="47"/>
      <c r="I25" s="47"/>
      <c r="J25" s="47"/>
      <c r="K25" s="47"/>
      <c r="L25" s="47"/>
      <c r="M25" s="47"/>
      <c r="N25" s="47"/>
      <c r="O25" s="47"/>
      <c r="P25" s="47"/>
      <c r="Q25" s="47"/>
      <c r="R25" s="47"/>
      <c r="S25" s="47"/>
    </row>
    <row r="26" spans="1:19" ht="15.6">
      <c r="A26" s="52" t="s">
        <v>25</v>
      </c>
      <c r="B26" s="53"/>
      <c r="C26" s="159">
        <v>1E-3</v>
      </c>
      <c r="D26" s="71"/>
      <c r="E26" s="47"/>
      <c r="F26" s="47"/>
      <c r="G26" s="47"/>
      <c r="H26" s="47"/>
      <c r="I26" s="47"/>
      <c r="J26" s="47"/>
      <c r="K26" s="47"/>
      <c r="L26" s="47"/>
      <c r="M26" s="47"/>
      <c r="N26" s="47"/>
      <c r="O26" s="47"/>
      <c r="P26" s="47"/>
      <c r="Q26" s="47"/>
      <c r="R26" s="47"/>
      <c r="S26" s="47"/>
    </row>
    <row r="27" spans="1:19" ht="15.6" hidden="1">
      <c r="A27" s="52" t="s">
        <v>26</v>
      </c>
      <c r="B27" s="53"/>
      <c r="C27" s="70">
        <v>0</v>
      </c>
      <c r="D27" s="71"/>
      <c r="E27" s="47"/>
      <c r="F27" s="47"/>
      <c r="G27" s="47"/>
      <c r="H27" s="47"/>
      <c r="I27" s="47"/>
      <c r="J27" s="47"/>
      <c r="K27" s="47"/>
      <c r="L27" s="47"/>
      <c r="M27" s="47"/>
      <c r="N27" s="47"/>
      <c r="O27" s="47"/>
      <c r="P27" s="47"/>
      <c r="Q27" s="47"/>
      <c r="R27" s="47"/>
      <c r="S27" s="47"/>
    </row>
    <row r="28" spans="1:19" ht="15.6" hidden="1">
      <c r="A28" s="52" t="s">
        <v>27</v>
      </c>
      <c r="B28" s="53"/>
      <c r="C28" s="70">
        <v>0</v>
      </c>
      <c r="D28" s="71"/>
      <c r="E28" s="47"/>
      <c r="F28" s="47"/>
      <c r="G28" s="47"/>
      <c r="H28" s="47"/>
      <c r="I28" s="47"/>
      <c r="J28" s="47"/>
      <c r="K28" s="47"/>
      <c r="L28" s="47"/>
      <c r="M28" s="47"/>
      <c r="N28" s="47"/>
      <c r="O28" s="47"/>
      <c r="P28" s="47"/>
      <c r="Q28" s="47"/>
      <c r="R28" s="47"/>
      <c r="S28" s="47"/>
    </row>
    <row r="29" spans="1:19" ht="15.6" hidden="1">
      <c r="A29" s="52" t="s">
        <v>28</v>
      </c>
      <c r="B29" s="53"/>
      <c r="C29" s="70">
        <v>0</v>
      </c>
      <c r="D29" s="71"/>
      <c r="E29" s="47"/>
      <c r="F29" s="47"/>
      <c r="G29" s="47"/>
      <c r="H29" s="47"/>
      <c r="I29" s="47"/>
      <c r="J29" s="47"/>
      <c r="K29" s="47"/>
      <c r="L29" s="47"/>
      <c r="M29" s="47"/>
      <c r="N29" s="47"/>
      <c r="O29" s="47"/>
      <c r="P29" s="47"/>
      <c r="Q29" s="47"/>
      <c r="R29" s="47"/>
      <c r="S29" s="47"/>
    </row>
    <row r="30" spans="1:19" ht="15.6">
      <c r="A30" s="45"/>
      <c r="B30" s="45"/>
      <c r="C30" s="60"/>
      <c r="D30" s="47"/>
      <c r="E30" s="47"/>
      <c r="F30" s="47"/>
      <c r="G30" s="47"/>
      <c r="H30" s="47"/>
      <c r="I30" s="47"/>
      <c r="J30" s="47"/>
      <c r="K30" s="47"/>
      <c r="L30" s="47"/>
      <c r="M30" s="47"/>
      <c r="N30" s="47"/>
      <c r="O30" s="47"/>
      <c r="P30" s="47"/>
      <c r="Q30" s="47"/>
      <c r="R30" s="47"/>
      <c r="S30" s="47"/>
    </row>
    <row r="31" spans="1:19" s="85" customFormat="1" ht="15.6">
      <c r="A31" s="73"/>
      <c r="B31" s="73"/>
      <c r="C31" s="179" t="s">
        <v>29</v>
      </c>
      <c r="D31" s="179"/>
      <c r="E31" s="83"/>
      <c r="F31" s="179">
        <v>2024</v>
      </c>
      <c r="G31" s="179"/>
      <c r="H31" s="83"/>
      <c r="I31" s="180">
        <v>2025</v>
      </c>
      <c r="J31" s="180"/>
      <c r="K31" s="83"/>
      <c r="L31" s="181">
        <v>2026</v>
      </c>
      <c r="M31" s="182"/>
      <c r="N31" s="84"/>
      <c r="O31" s="181">
        <v>2027</v>
      </c>
      <c r="P31" s="200"/>
      <c r="Q31" s="83"/>
      <c r="R31" s="181">
        <v>2028</v>
      </c>
      <c r="S31" s="181"/>
    </row>
    <row r="32" spans="1:19" s="24" customFormat="1" ht="18.600000000000001">
      <c r="A32" s="72" t="s">
        <v>30</v>
      </c>
      <c r="B32" s="73"/>
      <c r="C32" s="74" t="s">
        <v>31</v>
      </c>
      <c r="D32" s="74"/>
      <c r="E32" s="74"/>
      <c r="F32" s="74"/>
      <c r="G32" s="74"/>
      <c r="H32" s="74"/>
      <c r="I32" s="74"/>
      <c r="J32" s="74"/>
      <c r="K32" s="74"/>
      <c r="L32" s="74"/>
      <c r="M32" s="74"/>
      <c r="N32" s="74"/>
      <c r="O32" s="74"/>
      <c r="P32" s="74"/>
      <c r="Q32" s="74"/>
      <c r="R32" s="74"/>
      <c r="S32" s="74"/>
    </row>
    <row r="33" spans="1:19" s="24" customFormat="1" ht="15.6">
      <c r="A33" s="73" t="s">
        <v>32</v>
      </c>
      <c r="B33" s="73"/>
      <c r="C33" s="75" t="s">
        <v>6</v>
      </c>
      <c r="D33" s="75" t="s">
        <v>7</v>
      </c>
      <c r="E33" s="76"/>
      <c r="F33" s="75" t="s">
        <v>6</v>
      </c>
      <c r="G33" s="75" t="s">
        <v>7</v>
      </c>
      <c r="H33" s="76"/>
      <c r="I33" s="75" t="s">
        <v>6</v>
      </c>
      <c r="J33" s="75" t="s">
        <v>7</v>
      </c>
      <c r="K33" s="76"/>
      <c r="L33" s="75" t="s">
        <v>6</v>
      </c>
      <c r="M33" s="75" t="s">
        <v>7</v>
      </c>
      <c r="N33" s="76"/>
      <c r="O33" s="75" t="s">
        <v>6</v>
      </c>
      <c r="P33" s="75" t="s">
        <v>7</v>
      </c>
      <c r="Q33" s="74"/>
      <c r="R33" s="77" t="s">
        <v>6</v>
      </c>
      <c r="S33" s="77" t="s">
        <v>7</v>
      </c>
    </row>
    <row r="34" spans="1:19" s="24" customFormat="1" ht="15.6">
      <c r="A34" s="78" t="s">
        <v>9</v>
      </c>
      <c r="B34" s="78"/>
      <c r="C34" s="79">
        <v>0</v>
      </c>
      <c r="D34" s="79">
        <v>10642294</v>
      </c>
      <c r="E34" s="74"/>
      <c r="F34" s="80">
        <f>C34*(1+$C$45)</f>
        <v>0</v>
      </c>
      <c r="G34" s="80">
        <f t="shared" ref="G34:G35" si="8">D34*(1+$C$45)</f>
        <v>10961562.82</v>
      </c>
      <c r="H34" s="74"/>
      <c r="I34" s="79">
        <f>F34*(1+$C$45)</f>
        <v>0</v>
      </c>
      <c r="J34" s="79">
        <f t="shared" ref="J34:J36" si="9">G34*(1+$C$45)</f>
        <v>11290409.704600001</v>
      </c>
      <c r="K34" s="81"/>
      <c r="L34" s="79">
        <f>I34*(1+$C$45)</f>
        <v>0</v>
      </c>
      <c r="M34" s="79">
        <f t="shared" ref="M34:M36" si="10">J34*(1+$C$45)</f>
        <v>11629121.995738002</v>
      </c>
      <c r="N34" s="81"/>
      <c r="O34" s="79">
        <f>L34*(1+$C$45)</f>
        <v>0</v>
      </c>
      <c r="P34" s="79">
        <f t="shared" ref="P34:P36" si="11">M34*(1+$C$45)</f>
        <v>11977995.655610142</v>
      </c>
      <c r="Q34" s="74"/>
      <c r="R34" s="79">
        <f t="shared" ref="R34:S36" si="12">O34*(1+$C$45)</f>
        <v>0</v>
      </c>
      <c r="S34" s="79">
        <f t="shared" si="12"/>
        <v>12337335.525278447</v>
      </c>
    </row>
    <row r="35" spans="1:19" s="24" customFormat="1" ht="15.6">
      <c r="A35" s="78" t="s">
        <v>10</v>
      </c>
      <c r="B35" s="78"/>
      <c r="C35" s="79">
        <f>D34+1</f>
        <v>10642295</v>
      </c>
      <c r="D35" s="79">
        <v>21284589</v>
      </c>
      <c r="E35" s="74"/>
      <c r="F35" s="80">
        <f t="shared" ref="F35:F36" si="13">C35*(1+$C$45)</f>
        <v>10961563.85</v>
      </c>
      <c r="G35" s="80">
        <f t="shared" si="8"/>
        <v>21923126.670000002</v>
      </c>
      <c r="H35" s="74"/>
      <c r="I35" s="79">
        <f t="shared" ref="I35:I36" si="14">F35*(1+$C$45)</f>
        <v>11290410.7655</v>
      </c>
      <c r="J35" s="79">
        <f t="shared" si="9"/>
        <v>22580820.470100004</v>
      </c>
      <c r="K35" s="81"/>
      <c r="L35" s="79">
        <f t="shared" ref="L35:L36" si="15">I35*(1+$C$45)</f>
        <v>11629123.088465</v>
      </c>
      <c r="M35" s="79">
        <f t="shared" si="10"/>
        <v>23258245.084203005</v>
      </c>
      <c r="N35" s="81"/>
      <c r="O35" s="79">
        <f t="shared" ref="O35:O36" si="16">L35*(1+$C$45)</f>
        <v>11977996.78111895</v>
      </c>
      <c r="P35" s="79">
        <f t="shared" si="11"/>
        <v>23955992.436729096</v>
      </c>
      <c r="Q35" s="74"/>
      <c r="R35" s="79">
        <f t="shared" si="12"/>
        <v>12337336.684552519</v>
      </c>
      <c r="S35" s="79">
        <f t="shared" si="12"/>
        <v>24674672.20983097</v>
      </c>
    </row>
    <row r="36" spans="1:19" s="24" customFormat="1" ht="15.6">
      <c r="A36" s="78" t="s">
        <v>11</v>
      </c>
      <c r="B36" s="78"/>
      <c r="C36" s="79">
        <f>D35+1</f>
        <v>21284590</v>
      </c>
      <c r="D36" s="79">
        <v>42569177</v>
      </c>
      <c r="E36" s="74"/>
      <c r="F36" s="80">
        <f t="shared" si="13"/>
        <v>21923127.699999999</v>
      </c>
      <c r="G36" s="80">
        <f>G34*4</f>
        <v>43846251.280000001</v>
      </c>
      <c r="H36" s="74"/>
      <c r="I36" s="79">
        <f t="shared" si="14"/>
        <v>22580821.530999999</v>
      </c>
      <c r="J36" s="79">
        <f t="shared" si="9"/>
        <v>45161638.818400003</v>
      </c>
      <c r="K36" s="81"/>
      <c r="L36" s="79">
        <f t="shared" si="15"/>
        <v>23258246.176929999</v>
      </c>
      <c r="M36" s="79">
        <f t="shared" si="10"/>
        <v>46516487.982952006</v>
      </c>
      <c r="N36" s="81"/>
      <c r="O36" s="79">
        <f t="shared" si="16"/>
        <v>23955993.5622379</v>
      </c>
      <c r="P36" s="79">
        <f t="shared" si="11"/>
        <v>47911982.622440569</v>
      </c>
      <c r="Q36" s="74"/>
      <c r="R36" s="79">
        <f t="shared" si="12"/>
        <v>24674673.369105037</v>
      </c>
      <c r="S36" s="79">
        <f t="shared" si="12"/>
        <v>49349342.101113789</v>
      </c>
    </row>
    <row r="37" spans="1:19" s="24" customFormat="1" ht="15.6">
      <c r="A37" s="82"/>
      <c r="B37" s="82"/>
      <c r="C37" s="82"/>
      <c r="D37" s="82"/>
      <c r="E37" s="74"/>
      <c r="F37" s="74"/>
      <c r="G37" s="74"/>
      <c r="H37" s="74"/>
      <c r="I37" s="74"/>
      <c r="J37" s="74"/>
      <c r="K37" s="74"/>
      <c r="L37" s="74"/>
      <c r="M37" s="74"/>
      <c r="N37" s="74"/>
      <c r="O37" s="74"/>
      <c r="P37" s="74"/>
      <c r="Q37" s="74"/>
      <c r="R37" s="74"/>
      <c r="S37" s="74"/>
    </row>
    <row r="38" spans="1:19" s="24" customFormat="1" ht="15.6">
      <c r="A38" s="73" t="s">
        <v>33</v>
      </c>
      <c r="B38" s="73"/>
      <c r="C38" s="82"/>
      <c r="D38" s="82"/>
      <c r="E38" s="74"/>
      <c r="F38" s="74"/>
      <c r="G38" s="74"/>
      <c r="H38" s="74"/>
      <c r="I38" s="74"/>
      <c r="J38" s="74"/>
      <c r="K38" s="74"/>
      <c r="L38" s="74"/>
      <c r="M38" s="74"/>
      <c r="N38" s="74"/>
      <c r="O38" s="74"/>
      <c r="P38" s="74"/>
      <c r="Q38" s="74"/>
      <c r="R38" s="74"/>
      <c r="S38" s="74"/>
    </row>
    <row r="39" spans="1:19" s="24" customFormat="1" ht="15.6">
      <c r="A39" s="31" t="s">
        <v>34</v>
      </c>
      <c r="B39" s="31"/>
      <c r="C39" s="26">
        <v>0.01</v>
      </c>
      <c r="G39" s="27"/>
    </row>
    <row r="40" spans="1:19" s="24" customFormat="1" ht="15.6">
      <c r="A40" s="31" t="s">
        <v>35</v>
      </c>
      <c r="B40" s="31"/>
      <c r="C40" s="26">
        <v>5.0000000000000001E-3</v>
      </c>
      <c r="G40" s="27"/>
    </row>
    <row r="41" spans="1:19" s="24" customFormat="1" ht="15.6">
      <c r="A41" s="31" t="s">
        <v>36</v>
      </c>
      <c r="B41" s="31"/>
      <c r="C41" s="26">
        <v>2E-3</v>
      </c>
      <c r="G41" s="27"/>
    </row>
    <row r="42" spans="1:19" s="24" customFormat="1" ht="15.6">
      <c r="C42" s="25"/>
      <c r="G42" s="27"/>
    </row>
    <row r="43" spans="1:19" s="24" customFormat="1" ht="15.6">
      <c r="A43" s="23" t="s">
        <v>37</v>
      </c>
      <c r="B43" s="23"/>
      <c r="C43" s="25"/>
    </row>
    <row r="44" spans="1:19" s="24" customFormat="1" ht="15.6">
      <c r="A44" s="32" t="s">
        <v>38</v>
      </c>
      <c r="B44" s="32"/>
      <c r="C44" s="26">
        <v>0.03</v>
      </c>
    </row>
    <row r="45" spans="1:19" s="24" customFormat="1" ht="15.6">
      <c r="A45" s="32" t="s">
        <v>39</v>
      </c>
      <c r="B45" s="32"/>
      <c r="C45" s="26">
        <v>0.03</v>
      </c>
    </row>
    <row r="46" spans="1:19" s="24" customFormat="1"/>
  </sheetData>
  <mergeCells count="13">
    <mergeCell ref="R4:S4"/>
    <mergeCell ref="C5:E5"/>
    <mergeCell ref="C31:D31"/>
    <mergeCell ref="F31:G31"/>
    <mergeCell ref="I31:J31"/>
    <mergeCell ref="L31:M31"/>
    <mergeCell ref="O31:P31"/>
    <mergeCell ref="R31:S31"/>
    <mergeCell ref="C4:D4"/>
    <mergeCell ref="F4:G4"/>
    <mergeCell ref="I4:J4"/>
    <mergeCell ref="L4:M4"/>
    <mergeCell ref="O4:P4"/>
  </mergeCells>
  <phoneticPr fontId="15"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253"/>
  <sheetViews>
    <sheetView showGridLines="0" workbookViewId="0">
      <pane ySplit="2" topLeftCell="A141" activePane="bottomLeft" state="frozen"/>
      <selection pane="bottomLeft" activeCell="A3" sqref="A3:AK157"/>
    </sheetView>
  </sheetViews>
  <sheetFormatPr defaultColWidth="8.83203125" defaultRowHeight="12.6"/>
  <cols>
    <col min="1" max="1" width="24.6640625" style="1" customWidth="1"/>
    <col min="2" max="2" width="7.1640625" style="1" customWidth="1"/>
    <col min="3" max="4" width="18.6640625" style="1" customWidth="1"/>
    <col min="5" max="5" width="18.6640625" style="37" customWidth="1"/>
    <col min="6" max="6" width="18.6640625" style="1" customWidth="1"/>
    <col min="7" max="7" width="13.6640625" style="3" customWidth="1"/>
    <col min="8" max="8" width="14.33203125" style="3" customWidth="1"/>
    <col min="9" max="9" width="20.6640625" style="21" customWidth="1"/>
    <col min="10" max="28" width="20.6640625" style="1" customWidth="1"/>
    <col min="29" max="30" width="20.6640625" style="33" customWidth="1"/>
    <col min="31" max="37" width="20.6640625" style="1" customWidth="1"/>
    <col min="38" max="16384" width="8.83203125" style="1"/>
  </cols>
  <sheetData>
    <row r="1" spans="1:37" ht="18">
      <c r="A1" s="2"/>
      <c r="B1" s="2"/>
      <c r="C1" s="189" t="s">
        <v>40</v>
      </c>
      <c r="D1" s="190"/>
      <c r="E1" s="190"/>
      <c r="F1" s="190"/>
      <c r="G1" s="190"/>
      <c r="H1" s="190"/>
      <c r="I1" s="190"/>
      <c r="J1" s="191">
        <v>2024</v>
      </c>
      <c r="K1" s="192"/>
      <c r="L1" s="192"/>
      <c r="M1" s="192"/>
      <c r="N1" s="192"/>
      <c r="O1" s="189">
        <v>2025</v>
      </c>
      <c r="P1" s="193"/>
      <c r="Q1" s="193"/>
      <c r="R1" s="193"/>
      <c r="S1" s="193"/>
      <c r="T1" s="194">
        <v>2026</v>
      </c>
      <c r="U1" s="193"/>
      <c r="V1" s="193"/>
      <c r="W1" s="193"/>
      <c r="X1" s="193"/>
      <c r="Y1" s="189">
        <v>2027</v>
      </c>
      <c r="Z1" s="193"/>
      <c r="AA1" s="193"/>
      <c r="AB1" s="193"/>
      <c r="AC1" s="193"/>
      <c r="AD1" s="191">
        <v>2028</v>
      </c>
      <c r="AE1" s="195"/>
      <c r="AF1" s="195"/>
      <c r="AG1" s="195"/>
      <c r="AH1" s="196"/>
      <c r="AI1" s="185" t="s">
        <v>41</v>
      </c>
      <c r="AJ1" s="186"/>
      <c r="AK1" s="187"/>
    </row>
    <row r="2" spans="1:37" s="28" customFormat="1" ht="93.95" customHeight="1">
      <c r="A2" s="188" t="s">
        <v>42</v>
      </c>
      <c r="B2" s="188"/>
      <c r="C2" s="165" t="s">
        <v>43</v>
      </c>
      <c r="D2" s="166" t="s">
        <v>44</v>
      </c>
      <c r="E2" s="167" t="s">
        <v>45</v>
      </c>
      <c r="F2" s="166" t="s">
        <v>46</v>
      </c>
      <c r="G2" s="166" t="s">
        <v>47</v>
      </c>
      <c r="H2" s="166" t="s">
        <v>48</v>
      </c>
      <c r="I2" s="168" t="s">
        <v>49</v>
      </c>
      <c r="J2" s="38" t="s">
        <v>43</v>
      </c>
      <c r="K2" s="38" t="s">
        <v>44</v>
      </c>
      <c r="L2" s="38" t="s">
        <v>45</v>
      </c>
      <c r="M2" s="38" t="s">
        <v>50</v>
      </c>
      <c r="N2" s="38" t="s">
        <v>49</v>
      </c>
      <c r="O2" s="165" t="s">
        <v>43</v>
      </c>
      <c r="P2" s="166" t="s">
        <v>44</v>
      </c>
      <c r="Q2" s="166" t="s">
        <v>45</v>
      </c>
      <c r="R2" s="166" t="s">
        <v>50</v>
      </c>
      <c r="S2" s="166" t="s">
        <v>49</v>
      </c>
      <c r="T2" s="170" t="s">
        <v>43</v>
      </c>
      <c r="U2" s="171" t="s">
        <v>44</v>
      </c>
      <c r="V2" s="171" t="s">
        <v>45</v>
      </c>
      <c r="W2" s="171" t="s">
        <v>50</v>
      </c>
      <c r="X2" s="171" t="s">
        <v>49</v>
      </c>
      <c r="Y2" s="165" t="s">
        <v>43</v>
      </c>
      <c r="Z2" s="166" t="s">
        <v>44</v>
      </c>
      <c r="AA2" s="166" t="s">
        <v>45</v>
      </c>
      <c r="AB2" s="166" t="s">
        <v>50</v>
      </c>
      <c r="AC2" s="173" t="s">
        <v>49</v>
      </c>
      <c r="AD2" s="174" t="s">
        <v>43</v>
      </c>
      <c r="AE2" s="38" t="s">
        <v>44</v>
      </c>
      <c r="AF2" s="38" t="s">
        <v>45</v>
      </c>
      <c r="AG2" s="38" t="s">
        <v>50</v>
      </c>
      <c r="AH2" s="38" t="s">
        <v>51</v>
      </c>
      <c r="AI2" s="39" t="s">
        <v>52</v>
      </c>
      <c r="AJ2" s="40" t="s">
        <v>53</v>
      </c>
      <c r="AK2" s="41" t="s">
        <v>54</v>
      </c>
    </row>
    <row r="3" spans="1:37" s="94" customFormat="1" ht="14.1">
      <c r="A3" s="86" t="str">
        <f>'ESTIMATED Earned Revenue'!A4</f>
        <v>Portsmouth, OH</v>
      </c>
      <c r="B3" s="86"/>
      <c r="C3" s="160">
        <f>'ESTIMATED Earned Revenue'!$I4*1.07925</f>
        <v>1733091.6173849998</v>
      </c>
      <c r="D3" s="160">
        <f>'ESTIMATED Earned Revenue'!$L4*1.07925</f>
        <v>1585347.5915024995</v>
      </c>
      <c r="E3" s="161">
        <f>IF(C3&gt;='Control Panel'!D$36,(('Control Panel'!D$34-'Control Panel'!C$34)*'Control Panel'!$C$39)+('Control Panel'!D$35-'Control Panel'!C$35)*'Control Panel'!$C$40+(('Control Panel'!D$36-'Control Panel'!C$36)*'Control Panel'!$C$41),IF(C3&gt;='Control Panel'!D$35,(('Control Panel'!D$34-'Control Panel'!C$34)*'Control Panel'!$C$39)+(('Control Panel'!D$35-'Control Panel'!C$35)*'Control Panel'!$C$40)+((C3-'Control Panel'!D$35)*'Control Panel'!$C$41),IF(C3&gt;='Control Panel'!D$34,(('Control Panel'!D$34-'Control Panel'!C$34)*'Control Panel'!$C$39)+((C3-'Control Panel'!D$34)*'Control Panel'!$C$40),IF(C3&lt;='Control Panel'!D$34,((C3-'Control Panel'!C$34)*'Control Panel'!$C$39)))))</f>
        <v>17330.916173849997</v>
      </c>
      <c r="F3" s="162">
        <f>IF(D3&gt;='Control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Panel'!$C$29)),IF(D3&gt;='Control Panel'!$D$12,(('Control Panel'!$D$8-'Control Panel'!$C$8)*'Control Panel'!$C$24)+(('Control Panel'!$D$9-'Control Panel'!$C$9)*'Control Panel'!$C$25)+(('Control Panel'!$D$10-'Control Panel'!$C$10)*'Control Panel'!$C$26)+(('Control Panel'!$D$11-'Control Panel'!$C$11)*'Control Panel'!$C$27)+(('Control Panel'!$D$12-'Control Panel'!$C$12)*'Control Panel'!$C$28)+((D3-'Control Panel'!$D$12)*'Control Panel'!$C$29),IF(D3&gt;='Control Panel'!$D$11,(('Control Panel'!$D$8-'Control Panel'!$C$8)*'Control Panel'!$C$24)+(('Control Panel'!$D$9-'Control Panel'!$C$9)*'Control Panel'!$C$25)+(('Control Panel'!$D$10-'Control Panel'!$C$10)*'Control Panel'!$C$26)+(('Control Panel'!$D$11-'Control Panel'!$C$11)*'Control Panel'!$C$27)+((D3-'Control Panel'!$D$11)*'Control Panel'!$C$28),IF(D3&gt;='Control Panel'!$D$10,(('Control Panel'!$D$8-'Control Panel'!$C$8)*'Control Panel'!$C$24)+('Control Panel'!$D$9-'Control Panel'!$C$9)*'Control Panel'!$C$25+(('Control Panel'!$D$10-'Control Panel'!$C$10)*'Control Panel'!$C$26)+((D3-'Control Panel'!$D$10)*'Control Panel'!$C$27),IF(D3&gt;='Control Panel'!$D$9,(('Control Panel'!$D$8-'Control Panel'!$C$8)*'Control Panel'!$C$24)+(('Control Panel'!$D$9-'Control Panel'!$C$9)*'Control Panel'!$C$25)+((D3-'Control Panel'!$D$9)*'Control Panel'!$C$26),IF(D3&gt;='Control Panel'!$D$8,(('Control Panel'!$D$8-'Control Panel'!$C$8)*'Control Panel'!$C$24)+((D3-'Control Panel'!$D$8)*'Control Panel'!$C$25),IF(D3&lt;='Control Panel'!$D$8,((D3-'Control Panel'!$C$8)*'Control Panel'!$C$24))))))))</f>
        <v>10304.759344766246</v>
      </c>
      <c r="G3" s="163">
        <f t="shared" ref="G3:G34" si="0">E3/$C3</f>
        <v>0.01</v>
      </c>
      <c r="H3" s="163">
        <f t="shared" ref="H3:H34" si="1">F3/$D3</f>
        <v>6.4999999999999988E-3</v>
      </c>
      <c r="I3" s="164">
        <f t="shared" ref="I3:I34" si="2">F3-E3</f>
        <v>-7026.1568290837513</v>
      </c>
      <c r="J3" s="169">
        <f>C3*(1+'Control Panel'!$C$44)</f>
        <v>1785084.3659065499</v>
      </c>
      <c r="K3" s="91">
        <f>D3*(1+'Control Panel'!$C$44)</f>
        <v>1632908.0192475745</v>
      </c>
      <c r="L3" s="98">
        <f>IF(J3&gt;='Control Panel'!G$36,(('Control Panel'!G$34-'Control Panel'!F$34)*'Control Panel'!$C$39)+('Control Panel'!G$35-'Control Panel'!F$35)*'Control Panel'!$C$40+(('Control Panel'!G$36-'Control Panel'!F$36)*'Control Panel'!$C$41),IF(J3&gt;='Control Panel'!G$35,(('Control Panel'!G$34-'Control Panel'!F$34)*'Control Panel'!$C$39)+(('Control Panel'!G$35-'Control Panel'!F$35)*'Control Panel'!$C$40)+((J3-'Control Panel'!G$35)*'Control Panel'!$C$41),IF(J3&gt;='Control Panel'!G$34,(('Control Panel'!G$34-'Control Panel'!F$34)*'Control Panel'!$C$39)+((J3-'Control Panel'!G$34)*'Control Panel'!$C$40),IF(J3&lt;='Control Panel'!G$34,((J3-'Control Panel'!F$34)*'Control Panel'!$C$39)))))</f>
        <v>17850.8436590655</v>
      </c>
      <c r="M3" s="96">
        <f>IF(K3&gt;='Control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Panel'!$C$29)),IF(K3&gt;='Control Panel'!$G$12,(('Control Panel'!$G$8-'Control Panel'!$F$8)*'Control Panel'!$C$24)+(('Control Panel'!$G$9-'Control Panel'!$F$9)*'Control Panel'!$C$25)+(('Control Panel'!$G$10-'Control Panel'!$F$10)*'Control Panel'!$C$26)+(('Control Panel'!$G$11-'Control Panel'!$F$11)*'Control Panel'!$C$27)+(('Control Panel'!$G$12-'Control Panel'!$F$12)*'Control Panel'!$C$28)+((K3-'Control Panel'!$G$12)*'Control Panel'!$C$29),IF(K3&gt;='Control Panel'!$G$11,(('Control Panel'!$G$8-'Control Panel'!$F$8)*'Control Panel'!$C$24)+(('Control Panel'!$G$9-'Control Panel'!$F$9)*'Control Panel'!$C$25)+(('Control Panel'!$G$10-'Control Panel'!$F$10)*'Control Panel'!$C$26)+(('Control Panel'!$G$11-'Control Panel'!$F$11)*'Control Panel'!$C$27)+((K3-'Control Panel'!$G$11)*'Control Panel'!$C$28),IF(K3&gt;='Control Panel'!$G$10,(('Control Panel'!$G$8-'Control Panel'!$F$8)*'Control Panel'!$C$24)+('Control Panel'!$G$9-'Control Panel'!$F$9)*'Control Panel'!$C$25+(('Control Panel'!$G$10-'Control Panel'!$F$10)*'Control Panel'!$C$26)+((K3-'Control Panel'!$G$10)*'Control Panel'!$C$27),IF(K3&gt;='Control Panel'!$G$9,(('Control Panel'!$G$8-'Control Panel'!$F$8)*'Control Panel'!$C$24)+(('Control Panel'!$G$9-'Control Panel'!$F$9)*'Control Panel'!$C$25)+((K3-'Control Panel'!$G$9)*'Control Panel'!$C$26),IF(K3&gt;='Control Panel'!$G$8,(('Control Panel'!$G$8-'Control Panel'!$F$8)*'Control Panel'!$C$24)+((K3-'Control Panel'!$G$8)*'Control Panel'!$C$25),IF(K3&lt;='Control Panel'!$G$8,((K3-'Control Panel'!$F$8)*'Control Panel'!$C$24))))))))</f>
        <v>10613.902125109234</v>
      </c>
      <c r="N3" s="92">
        <f t="shared" ref="N3:N34" si="3">M3-L3</f>
        <v>-7236.9415339562656</v>
      </c>
      <c r="O3" s="164">
        <f>J3*(1+'Control Panel'!$C$44)</f>
        <v>1838636.8968837464</v>
      </c>
      <c r="P3" s="164">
        <f>K3*(1+'Control Panel'!$C$44)</f>
        <v>1681895.2598250017</v>
      </c>
      <c r="Q3" s="164">
        <f>IF(O3&gt;='Control Panel'!J$36,(('Control Panel'!J$34-'Control Panel'!I$34)*'Control Panel'!$C$39)+('Control Panel'!J$35-'Control Panel'!I$35)*'Control Panel'!$C$40+(('Control Panel'!J$36-'Control Panel'!I$36)*'Control Panel'!$C$41),IF(O3&gt;='Control Panel'!J$35,(('Control Panel'!J$34-'Control Panel'!I$34)*'Control Panel'!$C$39)+(('Control Panel'!J$35-'Control Panel'!I$35)*'Control Panel'!$C$40)+((O3-'Control Panel'!J$35)*'Control Panel'!$C$41),IF(O3&gt;='Control Panel'!J$34,(('Control Panel'!J$34-'Control Panel'!I$34)*'Control Panel'!$C$39)+((O3-'Control Panel'!J$34)*'Control Panel'!$C$40),IF(O3&lt;='Control Panel'!J$34,((O3-'Control Panel'!I$34)*'Control Panel'!$C$39)))))</f>
        <v>18386.368968837465</v>
      </c>
      <c r="R3" s="164">
        <f>IF(P3&gt;='Control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Panel'!$C$29)),IF(P3&gt;='Control Panel'!$J$12,(('Control Panel'!$J$8-'Control Panel'!$I$8)*'Control Panel'!$C$24)+(('Control Panel'!$J$9-'Control Panel'!$I$9)*'Control Panel'!$C$25)+(('Control Panel'!$J$10-'Control Panel'!$I$10)*'Control Panel'!$C$26)+(('Control Panel'!$J$11-'Control Panel'!$I$11)*'Control Panel'!$C$27)+(('Control Panel'!$J$12-'Control Panel'!$I$12)*'Control Panel'!$C$28)+((P3-'Control Panel'!$J$12)*'Control Panel'!$C$29),IF(P3&gt;='Control Panel'!$J$11,(('Control Panel'!$J$8-'Control Panel'!$I$8)*'Control Panel'!$C$24)+(('Control Panel'!$J$9-'Control Panel'!$I$9)*'Control Panel'!$C$25)+(('Control Panel'!$J$10-'Control Panel'!$I$10)*'Control Panel'!$C$26)+(('Control Panel'!$J$11-'Control Panel'!$I$11)*'Control Panel'!$C$27)+((P3-'Control Panel'!$J$11)*'Control Panel'!$C$28),IF(P3&gt;='Control Panel'!$J$10,(('Control Panel'!$J$8-'Control Panel'!$I$8)*'Control Panel'!$C$24)+('Control Panel'!$J$9-'Control Panel'!$I$9)*'Control Panel'!$C$25+(('Control Panel'!$J$10-'Control Panel'!$I$10)*'Control Panel'!$C$26)+((P3-'Control Panel'!$J$10)*'Control Panel'!$C$27),IF(P3&gt;='Control Panel'!$J$9,(('Control Panel'!$J$8-'Control Panel'!$I$8)*'Control Panel'!$C$24)+(('Control Panel'!$J$9-'Control Panel'!$I$9)*'Control Panel'!$C$25)+((P3-'Control Panel'!$J$9)*'Control Panel'!$C$26),IF(P3&gt;='Control Panel'!$J$8,(('Control Panel'!$J$8-'Control Panel'!$I$8)*'Control Panel'!$C$24)+((P3-'Control Panel'!$J$8)*'Control Panel'!$C$25),IF(P3&lt;='Control Panel'!$J$8,((P3-'Control Panel'!$I$8)*'Control Panel'!$C$24))))))))</f>
        <v>10932.31918886251</v>
      </c>
      <c r="S3" s="164">
        <f t="shared" ref="S3:S34" si="4">R3-Q3</f>
        <v>-7454.0497799749555</v>
      </c>
      <c r="T3" s="164">
        <f>O3*(1+'Control Panel'!$C$44)</f>
        <v>1893796.0037902589</v>
      </c>
      <c r="U3" s="164">
        <f>P3*(1+'Control Panel'!$C$44)</f>
        <v>1732352.1176197517</v>
      </c>
      <c r="V3" s="164">
        <f>IF(T3&gt;='Control Panel'!M$36,(('Control Panel'!M$34-'Control Panel'!L$34)*'Control Panel'!$C$39)+('Control Panel'!M$35-'Control Panel'!L$35)*'Control Panel'!$C$40+(('Control Panel'!M$36-'Control Panel'!L$36)*'Control Panel'!$C$41),IF(T3&gt;='Control Panel'!M$35,(('Control Panel'!M$34-'Control Panel'!L$34)*'Control Panel'!$C$39)+(('Control Panel'!M$35-'Control Panel'!L$35)*'Control Panel'!$C$40)+((T3-'Control Panel'!M$35)*'Control Panel'!$C$41),IF(T3&gt;='Control Panel'!M$34,(('Control Panel'!M$34-'Control Panel'!L$34)*'Control Panel'!$C$39)+((T3-'Control Panel'!M$34)*'Control Panel'!$C$40),IF(T3&lt;='Control Panel'!M$34,((T3-'Control Panel'!L$34)*'Control Panel'!$C$39)))))</f>
        <v>18937.960037902591</v>
      </c>
      <c r="W3" s="169">
        <f>IF(U3&gt;='Control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Panel'!$C$29)),IF(U3&gt;='Control Panel'!$M$12,(('Control Panel'!$M$8-'Control Panel'!$L$8)*'Control Panel'!$C$24)+(('Control Panel'!$M$9-'Control Panel'!$L$9)*'Control Panel'!$C$25)+(('Control Panel'!$M$10-'Control Panel'!$L$10)*'Control Panel'!$C$26)+(('Control Panel'!$M$11-'Control Panel'!$L$11)*'Control Panel'!$C$27)+(('Control Panel'!$M$12-'Control Panel'!$L$12)*'Control Panel'!$C$28)+((U3-'Control Panel'!$M$12)*'Control Panel'!$C$29),IF(U3&gt;='Control Panel'!$M$11,(('Control Panel'!$M$8-'Control Panel'!$L$8)*'Control Panel'!$C$24)+(('Control Panel'!$M$9-'Control Panel'!$L$9)*'Control Panel'!$C$25)+(('Control Panel'!$M$10-'Control Panel'!$L$10)*'Control Panel'!$C$26)+(('Control Panel'!$M$11-'Control Panel'!$L$11)*'Control Panel'!$C$27)+((U3-'Control Panel'!$M$11)*'Control Panel'!$C$28),IF(U3&gt;='Control Panel'!$M$10,(('Control Panel'!$M$8-'Control Panel'!$L$8)*'Control Panel'!$C$24)+('Control Panel'!$M$9-'Control Panel'!$L$9)*'Control Panel'!$C$25+(('Control Panel'!$M$10-'Control Panel'!$L$10)*'Control Panel'!$C$26)+((U3-'Control Panel'!$M$10)*'Control Panel'!$C$27),IF(U3&gt;='Control Panel'!$M$9,(('Control Panel'!$M$8-'Control Panel'!$L$8)*'Control Panel'!$C$24)+(('Control Panel'!$M$9-'Control Panel'!$L$9)*'Control Panel'!$C$25)+((U3-'Control Panel'!$M$9)*'Control Panel'!$C$26),IF(U3&gt;='Control Panel'!$M$8,(('Control Panel'!$M$8-'Control Panel'!$L$8)*'Control Panel'!$C$24)+((U3-'Control Panel'!$M$8)*'Control Panel'!$C$25),IF(U3&lt;='Control Panel'!$M$8,((U3-'Control Panel'!$L$8)*'Control Panel'!$C$24))))))))</f>
        <v>11260.288764528386</v>
      </c>
      <c r="X3" s="164">
        <f t="shared" ref="X3:X34" si="5">W3-V3</f>
        <v>-7677.6712733742042</v>
      </c>
      <c r="Y3" s="169">
        <f>T3*(1+'Control Panel'!$C$44)</f>
        <v>1950609.8839039668</v>
      </c>
      <c r="Z3" s="169">
        <f>U3*(1+'Control Panel'!$C$44)</f>
        <v>1784322.6811483444</v>
      </c>
      <c r="AA3" s="169">
        <f>IF(Y3&gt;='Control Panel'!P$36,(('Control Panel'!P$34-'Control Panel'!O$34)*'Control Panel'!$C$39)+('Control Panel'!P$35-'Control Panel'!O$35)*'Control Panel'!$C$40+(('Control Panel'!P$36-'Control Panel'!O$36)*'Control Panel'!$C$41),IF(Y3&gt;='Control Panel'!P$35,(('Control Panel'!P$34-'Control Panel'!O$34)*'Control Panel'!$C$39)+(('Control Panel'!P$35-'Control Panel'!O$35)*'Control Panel'!$C$40)+((Y3-'Control Panel'!P$35)*'Control Panel'!$C$41),IF(Y3&gt;='Control Panel'!P$34,(('Control Panel'!P$34-'Control Panel'!O$34)*'Control Panel'!$C$39)+((Y3-'Control Panel'!P$34)*'Control Panel'!$C$40),IF(Y3&lt;='Control Panel'!P$34,((Y3-'Control Panel'!O$34)*'Control Panel'!$C$39)))))</f>
        <v>19506.098839039667</v>
      </c>
      <c r="AB3" s="169">
        <f>IF(Z3&gt;='Control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Panel'!$C$29)),IF(Z3&gt;='Control Panel'!$P$12,(('Control Panel'!$P$8-'Control Panel'!$O$8)*'Control Panel'!$C$24)+(('Control Panel'!$P$9-'Control Panel'!$O$9)*'Control Panel'!$C$25)+(('Control Panel'!$P$10-'Control Panel'!$O$10)*'Control Panel'!$C$26)+(('Control Panel'!$P$11-'Control Panel'!$O$11)*'Control Panel'!$C$27)+(('Control Panel'!$P$12-'Control Panel'!$O$12)*'Control Panel'!$C$28)+((Z3-'Control Panel'!$P$12)*'Control Panel'!$C$29),IF(Z3&gt;='Control Panel'!$P$11,(('Control Panel'!$P$8-'Control Panel'!$O$8)*'Control Panel'!$C$24)+(('Control Panel'!$P$9-'Control Panel'!$O$9)*'Control Panel'!$C$25)+(('Control Panel'!$P$10-'Control Panel'!$O$10)*'Control Panel'!$C$26)+(('Control Panel'!$P$11-'Control Panel'!$O$11)*'Control Panel'!$C$27)+((Z3-'Control Panel'!$P$11)*'Control Panel'!$C$28),IF(Z3&gt;='Control Panel'!$P$10,(('Control Panel'!$P$8-'Control Panel'!$O$8)*'Control Panel'!$C$24)+('Control Panel'!$P$9-'Control Panel'!$O$9)*'Control Panel'!$C$25+(('Control Panel'!$P$10-'Control Panel'!$O$10)*'Control Panel'!$C$26)+((Z3-'Control Panel'!$P$10)*'Control Panel'!$C$27),IF(Z3&gt;='Control Panel'!$P$9,(('Control Panel'!$P$8-'Control Panel'!$O$8)*'Control Panel'!$C$24)+(('Control Panel'!$P$9-'Control Panel'!$O$9)*'Control Panel'!$C$25)+((Z3-'Control Panel'!$P$9)*'Control Panel'!$C$26),IF(Z3&gt;='Control Panel'!$P$8,(('Control Panel'!$P$8-'Control Panel'!$O$8)*'Control Panel'!$C$24)+((Z3-'Control Panel'!$P$8)*'Control Panel'!$C$25),IF(Z3&lt;='Control Panel'!$P$8,((Z3-'Control Panel'!$O$8)*'Control Panel'!$C$24))))))))</f>
        <v>11598.097427464238</v>
      </c>
      <c r="AC3" s="172">
        <f t="shared" ref="AC3:AC34" si="6">AB3-AA3</f>
        <v>-7908.0014115754293</v>
      </c>
      <c r="AD3" s="172">
        <f>Y3*(1+'Control Panel'!$C$44)</f>
        <v>2009128.1804210858</v>
      </c>
      <c r="AE3" s="91">
        <f>Z3*(1+'Control Panel'!$C$44)</f>
        <v>1837852.3615827947</v>
      </c>
      <c r="AF3" s="91">
        <f>IF(AD3&gt;='Control Panel'!S$36,(('Control Panel'!S$34-'Control Panel'!R$34)*'Control Panel'!$C$39)+('Control Panel'!S$35-'Control Panel'!R$35)*'Control Panel'!$C$40+(('Control Panel'!S$36-'Control Panel'!R$36)*'Control Panel'!$C$41),IF(AD3&gt;='Control Panel'!S$35,(('Control Panel'!S$34-'Control Panel'!R$34)*'Control Panel'!$C$39)+(('Control Panel'!S$35-'Control Panel'!R$35)*'Control Panel'!$C$40)+((AD3-'Control Panel'!S$35)*'Control Panel'!$C$41),IF(AD3&gt;='Control Panel'!S$34,(('Control Panel'!S$34-'Control Panel'!R$34)*'Control Panel'!$C$39)+((AD3-'Control Panel'!S$34)*'Control Panel'!$C$40),IF(AD3&lt;='Control Panel'!S$34,((AD3-'Control Panel'!R$34)*'Control Panel'!$C$39)))))</f>
        <v>20091.281804210859</v>
      </c>
      <c r="AG3" s="91">
        <f>IF(AE3&gt;='Control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Panel'!$C$29)),IF(AE3&gt;='Control Panel'!$S$12,(('Control Panel'!$S$8-'Control Panel'!$R$8)*'Control Panel'!$C$24)+(('Control Panel'!$S$9-'Control Panel'!$R$9)*'Control Panel'!$C$25)+(('Control Panel'!$S$10-'Control Panel'!$R$10)*'Control Panel'!$C$26)+(('Control Panel'!$S$11-'Control Panel'!$R$11)*'Control Panel'!$C$27)+(('Control Panel'!$S$12-'Control Panel'!$R$12)*'Control Panel'!$C$28)+((AE3-'Control Panel'!$S$12)*'Control Panel'!$C$29),IF(AE3&gt;='Control Panel'!$S$11,(('Control Panel'!$S$8-'Control Panel'!$R$8)*'Control Panel'!$C$24)+(('Control Panel'!$S$9-'Control Panel'!$R$9)*'Control Panel'!$C$25)+(('Control Panel'!$S$10-'Control Panel'!$R$10)*'Control Panel'!$C$26)+(('Control Panel'!$S$11-'Control Panel'!$R$11)*'Control Panel'!$C$27)+((AE3-'Control Panel'!$S$11)*'Control Panel'!$C$28),IF(AE3&gt;='Control Panel'!$S$10,(('Control Panel'!$S$8-'Control Panel'!$R$8)*'Control Panel'!$C$24)+('Control Panel'!$S$9-'Control Panel'!$R$9)*'Control Panel'!$C$25+(('Control Panel'!$S$10-'Control Panel'!$R$10)*'Control Panel'!$C$26)+((AE3-'Control Panel'!$S$10)*'Control Panel'!$C$27),IF(AE3&gt;='Control Panel'!$S$9,(('Control Panel'!$S$8-'Control Panel'!$R$8)*'Control Panel'!$C$24)+(('Control Panel'!$S$9-'Control Panel'!$R$9)*'Control Panel'!$C$25)+((AE3-'Control Panel'!$S$9)*'Control Panel'!$C$26),IF(AE3&gt;='Control Panel'!$S$8,(('Control Panel'!$S$8-'Control Panel'!$R$8)*'Control Panel'!$C$24)+((AE3-'Control Panel'!$S$8)*'Control Panel'!$C$25),IF(AE3&lt;='Control Panel'!$S$8,((AE3-'Control Panel'!$R$8)*'Control Panel'!$C$24))))))))</f>
        <v>11946.040350288165</v>
      </c>
      <c r="AH3" s="91">
        <f t="shared" ref="AH3:AH34" si="7">AG3-AF3</f>
        <v>-8145.2414539226938</v>
      </c>
      <c r="AI3" s="92">
        <f t="shared" ref="AI3:AI34" si="8">L3+Q3+V3+AA3+AF3</f>
        <v>94772.553309056078</v>
      </c>
      <c r="AJ3" s="92">
        <f t="shared" ref="AJ3:AJ34" si="9">M3+R3+W3+AB3+AG3</f>
        <v>56350.64785625253</v>
      </c>
      <c r="AK3" s="92">
        <f t="shared" ref="AK3:AK34" si="10">AJ3-AI3</f>
        <v>-38421.905452803549</v>
      </c>
    </row>
    <row r="4" spans="1:37" s="94" customFormat="1" ht="14.1">
      <c r="A4" s="86" t="str">
        <f>'ESTIMATED Earned Revenue'!A5</f>
        <v>Port Huron, MI</v>
      </c>
      <c r="B4" s="86"/>
      <c r="C4" s="95">
        <f>'ESTIMATED Earned Revenue'!$I5*1.07925</f>
        <v>3121917.9072524998</v>
      </c>
      <c r="D4" s="95">
        <f>'ESTIMATED Earned Revenue'!$L5*1.07925</f>
        <v>2568842.2954462497</v>
      </c>
      <c r="E4" s="96">
        <f>IF(C4&gt;='Control Panel'!D$36,(('Control Panel'!D$34-'Control Panel'!C$34)*'Control Panel'!$C$39)+('Control Panel'!D$35-'Control Panel'!C$35)*'Control Panel'!$C$40+(('Control Panel'!D$36-'Control Panel'!C$36)*'Control Panel'!$C$41),IF(C4&gt;='Control Panel'!D$35,(('Control Panel'!D$34-'Control Panel'!C$34)*'Control Panel'!$C$39)+(('Control Panel'!D$35-'Control Panel'!C$35)*'Control Panel'!$C$40)+((C4-'Control Panel'!D$35)*'Control Panel'!$C$41),IF(C4&gt;='Control Panel'!D$34,(('Control Panel'!D$34-'Control Panel'!C$34)*'Control Panel'!$C$39)+((C4-'Control Panel'!D$34)*'Control Panel'!$C$40),IF(C4&lt;='Control Panel'!D$34,((C4-'Control Panel'!C$34)*'Control Panel'!$C$39)))))</f>
        <v>31219.179072524999</v>
      </c>
      <c r="F4" s="97">
        <f>IF(D4&gt;='Control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Panel'!$C$29)),IF(D4&gt;='Control Panel'!$D$12,(('Control Panel'!$D$8-'Control Panel'!$C$8)*'Control Panel'!$C$24)+(('Control Panel'!$D$9-'Control Panel'!$C$9)*'Control Panel'!$C$25)+(('Control Panel'!$D$10-'Control Panel'!$C$10)*'Control Panel'!$C$26)+(('Control Panel'!$D$11-'Control Panel'!$C$11)*'Control Panel'!$C$27)+(('Control Panel'!$D$12-'Control Panel'!$C$12)*'Control Panel'!$C$28)+((D4-'Control Panel'!$D$12)*'Control Panel'!$C$29),IF(D4&gt;='Control Panel'!$D$11,(('Control Panel'!$D$8-'Control Panel'!$C$8)*'Control Panel'!$C$24)+(('Control Panel'!$D$9-'Control Panel'!$C$9)*'Control Panel'!$C$25)+(('Control Panel'!$D$10-'Control Panel'!$C$10)*'Control Panel'!$C$26)+(('Control Panel'!$D$11-'Control Panel'!$C$11)*'Control Panel'!$C$27)+((D4-'Control Panel'!$D$11)*'Control Panel'!$C$28),IF(D4&gt;='Control Panel'!$D$10,(('Control Panel'!$D$8-'Control Panel'!$C$8)*'Control Panel'!$C$24)+('Control Panel'!$D$9-'Control Panel'!$C$9)*'Control Panel'!$C$25+(('Control Panel'!$D$10-'Control Panel'!$C$10)*'Control Panel'!$C$26)+((D4-'Control Panel'!$D$10)*'Control Panel'!$C$27),IF(D4&gt;='Control Panel'!$D$9,(('Control Panel'!$D$8-'Control Panel'!$C$8)*'Control Panel'!$C$24)+(('Control Panel'!$D$9-'Control Panel'!$C$9)*'Control Panel'!$C$25)+((D4-'Control Panel'!$D$9)*'Control Panel'!$C$26),IF(D4&gt;='Control Panel'!$D$8,(('Control Panel'!$D$8-'Control Panel'!$C$8)*'Control Panel'!$C$24)+((D4-'Control Panel'!$D$8)*'Control Panel'!$C$25),IF(D4&lt;='Control Panel'!$D$8,((D4-'Control Panel'!$C$8)*'Control Panel'!$C$24))))))))</f>
        <v>16697.474920400622</v>
      </c>
      <c r="G4" s="89">
        <f t="shared" si="0"/>
        <v>0.01</v>
      </c>
      <c r="H4" s="90">
        <f t="shared" si="1"/>
        <v>6.4999999999999997E-3</v>
      </c>
      <c r="I4" s="91">
        <f t="shared" si="2"/>
        <v>-14521.704152124377</v>
      </c>
      <c r="J4" s="91">
        <f>C4*(1+'Control Panel'!$C$44)</f>
        <v>3215575.444470075</v>
      </c>
      <c r="K4" s="91">
        <f>D4*(1+'Control Panel'!$C$44)</f>
        <v>2645907.5643096371</v>
      </c>
      <c r="L4" s="92">
        <f>IF(J4&gt;='Control Panel'!G$36,(('Control Panel'!G$34-'Control Panel'!F$34)*'Control Panel'!$C$39)+('Control Panel'!G$35-'Control Panel'!F$35)*'Control Panel'!$C$40+(('Control Panel'!G$36-'Control Panel'!F$36)*'Control Panel'!$C$41),IF(J4&gt;='Control Panel'!G$35,(('Control Panel'!G$34-'Control Panel'!F$34)*'Control Panel'!$C$39)+(('Control Panel'!G$35-'Control Panel'!F$35)*'Control Panel'!$C$40)+((J4-'Control Panel'!G$35)*'Control Panel'!$C$41),IF(J4&gt;='Control Panel'!G$34,(('Control Panel'!G$34-'Control Panel'!F$34)*'Control Panel'!$C$39)+((J4-'Control Panel'!G$34)*'Control Panel'!$C$40),IF(J4&lt;='Control Panel'!G$34,((J4-'Control Panel'!F$34)*'Control Panel'!$C$39)))))</f>
        <v>32155.754444700749</v>
      </c>
      <c r="M4" s="92">
        <f>IF(K4&gt;='Control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Panel'!$C$29)),IF(K4&gt;='Control Panel'!$G$12,(('Control Panel'!$G$8-'Control Panel'!$F$8)*'Control Panel'!$C$24)+(('Control Panel'!$G$9-'Control Panel'!$F$9)*'Control Panel'!$C$25)+(('Control Panel'!$G$10-'Control Panel'!$F$10)*'Control Panel'!$C$26)+(('Control Panel'!$G$11-'Control Panel'!$F$11)*'Control Panel'!$C$27)+(('Control Panel'!$G$12-'Control Panel'!$F$12)*'Control Panel'!$C$28)+((K4-'Control Panel'!$G$12)*'Control Panel'!$C$29),IF(K4&gt;='Control Panel'!$G$11,(('Control Panel'!$G$8-'Control Panel'!$F$8)*'Control Panel'!$C$24)+(('Control Panel'!$G$9-'Control Panel'!$F$9)*'Control Panel'!$C$25)+(('Control Panel'!$G$10-'Control Panel'!$F$10)*'Control Panel'!$C$26)+(('Control Panel'!$G$11-'Control Panel'!$F$11)*'Control Panel'!$C$27)+((K4-'Control Panel'!$G$11)*'Control Panel'!$C$28),IF(K4&gt;='Control Panel'!$G$10,(('Control Panel'!$G$8-'Control Panel'!$F$8)*'Control Panel'!$C$24)+('Control Panel'!$G$9-'Control Panel'!$F$9)*'Control Panel'!$C$25+(('Control Panel'!$G$10-'Control Panel'!$F$10)*'Control Panel'!$C$26)+((K4-'Control Panel'!$G$10)*'Control Panel'!$C$27),IF(K4&gt;='Control Panel'!$G$9,(('Control Panel'!$G$8-'Control Panel'!$F$8)*'Control Panel'!$C$24)+(('Control Panel'!$G$9-'Control Panel'!$F$9)*'Control Panel'!$C$25)+((K4-'Control Panel'!$G$9)*'Control Panel'!$C$26),IF(K4&gt;='Control Panel'!$G$8,(('Control Panel'!$G$8-'Control Panel'!$F$8)*'Control Panel'!$C$24)+((K4-'Control Panel'!$G$8)*'Control Panel'!$C$25),IF(K4&lt;='Control Panel'!$G$8,((K4-'Control Panel'!$F$8)*'Control Panel'!$C$24))))))))</f>
        <v>17198.399168012642</v>
      </c>
      <c r="N4" s="92">
        <f t="shared" si="3"/>
        <v>-14957.355276688108</v>
      </c>
      <c r="O4" s="92">
        <f>J4*(1+'Control Panel'!$C$44)</f>
        <v>3312042.7078041774</v>
      </c>
      <c r="P4" s="92">
        <f>K4*(1+'Control Panel'!$C$44)</f>
        <v>2725284.7912389264</v>
      </c>
      <c r="Q4" s="92">
        <f>IF(O4&gt;='Control Panel'!J$36,(('Control Panel'!J$34-'Control Panel'!I$34)*'Control Panel'!$C$39)+('Control Panel'!J$35-'Control Panel'!I$35)*'Control Panel'!$C$40+(('Control Panel'!J$36-'Control Panel'!I$36)*'Control Panel'!$C$41),IF(O4&gt;='Control Panel'!J$35,(('Control Panel'!J$34-'Control Panel'!I$34)*'Control Panel'!$C$39)+(('Control Panel'!J$35-'Control Panel'!I$35)*'Control Panel'!$C$40)+((O4-'Control Panel'!J$35)*'Control Panel'!$C$41),IF(O4&gt;='Control Panel'!J$34,(('Control Panel'!J$34-'Control Panel'!I$34)*'Control Panel'!$C$39)+((O4-'Control Panel'!J$34)*'Control Panel'!$C$40),IF(O4&lt;='Control Panel'!J$34,((O4-'Control Panel'!I$34)*'Control Panel'!$C$39)))))</f>
        <v>33120.427078041772</v>
      </c>
      <c r="R4" s="92">
        <f>IF(P4&gt;='Control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Panel'!$C$29)),IF(P4&gt;='Control Panel'!$J$12,(('Control Panel'!$J$8-'Control Panel'!$I$8)*'Control Panel'!$C$24)+(('Control Panel'!$J$9-'Control Panel'!$I$9)*'Control Panel'!$C$25)+(('Control Panel'!$J$10-'Control Panel'!$I$10)*'Control Panel'!$C$26)+(('Control Panel'!$J$11-'Control Panel'!$I$11)*'Control Panel'!$C$27)+(('Control Panel'!$J$12-'Control Panel'!$I$12)*'Control Panel'!$C$28)+((P4-'Control Panel'!$J$12)*'Control Panel'!$C$29),IF(P4&gt;='Control Panel'!$J$11,(('Control Panel'!$J$8-'Control Panel'!$I$8)*'Control Panel'!$C$24)+(('Control Panel'!$J$9-'Control Panel'!$I$9)*'Control Panel'!$C$25)+(('Control Panel'!$J$10-'Control Panel'!$I$10)*'Control Panel'!$C$26)+(('Control Panel'!$J$11-'Control Panel'!$I$11)*'Control Panel'!$C$27)+((P4-'Control Panel'!$J$11)*'Control Panel'!$C$28),IF(P4&gt;='Control Panel'!$J$10,(('Control Panel'!$J$8-'Control Panel'!$I$8)*'Control Panel'!$C$24)+('Control Panel'!$J$9-'Control Panel'!$I$9)*'Control Panel'!$C$25+(('Control Panel'!$J$10-'Control Panel'!$I$10)*'Control Panel'!$C$26)+((P4-'Control Panel'!$J$10)*'Control Panel'!$C$27),IF(P4&gt;='Control Panel'!$J$9,(('Control Panel'!$J$8-'Control Panel'!$I$8)*'Control Panel'!$C$24)+(('Control Panel'!$J$9-'Control Panel'!$I$9)*'Control Panel'!$C$25)+((P4-'Control Panel'!$J$9)*'Control Panel'!$C$26),IF(P4&gt;='Control Panel'!$J$8,(('Control Panel'!$J$8-'Control Panel'!$I$8)*'Control Panel'!$C$24)+((P4-'Control Panel'!$J$8)*'Control Panel'!$C$25),IF(P4&lt;='Control Panel'!$J$8,((P4-'Control Panel'!$I$8)*'Control Panel'!$C$24))))))))</f>
        <v>17714.35114305302</v>
      </c>
      <c r="S4" s="92">
        <f t="shared" si="4"/>
        <v>-15406.075934988752</v>
      </c>
      <c r="T4" s="92">
        <f>O4*(1+'Control Panel'!$C$44)</f>
        <v>3411403.989038303</v>
      </c>
      <c r="U4" s="92">
        <f>P4*(1+'Control Panel'!$C$44)</f>
        <v>2807043.3349760943</v>
      </c>
      <c r="V4" s="92">
        <f>IF(T4&gt;='Control Panel'!M$36,(('Control Panel'!M$34-'Control Panel'!L$34)*'Control Panel'!$C$39)+('Control Panel'!M$35-'Control Panel'!L$35)*'Control Panel'!$C$40+(('Control Panel'!M$36-'Control Panel'!L$36)*'Control Panel'!$C$41),IF(T4&gt;='Control Panel'!M$35,(('Control Panel'!M$34-'Control Panel'!L$34)*'Control Panel'!$C$39)+(('Control Panel'!M$35-'Control Panel'!L$35)*'Control Panel'!$C$40)+((T4-'Control Panel'!M$35)*'Control Panel'!$C$41),IF(T4&gt;='Control Panel'!M$34,(('Control Panel'!M$34-'Control Panel'!L$34)*'Control Panel'!$C$39)+((T4-'Control Panel'!M$34)*'Control Panel'!$C$40),IF(T4&lt;='Control Panel'!M$34,((T4-'Control Panel'!L$34)*'Control Panel'!$C$39)))))</f>
        <v>34114.039890383028</v>
      </c>
      <c r="W4" s="91">
        <f>IF(U4&gt;='Control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Panel'!$C$29)),IF(U4&gt;='Control Panel'!$M$12,(('Control Panel'!$M$8-'Control Panel'!$L$8)*'Control Panel'!$C$24)+(('Control Panel'!$M$9-'Control Panel'!$L$9)*'Control Panel'!$C$25)+(('Control Panel'!$M$10-'Control Panel'!$L$10)*'Control Panel'!$C$26)+(('Control Panel'!$M$11-'Control Panel'!$L$11)*'Control Panel'!$C$27)+(('Control Panel'!$M$12-'Control Panel'!$L$12)*'Control Panel'!$C$28)+((U4-'Control Panel'!$M$12)*'Control Panel'!$C$29),IF(U4&gt;='Control Panel'!$M$11,(('Control Panel'!$M$8-'Control Panel'!$L$8)*'Control Panel'!$C$24)+(('Control Panel'!$M$9-'Control Panel'!$L$9)*'Control Panel'!$C$25)+(('Control Panel'!$M$10-'Control Panel'!$L$10)*'Control Panel'!$C$26)+(('Control Panel'!$M$11-'Control Panel'!$L$11)*'Control Panel'!$C$27)+((U4-'Control Panel'!$M$11)*'Control Panel'!$C$28),IF(U4&gt;='Control Panel'!$M$10,(('Control Panel'!$M$8-'Control Panel'!$L$8)*'Control Panel'!$C$24)+('Control Panel'!$M$9-'Control Panel'!$L$9)*'Control Panel'!$C$25+(('Control Panel'!$M$10-'Control Panel'!$L$10)*'Control Panel'!$C$26)+((U4-'Control Panel'!$M$10)*'Control Panel'!$C$27),IF(U4&gt;='Control Panel'!$M$9,(('Control Panel'!$M$8-'Control Panel'!$L$8)*'Control Panel'!$C$24)+(('Control Panel'!$M$9-'Control Panel'!$L$9)*'Control Panel'!$C$25)+((U4-'Control Panel'!$M$9)*'Control Panel'!$C$26),IF(U4&gt;='Control Panel'!$M$8,(('Control Panel'!$M$8-'Control Panel'!$L$8)*'Control Panel'!$C$24)+((U4-'Control Panel'!$M$8)*'Control Panel'!$C$25),IF(U4&lt;='Control Panel'!$M$8,((U4-'Control Panel'!$L$8)*'Control Panel'!$C$24))))))))</f>
        <v>18245.781677344614</v>
      </c>
      <c r="X4" s="92">
        <f t="shared" si="5"/>
        <v>-15868.258213038414</v>
      </c>
      <c r="Y4" s="91">
        <f>T4*(1+'Control Panel'!$C$44)</f>
        <v>3513746.1087094522</v>
      </c>
      <c r="Z4" s="91">
        <f>U4*(1+'Control Panel'!$C$44)</f>
        <v>2891254.6350253774</v>
      </c>
      <c r="AA4" s="91">
        <f>IF(Y4&gt;='Control Panel'!P$36,(('Control Panel'!P$34-'Control Panel'!O$34)*'Control Panel'!$C$39)+('Control Panel'!P$35-'Control Panel'!O$35)*'Control Panel'!$C$40+(('Control Panel'!P$36-'Control Panel'!O$36)*'Control Panel'!$C$41),IF(Y4&gt;='Control Panel'!P$35,(('Control Panel'!P$34-'Control Panel'!O$34)*'Control Panel'!$C$39)+(('Control Panel'!P$35-'Control Panel'!O$35)*'Control Panel'!$C$40)+((Y4-'Control Panel'!P$35)*'Control Panel'!$C$41),IF(Y4&gt;='Control Panel'!P$34,(('Control Panel'!P$34-'Control Panel'!O$34)*'Control Panel'!$C$39)+((Y4-'Control Panel'!P$34)*'Control Panel'!$C$40),IF(Y4&lt;='Control Panel'!P$34,((Y4-'Control Panel'!O$34)*'Control Panel'!$C$39)))))</f>
        <v>35137.461087094525</v>
      </c>
      <c r="AB4" s="91">
        <f>IF(Z4&gt;='Control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Panel'!$C$29)),IF(Z4&gt;='Control Panel'!$P$12,(('Control Panel'!$P$8-'Control Panel'!$O$8)*'Control Panel'!$C$24)+(('Control Panel'!$P$9-'Control Panel'!$O$9)*'Control Panel'!$C$25)+(('Control Panel'!$P$10-'Control Panel'!$O$10)*'Control Panel'!$C$26)+(('Control Panel'!$P$11-'Control Panel'!$O$11)*'Control Panel'!$C$27)+(('Control Panel'!$P$12-'Control Panel'!$O$12)*'Control Panel'!$C$28)+((Z4-'Control Panel'!$P$12)*'Control Panel'!$C$29),IF(Z4&gt;='Control Panel'!$P$11,(('Control Panel'!$P$8-'Control Panel'!$O$8)*'Control Panel'!$C$24)+(('Control Panel'!$P$9-'Control Panel'!$O$9)*'Control Panel'!$C$25)+(('Control Panel'!$P$10-'Control Panel'!$O$10)*'Control Panel'!$C$26)+(('Control Panel'!$P$11-'Control Panel'!$O$11)*'Control Panel'!$C$27)+((Z4-'Control Panel'!$P$11)*'Control Panel'!$C$28),IF(Z4&gt;='Control Panel'!$P$10,(('Control Panel'!$P$8-'Control Panel'!$O$8)*'Control Panel'!$C$24)+('Control Panel'!$P$9-'Control Panel'!$O$9)*'Control Panel'!$C$25+(('Control Panel'!$P$10-'Control Panel'!$O$10)*'Control Panel'!$C$26)+((Z4-'Control Panel'!$P$10)*'Control Panel'!$C$27),IF(Z4&gt;='Control Panel'!$P$9,(('Control Panel'!$P$8-'Control Panel'!$O$8)*'Control Panel'!$C$24)+(('Control Panel'!$P$9-'Control Panel'!$O$9)*'Control Panel'!$C$25)+((Z4-'Control Panel'!$P$9)*'Control Panel'!$C$26),IF(Z4&gt;='Control Panel'!$P$8,(('Control Panel'!$P$8-'Control Panel'!$O$8)*'Control Panel'!$C$24)+((Z4-'Control Panel'!$P$8)*'Control Panel'!$C$25),IF(Z4&lt;='Control Panel'!$P$8,((Z4-'Control Panel'!$O$8)*'Control Panel'!$C$24))))))))</f>
        <v>18793.155127664952</v>
      </c>
      <c r="AC4" s="93">
        <f t="shared" si="6"/>
        <v>-16344.305959429574</v>
      </c>
      <c r="AD4" s="93">
        <f>Y4*(1+'Control Panel'!$C$44)</f>
        <v>3619158.4919707361</v>
      </c>
      <c r="AE4" s="91">
        <f>Z4*(1+'Control Panel'!$C$44)</f>
        <v>2977992.2740761386</v>
      </c>
      <c r="AF4" s="91">
        <f>IF(AD4&gt;='Control Panel'!S$36,(('Control Panel'!S$34-'Control Panel'!R$34)*'Control Panel'!$C$39)+('Control Panel'!S$35-'Control Panel'!R$35)*'Control Panel'!$C$40+(('Control Panel'!S$36-'Control Panel'!R$36)*'Control Panel'!$C$41),IF(AD4&gt;='Control Panel'!S$35,(('Control Panel'!S$34-'Control Panel'!R$34)*'Control Panel'!$C$39)+(('Control Panel'!S$35-'Control Panel'!R$35)*'Control Panel'!$C$40)+((AD4-'Control Panel'!S$35)*'Control Panel'!$C$41),IF(AD4&gt;='Control Panel'!S$34,(('Control Panel'!S$34-'Control Panel'!R$34)*'Control Panel'!$C$39)+((AD4-'Control Panel'!S$34)*'Control Panel'!$C$40),IF(AD4&lt;='Control Panel'!S$34,((AD4-'Control Panel'!R$34)*'Control Panel'!$C$39)))))</f>
        <v>36191.584919707362</v>
      </c>
      <c r="AG4" s="91">
        <f>IF(AE4&gt;='Control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Panel'!$C$29)),IF(AE4&gt;='Control Panel'!$S$12,(('Control Panel'!$S$8-'Control Panel'!$R$8)*'Control Panel'!$C$24)+(('Control Panel'!$S$9-'Control Panel'!$R$9)*'Control Panel'!$C$25)+(('Control Panel'!$S$10-'Control Panel'!$R$10)*'Control Panel'!$C$26)+(('Control Panel'!$S$11-'Control Panel'!$R$11)*'Control Panel'!$C$27)+(('Control Panel'!$S$12-'Control Panel'!$R$12)*'Control Panel'!$C$28)+((AE4-'Control Panel'!$S$12)*'Control Panel'!$C$29),IF(AE4&gt;='Control Panel'!$S$11,(('Control Panel'!$S$8-'Control Panel'!$R$8)*'Control Panel'!$C$24)+(('Control Panel'!$S$9-'Control Panel'!$R$9)*'Control Panel'!$C$25)+(('Control Panel'!$S$10-'Control Panel'!$R$10)*'Control Panel'!$C$26)+(('Control Panel'!$S$11-'Control Panel'!$R$11)*'Control Panel'!$C$27)+((AE4-'Control Panel'!$S$11)*'Control Panel'!$C$28),IF(AE4&gt;='Control Panel'!$S$10,(('Control Panel'!$S$8-'Control Panel'!$R$8)*'Control Panel'!$C$24)+('Control Panel'!$S$9-'Control Panel'!$R$9)*'Control Panel'!$C$25+(('Control Panel'!$S$10-'Control Panel'!$R$10)*'Control Panel'!$C$26)+((AE4-'Control Panel'!$S$10)*'Control Panel'!$C$27),IF(AE4&gt;='Control Panel'!$S$9,(('Control Panel'!$S$8-'Control Panel'!$R$8)*'Control Panel'!$C$24)+(('Control Panel'!$S$9-'Control Panel'!$R$9)*'Control Panel'!$C$25)+((AE4-'Control Panel'!$S$9)*'Control Panel'!$C$26),IF(AE4&gt;='Control Panel'!$S$8,(('Control Panel'!$S$8-'Control Panel'!$R$8)*'Control Panel'!$C$24)+((AE4-'Control Panel'!$S$8)*'Control Panel'!$C$25),IF(AE4&lt;='Control Panel'!$S$8,((AE4-'Control Panel'!$R$8)*'Control Panel'!$C$24))))))))</f>
        <v>19356.949781494899</v>
      </c>
      <c r="AH4" s="91">
        <f t="shared" si="7"/>
        <v>-16834.635138212463</v>
      </c>
      <c r="AI4" s="92">
        <f t="shared" si="8"/>
        <v>170719.26741992743</v>
      </c>
      <c r="AJ4" s="92">
        <f t="shared" si="9"/>
        <v>91308.636897570133</v>
      </c>
      <c r="AK4" s="92">
        <f t="shared" si="10"/>
        <v>-79410.6305223573</v>
      </c>
    </row>
    <row r="5" spans="1:37" s="94" customFormat="1" ht="14.1">
      <c r="A5" s="86" t="str">
        <f>'ESTIMATED Earned Revenue'!A6</f>
        <v>Lufkin, TX</v>
      </c>
      <c r="B5" s="86"/>
      <c r="C5" s="95">
        <f>'ESTIMATED Earned Revenue'!$I6*1.07925</f>
        <v>3960922.8208574997</v>
      </c>
      <c r="D5" s="95">
        <f>'ESTIMATED Earned Revenue'!$L6*1.07925</f>
        <v>2740394.4845925001</v>
      </c>
      <c r="E5" s="96">
        <f>IF(C5&gt;='Control Panel'!D$36,(('Control Panel'!D$34-'Control Panel'!C$34)*'Control Panel'!$C$39)+('Control Panel'!D$35-'Control Panel'!C$35)*'Control Panel'!$C$40+(('Control Panel'!D$36-'Control Panel'!C$36)*'Control Panel'!$C$41),IF(C5&gt;='Control Panel'!D$35,(('Control Panel'!D$34-'Control Panel'!C$34)*'Control Panel'!$C$39)+(('Control Panel'!D$35-'Control Panel'!C$35)*'Control Panel'!$C$40)+((C5-'Control Panel'!D$35)*'Control Panel'!$C$41),IF(C5&gt;='Control Panel'!D$34,(('Control Panel'!D$34-'Control Panel'!C$34)*'Control Panel'!$C$39)+((C5-'Control Panel'!D$34)*'Control Panel'!$C$40),IF(C5&lt;='Control Panel'!D$34,((C5-'Control Panel'!C$34)*'Control Panel'!$C$39)))))</f>
        <v>39609.228208574998</v>
      </c>
      <c r="F5" s="97">
        <f>IF(D5&gt;='Control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Panel'!$C$29)),IF(D5&gt;='Control Panel'!$D$12,(('Control Panel'!$D$8-'Control Panel'!$C$8)*'Control Panel'!$C$24)+(('Control Panel'!$D$9-'Control Panel'!$C$9)*'Control Panel'!$C$25)+(('Control Panel'!$D$10-'Control Panel'!$C$10)*'Control Panel'!$C$26)+(('Control Panel'!$D$11-'Control Panel'!$C$11)*'Control Panel'!$C$27)+(('Control Panel'!$D$12-'Control Panel'!$C$12)*'Control Panel'!$C$28)+((D5-'Control Panel'!$D$12)*'Control Panel'!$C$29),IF(D5&gt;='Control Panel'!$D$11,(('Control Panel'!$D$8-'Control Panel'!$C$8)*'Control Panel'!$C$24)+(('Control Panel'!$D$9-'Control Panel'!$C$9)*'Control Panel'!$C$25)+(('Control Panel'!$D$10-'Control Panel'!$C$10)*'Control Panel'!$C$26)+(('Control Panel'!$D$11-'Control Panel'!$C$11)*'Control Panel'!$C$27)+((D5-'Control Panel'!$D$11)*'Control Panel'!$C$28),IF(D5&gt;='Control Panel'!$D$10,(('Control Panel'!$D$8-'Control Panel'!$C$8)*'Control Panel'!$C$24)+('Control Panel'!$D$9-'Control Panel'!$C$9)*'Control Panel'!$C$25+(('Control Panel'!$D$10-'Control Panel'!$C$10)*'Control Panel'!$C$26)+((D5-'Control Panel'!$D$10)*'Control Panel'!$C$27),IF(D5&gt;='Control Panel'!$D$9,(('Control Panel'!$D$8-'Control Panel'!$C$8)*'Control Panel'!$C$24)+(('Control Panel'!$D$9-'Control Panel'!$C$9)*'Control Panel'!$C$25)+((D5-'Control Panel'!$D$9)*'Control Panel'!$C$26),IF(D5&gt;='Control Panel'!$D$8,(('Control Panel'!$D$8-'Control Panel'!$C$8)*'Control Panel'!$C$24)+((D5-'Control Panel'!$D$8)*'Control Panel'!$C$25),IF(D5&lt;='Control Panel'!$D$8,((D5-'Control Panel'!$C$8)*'Control Panel'!$C$24))))))))</f>
        <v>17812.564149851249</v>
      </c>
      <c r="G5" s="89">
        <f t="shared" si="0"/>
        <v>0.01</v>
      </c>
      <c r="H5" s="90">
        <f t="shared" si="1"/>
        <v>6.4999999999999988E-3</v>
      </c>
      <c r="I5" s="91">
        <f t="shared" si="2"/>
        <v>-21796.664058723749</v>
      </c>
      <c r="J5" s="91">
        <f>C5*(1+'Control Panel'!$C$44)</f>
        <v>4079750.505483225</v>
      </c>
      <c r="K5" s="91">
        <f>D5*(1+'Control Panel'!$C$44)</f>
        <v>2822606.3191302754</v>
      </c>
      <c r="L5" s="92">
        <f>IF(J5&gt;='Control Panel'!G$36,(('Control Panel'!G$34-'Control Panel'!F$34)*'Control Panel'!$C$39)+('Control Panel'!G$35-'Control Panel'!F$35)*'Control Panel'!$C$40+(('Control Panel'!G$36-'Control Panel'!F$36)*'Control Panel'!$C$41),IF(J5&gt;='Control Panel'!G$35,(('Control Panel'!G$34-'Control Panel'!F$34)*'Control Panel'!$C$39)+(('Control Panel'!G$35-'Control Panel'!F$35)*'Control Panel'!$C$40)+((J5-'Control Panel'!G$35)*'Control Panel'!$C$41),IF(J5&gt;='Control Panel'!G$34,(('Control Panel'!G$34-'Control Panel'!F$34)*'Control Panel'!$C$39)+((J5-'Control Panel'!G$34)*'Control Panel'!$C$40),IF(J5&lt;='Control Panel'!G$34,((J5-'Control Panel'!F$34)*'Control Panel'!$C$39)))))</f>
        <v>40797.505054832254</v>
      </c>
      <c r="M5" s="92">
        <f>IF(K5&gt;='Control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Panel'!$C$29)),IF(K5&gt;='Control Panel'!$G$12,(('Control Panel'!$G$8-'Control Panel'!$F$8)*'Control Panel'!$C$24)+(('Control Panel'!$G$9-'Control Panel'!$F$9)*'Control Panel'!$C$25)+(('Control Panel'!$G$10-'Control Panel'!$F$10)*'Control Panel'!$C$26)+(('Control Panel'!$G$11-'Control Panel'!$F$11)*'Control Panel'!$C$27)+(('Control Panel'!$G$12-'Control Panel'!$F$12)*'Control Panel'!$C$28)+((K5-'Control Panel'!$G$12)*'Control Panel'!$C$29),IF(K5&gt;='Control Panel'!$G$11,(('Control Panel'!$G$8-'Control Panel'!$F$8)*'Control Panel'!$C$24)+(('Control Panel'!$G$9-'Control Panel'!$F$9)*'Control Panel'!$C$25)+(('Control Panel'!$G$10-'Control Panel'!$F$10)*'Control Panel'!$C$26)+(('Control Panel'!$G$11-'Control Panel'!$F$11)*'Control Panel'!$C$27)+((K5-'Control Panel'!$G$11)*'Control Panel'!$C$28),IF(K5&gt;='Control Panel'!$G$10,(('Control Panel'!$G$8-'Control Panel'!$F$8)*'Control Panel'!$C$24)+('Control Panel'!$G$9-'Control Panel'!$F$9)*'Control Panel'!$C$25+(('Control Panel'!$G$10-'Control Panel'!$F$10)*'Control Panel'!$C$26)+((K5-'Control Panel'!$G$10)*'Control Panel'!$C$27),IF(K5&gt;='Control Panel'!$G$9,(('Control Panel'!$G$8-'Control Panel'!$F$8)*'Control Panel'!$C$24)+(('Control Panel'!$G$9-'Control Panel'!$F$9)*'Control Panel'!$C$25)+((K5-'Control Panel'!$G$9)*'Control Panel'!$C$26),IF(K5&gt;='Control Panel'!$G$8,(('Control Panel'!$G$8-'Control Panel'!$F$8)*'Control Panel'!$C$24)+((K5-'Control Panel'!$G$8)*'Control Panel'!$C$25),IF(K5&lt;='Control Panel'!$G$8,((K5-'Control Panel'!$F$8)*'Control Panel'!$C$24))))))))</f>
        <v>18346.941074346789</v>
      </c>
      <c r="N5" s="92">
        <f t="shared" si="3"/>
        <v>-22450.563980485465</v>
      </c>
      <c r="O5" s="92">
        <f>J5*(1+'Control Panel'!$C$44)</f>
        <v>4202143.0206477223</v>
      </c>
      <c r="P5" s="92">
        <f>K5*(1+'Control Panel'!$C$44)</f>
        <v>2907284.5087041836</v>
      </c>
      <c r="Q5" s="92">
        <f>IF(O5&gt;='Control Panel'!J$36,(('Control Panel'!J$34-'Control Panel'!I$34)*'Control Panel'!$C$39)+('Control Panel'!J$35-'Control Panel'!I$35)*'Control Panel'!$C$40+(('Control Panel'!J$36-'Control Panel'!I$36)*'Control Panel'!$C$41),IF(O5&gt;='Control Panel'!J$35,(('Control Panel'!J$34-'Control Panel'!I$34)*'Control Panel'!$C$39)+(('Control Panel'!J$35-'Control Panel'!I$35)*'Control Panel'!$C$40)+((O5-'Control Panel'!J$35)*'Control Panel'!$C$41),IF(O5&gt;='Control Panel'!J$34,(('Control Panel'!J$34-'Control Panel'!I$34)*'Control Panel'!$C$39)+((O5-'Control Panel'!J$34)*'Control Panel'!$C$40),IF(O5&lt;='Control Panel'!J$34,((O5-'Control Panel'!I$34)*'Control Panel'!$C$39)))))</f>
        <v>42021.430206477227</v>
      </c>
      <c r="R5" s="92">
        <f>IF(P5&gt;='Control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Panel'!$C$29)),IF(P5&gt;='Control Panel'!$J$12,(('Control Panel'!$J$8-'Control Panel'!$I$8)*'Control Panel'!$C$24)+(('Control Panel'!$J$9-'Control Panel'!$I$9)*'Control Panel'!$C$25)+(('Control Panel'!$J$10-'Control Panel'!$I$10)*'Control Panel'!$C$26)+(('Control Panel'!$J$11-'Control Panel'!$I$11)*'Control Panel'!$C$27)+(('Control Panel'!$J$12-'Control Panel'!$I$12)*'Control Panel'!$C$28)+((P5-'Control Panel'!$J$12)*'Control Panel'!$C$29),IF(P5&gt;='Control Panel'!$J$11,(('Control Panel'!$J$8-'Control Panel'!$I$8)*'Control Panel'!$C$24)+(('Control Panel'!$J$9-'Control Panel'!$I$9)*'Control Panel'!$C$25)+(('Control Panel'!$J$10-'Control Panel'!$I$10)*'Control Panel'!$C$26)+(('Control Panel'!$J$11-'Control Panel'!$I$11)*'Control Panel'!$C$27)+((P5-'Control Panel'!$J$11)*'Control Panel'!$C$28),IF(P5&gt;='Control Panel'!$J$10,(('Control Panel'!$J$8-'Control Panel'!$I$8)*'Control Panel'!$C$24)+('Control Panel'!$J$9-'Control Panel'!$I$9)*'Control Panel'!$C$25+(('Control Panel'!$J$10-'Control Panel'!$I$10)*'Control Panel'!$C$26)+((P5-'Control Panel'!$J$10)*'Control Panel'!$C$27),IF(P5&gt;='Control Panel'!$J$9,(('Control Panel'!$J$8-'Control Panel'!$I$8)*'Control Panel'!$C$24)+(('Control Panel'!$J$9-'Control Panel'!$I$9)*'Control Panel'!$C$25)+((P5-'Control Panel'!$J$9)*'Control Panel'!$C$26),IF(P5&gt;='Control Panel'!$J$8,(('Control Panel'!$J$8-'Control Panel'!$I$8)*'Control Panel'!$C$24)+((P5-'Control Panel'!$J$8)*'Control Panel'!$C$25),IF(P5&lt;='Control Panel'!$J$8,((P5-'Control Panel'!$I$8)*'Control Panel'!$C$24))))))))</f>
        <v>18897.349306577191</v>
      </c>
      <c r="S5" s="92">
        <f t="shared" si="4"/>
        <v>-23124.080899900036</v>
      </c>
      <c r="T5" s="92">
        <f>O5*(1+'Control Panel'!$C$44)</f>
        <v>4328207.3112671543</v>
      </c>
      <c r="U5" s="92">
        <f>P5*(1+'Control Panel'!$C$44)</f>
        <v>2994503.0439653094</v>
      </c>
      <c r="V5" s="92">
        <f>IF(T5&gt;='Control Panel'!M$36,(('Control Panel'!M$34-'Control Panel'!L$34)*'Control Panel'!$C$39)+('Control Panel'!M$35-'Control Panel'!L$35)*'Control Panel'!$C$40+(('Control Panel'!M$36-'Control Panel'!L$36)*'Control Panel'!$C$41),IF(T5&gt;='Control Panel'!M$35,(('Control Panel'!M$34-'Control Panel'!L$34)*'Control Panel'!$C$39)+(('Control Panel'!M$35-'Control Panel'!L$35)*'Control Panel'!$C$40)+((T5-'Control Panel'!M$35)*'Control Panel'!$C$41),IF(T5&gt;='Control Panel'!M$34,(('Control Panel'!M$34-'Control Panel'!L$34)*'Control Panel'!$C$39)+((T5-'Control Panel'!M$34)*'Control Panel'!$C$40),IF(T5&lt;='Control Panel'!M$34,((T5-'Control Panel'!L$34)*'Control Panel'!$C$39)))))</f>
        <v>43282.073112671547</v>
      </c>
      <c r="W5" s="91">
        <f>IF(U5&gt;='Control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Panel'!$C$29)),IF(U5&gt;='Control Panel'!$M$12,(('Control Panel'!$M$8-'Control Panel'!$L$8)*'Control Panel'!$C$24)+(('Control Panel'!$M$9-'Control Panel'!$L$9)*'Control Panel'!$C$25)+(('Control Panel'!$M$10-'Control Panel'!$L$10)*'Control Panel'!$C$26)+(('Control Panel'!$M$11-'Control Panel'!$L$11)*'Control Panel'!$C$27)+(('Control Panel'!$M$12-'Control Panel'!$L$12)*'Control Panel'!$C$28)+((U5-'Control Panel'!$M$12)*'Control Panel'!$C$29),IF(U5&gt;='Control Panel'!$M$11,(('Control Panel'!$M$8-'Control Panel'!$L$8)*'Control Panel'!$C$24)+(('Control Panel'!$M$9-'Control Panel'!$L$9)*'Control Panel'!$C$25)+(('Control Panel'!$M$10-'Control Panel'!$L$10)*'Control Panel'!$C$26)+(('Control Panel'!$M$11-'Control Panel'!$L$11)*'Control Panel'!$C$27)+((U5-'Control Panel'!$M$11)*'Control Panel'!$C$28),IF(U5&gt;='Control Panel'!$M$10,(('Control Panel'!$M$8-'Control Panel'!$L$8)*'Control Panel'!$C$24)+('Control Panel'!$M$9-'Control Panel'!$L$9)*'Control Panel'!$C$25+(('Control Panel'!$M$10-'Control Panel'!$L$10)*'Control Panel'!$C$26)+((U5-'Control Panel'!$M$10)*'Control Panel'!$C$27),IF(U5&gt;='Control Panel'!$M$9,(('Control Panel'!$M$8-'Control Panel'!$L$8)*'Control Panel'!$C$24)+(('Control Panel'!$M$9-'Control Panel'!$L$9)*'Control Panel'!$C$25)+((U5-'Control Panel'!$M$9)*'Control Panel'!$C$26),IF(U5&gt;='Control Panel'!$M$8,(('Control Panel'!$M$8-'Control Panel'!$L$8)*'Control Panel'!$C$24)+((U5-'Control Panel'!$M$8)*'Control Panel'!$C$25),IF(U5&lt;='Control Panel'!$M$8,((U5-'Control Panel'!$L$8)*'Control Panel'!$C$24))))))))</f>
        <v>19464.269785774512</v>
      </c>
      <c r="X5" s="92">
        <f t="shared" si="5"/>
        <v>-23817.803326897036</v>
      </c>
      <c r="Y5" s="91">
        <f>T5*(1+'Control Panel'!$C$44)</f>
        <v>4458053.530605169</v>
      </c>
      <c r="Z5" s="91">
        <f>U5*(1+'Control Panel'!$C$44)</f>
        <v>3084338.1352842688</v>
      </c>
      <c r="AA5" s="91">
        <f>IF(Y5&gt;='Control Panel'!P$36,(('Control Panel'!P$34-'Control Panel'!O$34)*'Control Panel'!$C$39)+('Control Panel'!P$35-'Control Panel'!O$35)*'Control Panel'!$C$40+(('Control Panel'!P$36-'Control Panel'!O$36)*'Control Panel'!$C$41),IF(Y5&gt;='Control Panel'!P$35,(('Control Panel'!P$34-'Control Panel'!O$34)*'Control Panel'!$C$39)+(('Control Panel'!P$35-'Control Panel'!O$35)*'Control Panel'!$C$40)+((Y5-'Control Panel'!P$35)*'Control Panel'!$C$41),IF(Y5&gt;='Control Panel'!P$34,(('Control Panel'!P$34-'Control Panel'!O$34)*'Control Panel'!$C$39)+((Y5-'Control Panel'!P$34)*'Control Panel'!$C$40),IF(Y5&lt;='Control Panel'!P$34,((Y5-'Control Panel'!O$34)*'Control Panel'!$C$39)))))</f>
        <v>44580.535306051694</v>
      </c>
      <c r="AB5" s="91">
        <f>IF(Z5&gt;='Control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Panel'!$C$29)),IF(Z5&gt;='Control Panel'!$P$12,(('Control Panel'!$P$8-'Control Panel'!$O$8)*'Control Panel'!$C$24)+(('Control Panel'!$P$9-'Control Panel'!$O$9)*'Control Panel'!$C$25)+(('Control Panel'!$P$10-'Control Panel'!$O$10)*'Control Panel'!$C$26)+(('Control Panel'!$P$11-'Control Panel'!$O$11)*'Control Panel'!$C$27)+(('Control Panel'!$P$12-'Control Panel'!$O$12)*'Control Panel'!$C$28)+((Z5-'Control Panel'!$P$12)*'Control Panel'!$C$29),IF(Z5&gt;='Control Panel'!$P$11,(('Control Panel'!$P$8-'Control Panel'!$O$8)*'Control Panel'!$C$24)+(('Control Panel'!$P$9-'Control Panel'!$O$9)*'Control Panel'!$C$25)+(('Control Panel'!$P$10-'Control Panel'!$O$10)*'Control Panel'!$C$26)+(('Control Panel'!$P$11-'Control Panel'!$O$11)*'Control Panel'!$C$27)+((Z5-'Control Panel'!$P$11)*'Control Panel'!$C$28),IF(Z5&gt;='Control Panel'!$P$10,(('Control Panel'!$P$8-'Control Panel'!$O$8)*'Control Panel'!$C$24)+('Control Panel'!$P$9-'Control Panel'!$O$9)*'Control Panel'!$C$25+(('Control Panel'!$P$10-'Control Panel'!$O$10)*'Control Panel'!$C$26)+((Z5-'Control Panel'!$P$10)*'Control Panel'!$C$27),IF(Z5&gt;='Control Panel'!$P$9,(('Control Panel'!$P$8-'Control Panel'!$O$8)*'Control Panel'!$C$24)+(('Control Panel'!$P$9-'Control Panel'!$O$9)*'Control Panel'!$C$25)+((Z5-'Control Panel'!$P$9)*'Control Panel'!$C$26),IF(Z5&gt;='Control Panel'!$P$8,(('Control Panel'!$P$8-'Control Panel'!$O$8)*'Control Panel'!$C$24)+((Z5-'Control Panel'!$P$8)*'Control Panel'!$C$25),IF(Z5&lt;='Control Panel'!$P$8,((Z5-'Control Panel'!$O$8)*'Control Panel'!$C$24))))))))</f>
        <v>20048.197879347746</v>
      </c>
      <c r="AC5" s="93">
        <f t="shared" si="6"/>
        <v>-24532.337426703947</v>
      </c>
      <c r="AD5" s="93">
        <f>Y5*(1+'Control Panel'!$C$44)</f>
        <v>4591795.1365233241</v>
      </c>
      <c r="AE5" s="91">
        <f>Z5*(1+'Control Panel'!$C$44)</f>
        <v>3176868.2793427971</v>
      </c>
      <c r="AF5" s="91">
        <f>IF(AD5&gt;='Control Panel'!S$36,(('Control Panel'!S$34-'Control Panel'!R$34)*'Control Panel'!$C$39)+('Control Panel'!S$35-'Control Panel'!R$35)*'Control Panel'!$C$40+(('Control Panel'!S$36-'Control Panel'!R$36)*'Control Panel'!$C$41),IF(AD5&gt;='Control Panel'!S$35,(('Control Panel'!S$34-'Control Panel'!R$34)*'Control Panel'!$C$39)+(('Control Panel'!S$35-'Control Panel'!R$35)*'Control Panel'!$C$40)+((AD5-'Control Panel'!S$35)*'Control Panel'!$C$41),IF(AD5&gt;='Control Panel'!S$34,(('Control Panel'!S$34-'Control Panel'!R$34)*'Control Panel'!$C$39)+((AD5-'Control Panel'!S$34)*'Control Panel'!$C$40),IF(AD5&lt;='Control Panel'!S$34,((AD5-'Control Panel'!R$34)*'Control Panel'!$C$39)))))</f>
        <v>45917.951365233239</v>
      </c>
      <c r="AG5" s="91">
        <f>IF(AE5&gt;='Control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Panel'!$C$29)),IF(AE5&gt;='Control Panel'!$S$12,(('Control Panel'!$S$8-'Control Panel'!$R$8)*'Control Panel'!$C$24)+(('Control Panel'!$S$9-'Control Panel'!$R$9)*'Control Panel'!$C$25)+(('Control Panel'!$S$10-'Control Panel'!$R$10)*'Control Panel'!$C$26)+(('Control Panel'!$S$11-'Control Panel'!$R$11)*'Control Panel'!$C$27)+(('Control Panel'!$S$12-'Control Panel'!$R$12)*'Control Panel'!$C$28)+((AE5-'Control Panel'!$S$12)*'Control Panel'!$C$29),IF(AE5&gt;='Control Panel'!$S$11,(('Control Panel'!$S$8-'Control Panel'!$R$8)*'Control Panel'!$C$24)+(('Control Panel'!$S$9-'Control Panel'!$R$9)*'Control Panel'!$C$25)+(('Control Panel'!$S$10-'Control Panel'!$R$10)*'Control Panel'!$C$26)+(('Control Panel'!$S$11-'Control Panel'!$R$11)*'Control Panel'!$C$27)+((AE5-'Control Panel'!$S$11)*'Control Panel'!$C$28),IF(AE5&gt;='Control Panel'!$S$10,(('Control Panel'!$S$8-'Control Panel'!$R$8)*'Control Panel'!$C$24)+('Control Panel'!$S$9-'Control Panel'!$R$9)*'Control Panel'!$C$25+(('Control Panel'!$S$10-'Control Panel'!$R$10)*'Control Panel'!$C$26)+((AE5-'Control Panel'!$S$10)*'Control Panel'!$C$27),IF(AE5&gt;='Control Panel'!$S$9,(('Control Panel'!$S$8-'Control Panel'!$R$8)*'Control Panel'!$C$24)+(('Control Panel'!$S$9-'Control Panel'!$R$9)*'Control Panel'!$C$25)+((AE5-'Control Panel'!$S$9)*'Control Panel'!$C$26),IF(AE5&gt;='Control Panel'!$S$8,(('Control Panel'!$S$8-'Control Panel'!$R$8)*'Control Panel'!$C$24)+((AE5-'Control Panel'!$S$8)*'Control Panel'!$C$25),IF(AE5&lt;='Control Panel'!$S$8,((AE5-'Control Panel'!$R$8)*'Control Panel'!$C$24))))))))</f>
        <v>20649.643815728181</v>
      </c>
      <c r="AH5" s="91">
        <f t="shared" si="7"/>
        <v>-25268.307549505058</v>
      </c>
      <c r="AI5" s="92">
        <f t="shared" si="8"/>
        <v>216599.49504526594</v>
      </c>
      <c r="AJ5" s="92">
        <f t="shared" si="9"/>
        <v>97406.401861774415</v>
      </c>
      <c r="AK5" s="92">
        <f t="shared" si="10"/>
        <v>-119193.09318349152</v>
      </c>
    </row>
    <row r="6" spans="1:37" s="94" customFormat="1" ht="14.1">
      <c r="A6" s="86" t="str">
        <f>'ESTIMATED Earned Revenue'!A7</f>
        <v>Hamilton, ON</v>
      </c>
      <c r="B6" s="86"/>
      <c r="C6" s="95">
        <f>'ESTIMATED Earned Revenue'!$I7*1.07925</f>
        <v>10425662.741411673</v>
      </c>
      <c r="D6" s="95">
        <f>'ESTIMATED Earned Revenue'!$L7*1.07925</f>
        <v>3513165.5233916738</v>
      </c>
      <c r="E6" s="96">
        <f>IF(C6&gt;='Control Panel'!D$36,(('Control Panel'!D$34-'Control Panel'!C$34)*'Control Panel'!$C$39)+('Control Panel'!D$35-'Control Panel'!C$35)*'Control Panel'!$C$40+(('Control Panel'!D$36-'Control Panel'!C$36)*'Control Panel'!$C$41),IF(C6&gt;='Control Panel'!D$35,(('Control Panel'!D$34-'Control Panel'!C$34)*'Control Panel'!$C$39)+(('Control Panel'!D$35-'Control Panel'!C$35)*'Control Panel'!$C$40)+((C6-'Control Panel'!D$35)*'Control Panel'!$C$41),IF(C6&gt;='Control Panel'!D$34,(('Control Panel'!D$34-'Control Panel'!C$34)*'Control Panel'!$C$39)+((C6-'Control Panel'!D$34)*'Control Panel'!$C$40),IF(C6&lt;='Control Panel'!D$34,((C6-'Control Panel'!C$34)*'Control Panel'!$C$39)))))</f>
        <v>104256.62741411674</v>
      </c>
      <c r="F6" s="97">
        <f>IF(D6&gt;='Control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Panel'!$C$29)),IF(D6&gt;='Control Panel'!$D$12,(('Control Panel'!$D$8-'Control Panel'!$C$8)*'Control Panel'!$C$24)+(('Control Panel'!$D$9-'Control Panel'!$C$9)*'Control Panel'!$C$25)+(('Control Panel'!$D$10-'Control Panel'!$C$10)*'Control Panel'!$C$26)+(('Control Panel'!$D$11-'Control Panel'!$C$11)*'Control Panel'!$C$27)+(('Control Panel'!$D$12-'Control Panel'!$C$12)*'Control Panel'!$C$28)+((D6-'Control Panel'!$D$12)*'Control Panel'!$C$29),IF(D6&gt;='Control Panel'!$D$11,(('Control Panel'!$D$8-'Control Panel'!$C$8)*'Control Panel'!$C$24)+(('Control Panel'!$D$9-'Control Panel'!$C$9)*'Control Panel'!$C$25)+(('Control Panel'!$D$10-'Control Panel'!$C$10)*'Control Panel'!$C$26)+(('Control Panel'!$D$11-'Control Panel'!$C$11)*'Control Panel'!$C$27)+((D6-'Control Panel'!$D$11)*'Control Panel'!$C$28),IF(D6&gt;='Control Panel'!$D$10,(('Control Panel'!$D$8-'Control Panel'!$C$8)*'Control Panel'!$C$24)+('Control Panel'!$D$9-'Control Panel'!$C$9)*'Control Panel'!$C$25+(('Control Panel'!$D$10-'Control Panel'!$C$10)*'Control Panel'!$C$26)+((D6-'Control Panel'!$D$10)*'Control Panel'!$C$27),IF(D6&gt;='Control Panel'!$D$9,(('Control Panel'!$D$8-'Control Panel'!$C$8)*'Control Panel'!$C$24)+(('Control Panel'!$D$9-'Control Panel'!$C$9)*'Control Panel'!$C$25)+((D6-'Control Panel'!$D$9)*'Control Panel'!$C$26),IF(D6&gt;='Control Panel'!$D$8,(('Control Panel'!$D$8-'Control Panel'!$C$8)*'Control Panel'!$C$24)+((D6-'Control Panel'!$D$8)*'Control Panel'!$C$25),IF(D6&lt;='Control Panel'!$D$8,((D6-'Control Panel'!$C$8)*'Control Panel'!$C$24))))))))</f>
        <v>22835.575902045879</v>
      </c>
      <c r="G6" s="89">
        <f t="shared" si="0"/>
        <v>0.01</v>
      </c>
      <c r="H6" s="90">
        <f t="shared" si="1"/>
        <v>6.4999999999999997E-3</v>
      </c>
      <c r="I6" s="91">
        <f t="shared" si="2"/>
        <v>-81421.051512070859</v>
      </c>
      <c r="J6" s="91">
        <f>C6*(1+'Control Panel'!$C$44)</f>
        <v>10738432.623654023</v>
      </c>
      <c r="K6" s="91">
        <f>D6*(1+'Control Panel'!$C$44)</f>
        <v>3618560.4890934243</v>
      </c>
      <c r="L6" s="92">
        <f>IF(J6&gt;='Control Panel'!G$36,(('Control Panel'!G$34-'Control Panel'!F$34)*'Control Panel'!$C$39)+('Control Panel'!G$35-'Control Panel'!F$35)*'Control Panel'!$C$40+(('Control Panel'!G$36-'Control Panel'!F$36)*'Control Panel'!$C$41),IF(J6&gt;='Control Panel'!G$35,(('Control Panel'!G$34-'Control Panel'!F$34)*'Control Panel'!$C$39)+(('Control Panel'!G$35-'Control Panel'!F$35)*'Control Panel'!$C$40)+((J6-'Control Panel'!G$35)*'Control Panel'!$C$41),IF(J6&gt;='Control Panel'!G$34,(('Control Panel'!G$34-'Control Panel'!F$34)*'Control Panel'!$C$39)+((J6-'Control Panel'!G$34)*'Control Panel'!$C$40),IF(J6&lt;='Control Panel'!G$34,((J6-'Control Panel'!F$34)*'Control Panel'!$C$39)))))</f>
        <v>107384.32623654023</v>
      </c>
      <c r="M6" s="92">
        <f>IF(K6&gt;='Control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Panel'!$C$29)),IF(K6&gt;='Control Panel'!$G$12,(('Control Panel'!$G$8-'Control Panel'!$F$8)*'Control Panel'!$C$24)+(('Control Panel'!$G$9-'Control Panel'!$F$9)*'Control Panel'!$C$25)+(('Control Panel'!$G$10-'Control Panel'!$F$10)*'Control Panel'!$C$26)+(('Control Panel'!$G$11-'Control Panel'!$F$11)*'Control Panel'!$C$27)+(('Control Panel'!$G$12-'Control Panel'!$F$12)*'Control Panel'!$C$28)+((K6-'Control Panel'!$G$12)*'Control Panel'!$C$29),IF(K6&gt;='Control Panel'!$G$11,(('Control Panel'!$G$8-'Control Panel'!$F$8)*'Control Panel'!$C$24)+(('Control Panel'!$G$9-'Control Panel'!$F$9)*'Control Panel'!$C$25)+(('Control Panel'!$G$10-'Control Panel'!$F$10)*'Control Panel'!$C$26)+(('Control Panel'!$G$11-'Control Panel'!$F$11)*'Control Panel'!$C$27)+((K6-'Control Panel'!$G$11)*'Control Panel'!$C$28),IF(K6&gt;='Control Panel'!$G$10,(('Control Panel'!$G$8-'Control Panel'!$F$8)*'Control Panel'!$C$24)+('Control Panel'!$G$9-'Control Panel'!$F$9)*'Control Panel'!$C$25+(('Control Panel'!$G$10-'Control Panel'!$F$10)*'Control Panel'!$C$26)+((K6-'Control Panel'!$G$10)*'Control Panel'!$C$27),IF(K6&gt;='Control Panel'!$G$9,(('Control Panel'!$G$8-'Control Panel'!$F$8)*'Control Panel'!$C$24)+(('Control Panel'!$G$9-'Control Panel'!$F$9)*'Control Panel'!$C$25)+((K6-'Control Panel'!$G$9)*'Control Panel'!$C$26),IF(K6&gt;='Control Panel'!$G$8,(('Control Panel'!$G$8-'Control Panel'!$F$8)*'Control Panel'!$C$24)+((K6-'Control Panel'!$G$8)*'Control Panel'!$C$25),IF(K6&lt;='Control Panel'!$G$8,((K6-'Control Panel'!$F$8)*'Control Panel'!$C$24))))))))</f>
        <v>23520.643179107257</v>
      </c>
      <c r="N6" s="92">
        <f t="shared" si="3"/>
        <v>-83863.68305743298</v>
      </c>
      <c r="O6" s="92">
        <f>J6*(1+'Control Panel'!$C$44)</f>
        <v>11060585.602363644</v>
      </c>
      <c r="P6" s="92">
        <f>K6*(1+'Control Panel'!$C$44)</f>
        <v>3727117.3037662273</v>
      </c>
      <c r="Q6" s="92">
        <f>IF(O6&gt;='Control Panel'!J$36,(('Control Panel'!J$34-'Control Panel'!I$34)*'Control Panel'!$C$39)+('Control Panel'!J$35-'Control Panel'!I$35)*'Control Panel'!$C$40+(('Control Panel'!J$36-'Control Panel'!I$36)*'Control Panel'!$C$41),IF(O6&gt;='Control Panel'!J$35,(('Control Panel'!J$34-'Control Panel'!I$34)*'Control Panel'!$C$39)+(('Control Panel'!J$35-'Control Panel'!I$35)*'Control Panel'!$C$40)+((O6-'Control Panel'!J$35)*'Control Panel'!$C$41),IF(O6&gt;='Control Panel'!J$34,(('Control Panel'!J$34-'Control Panel'!I$34)*'Control Panel'!$C$39)+((O6-'Control Panel'!J$34)*'Control Panel'!$C$40),IF(O6&lt;='Control Panel'!J$34,((O6-'Control Panel'!I$34)*'Control Panel'!$C$39)))))</f>
        <v>110605.85602363644</v>
      </c>
      <c r="R6" s="92">
        <f>IF(P6&gt;='Control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Panel'!$C$29)),IF(P6&gt;='Control Panel'!$J$12,(('Control Panel'!$J$8-'Control Panel'!$I$8)*'Control Panel'!$C$24)+(('Control Panel'!$J$9-'Control Panel'!$I$9)*'Control Panel'!$C$25)+(('Control Panel'!$J$10-'Control Panel'!$I$10)*'Control Panel'!$C$26)+(('Control Panel'!$J$11-'Control Panel'!$I$11)*'Control Panel'!$C$27)+(('Control Panel'!$J$12-'Control Panel'!$I$12)*'Control Panel'!$C$28)+((P6-'Control Panel'!$J$12)*'Control Panel'!$C$29),IF(P6&gt;='Control Panel'!$J$11,(('Control Panel'!$J$8-'Control Panel'!$I$8)*'Control Panel'!$C$24)+(('Control Panel'!$J$9-'Control Panel'!$I$9)*'Control Panel'!$C$25)+(('Control Panel'!$J$10-'Control Panel'!$I$10)*'Control Panel'!$C$26)+(('Control Panel'!$J$11-'Control Panel'!$I$11)*'Control Panel'!$C$27)+((P6-'Control Panel'!$J$11)*'Control Panel'!$C$28),IF(P6&gt;='Control Panel'!$J$10,(('Control Panel'!$J$8-'Control Panel'!$I$8)*'Control Panel'!$C$24)+('Control Panel'!$J$9-'Control Panel'!$I$9)*'Control Panel'!$C$25+(('Control Panel'!$J$10-'Control Panel'!$I$10)*'Control Panel'!$C$26)+((P6-'Control Panel'!$J$10)*'Control Panel'!$C$27),IF(P6&gt;='Control Panel'!$J$9,(('Control Panel'!$J$8-'Control Panel'!$I$8)*'Control Panel'!$C$24)+(('Control Panel'!$J$9-'Control Panel'!$I$9)*'Control Panel'!$C$25)+((P6-'Control Panel'!$J$9)*'Control Panel'!$C$26),IF(P6&gt;='Control Panel'!$J$8,(('Control Panel'!$J$8-'Control Panel'!$I$8)*'Control Panel'!$C$24)+((P6-'Control Panel'!$J$8)*'Control Panel'!$C$25),IF(P6&lt;='Control Panel'!$J$8,((P6-'Control Panel'!$I$8)*'Control Panel'!$C$24))))))))</f>
        <v>24226.262474480478</v>
      </c>
      <c r="S6" s="92">
        <f t="shared" si="4"/>
        <v>-86379.593549155965</v>
      </c>
      <c r="T6" s="92">
        <f>O6*(1+'Control Panel'!$C$44)</f>
        <v>11392403.170434553</v>
      </c>
      <c r="U6" s="92">
        <f>P6*(1+'Control Panel'!$C$44)</f>
        <v>3838930.8228792143</v>
      </c>
      <c r="V6" s="92">
        <f>IF(T6&gt;='Control Panel'!M$36,(('Control Panel'!M$34-'Control Panel'!L$34)*'Control Panel'!$C$39)+('Control Panel'!M$35-'Control Panel'!L$35)*'Control Panel'!$C$40+(('Control Panel'!M$36-'Control Panel'!L$36)*'Control Panel'!$C$41),IF(T6&gt;='Control Panel'!M$35,(('Control Panel'!M$34-'Control Panel'!L$34)*'Control Panel'!$C$39)+(('Control Panel'!M$35-'Control Panel'!L$35)*'Control Panel'!$C$40)+((T6-'Control Panel'!M$35)*'Control Panel'!$C$41),IF(T6&gt;='Control Panel'!M$34,(('Control Panel'!M$34-'Control Panel'!L$34)*'Control Panel'!$C$39)+((T6-'Control Panel'!M$34)*'Control Panel'!$C$40),IF(T6&lt;='Control Panel'!M$34,((T6-'Control Panel'!L$34)*'Control Panel'!$C$39)))))</f>
        <v>113924.03170434553</v>
      </c>
      <c r="W6" s="91">
        <f>IF(U6&gt;='Control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Panel'!$C$29)),IF(U6&gt;='Control Panel'!$M$12,(('Control Panel'!$M$8-'Control Panel'!$L$8)*'Control Panel'!$C$24)+(('Control Panel'!$M$9-'Control Panel'!$L$9)*'Control Panel'!$C$25)+(('Control Panel'!$M$10-'Control Panel'!$L$10)*'Control Panel'!$C$26)+(('Control Panel'!$M$11-'Control Panel'!$L$11)*'Control Panel'!$C$27)+(('Control Panel'!$M$12-'Control Panel'!$L$12)*'Control Panel'!$C$28)+((U6-'Control Panel'!$M$12)*'Control Panel'!$C$29),IF(U6&gt;='Control Panel'!$M$11,(('Control Panel'!$M$8-'Control Panel'!$L$8)*'Control Panel'!$C$24)+(('Control Panel'!$M$9-'Control Panel'!$L$9)*'Control Panel'!$C$25)+(('Control Panel'!$M$10-'Control Panel'!$L$10)*'Control Panel'!$C$26)+(('Control Panel'!$M$11-'Control Panel'!$L$11)*'Control Panel'!$C$27)+((U6-'Control Panel'!$M$11)*'Control Panel'!$C$28),IF(U6&gt;='Control Panel'!$M$10,(('Control Panel'!$M$8-'Control Panel'!$L$8)*'Control Panel'!$C$24)+('Control Panel'!$M$9-'Control Panel'!$L$9)*'Control Panel'!$C$25+(('Control Panel'!$M$10-'Control Panel'!$L$10)*'Control Panel'!$C$26)+((U6-'Control Panel'!$M$10)*'Control Panel'!$C$27),IF(U6&gt;='Control Panel'!$M$9,(('Control Panel'!$M$8-'Control Panel'!$L$8)*'Control Panel'!$C$24)+(('Control Panel'!$M$9-'Control Panel'!$L$9)*'Control Panel'!$C$25)+((U6-'Control Panel'!$M$9)*'Control Panel'!$C$26),IF(U6&gt;='Control Panel'!$M$8,(('Control Panel'!$M$8-'Control Panel'!$L$8)*'Control Panel'!$C$24)+((U6-'Control Panel'!$M$8)*'Control Panel'!$C$25),IF(U6&lt;='Control Panel'!$M$8,((U6-'Control Panel'!$L$8)*'Control Panel'!$C$24))))))))</f>
        <v>24953.050348714893</v>
      </c>
      <c r="X6" s="92">
        <f t="shared" si="5"/>
        <v>-88970.981355630633</v>
      </c>
      <c r="Y6" s="91">
        <f>T6*(1+'Control Panel'!$C$44)</f>
        <v>11734175.26554759</v>
      </c>
      <c r="Z6" s="91">
        <f>U6*(1+'Control Panel'!$C$44)</f>
        <v>3954098.7475655908</v>
      </c>
      <c r="AA6" s="91">
        <f>IF(Y6&gt;='Control Panel'!P$36,(('Control Panel'!P$34-'Control Panel'!O$34)*'Control Panel'!$C$39)+('Control Panel'!P$35-'Control Panel'!O$35)*'Control Panel'!$C$40+(('Control Panel'!P$36-'Control Panel'!O$36)*'Control Panel'!$C$41),IF(Y6&gt;='Control Panel'!P$35,(('Control Panel'!P$34-'Control Panel'!O$34)*'Control Panel'!$C$39)+(('Control Panel'!P$35-'Control Panel'!O$35)*'Control Panel'!$C$40)+((Y6-'Control Panel'!P$35)*'Control Panel'!$C$41),IF(Y6&gt;='Control Panel'!P$34,(('Control Panel'!P$34-'Control Panel'!O$34)*'Control Panel'!$C$39)+((Y6-'Control Panel'!P$34)*'Control Panel'!$C$40),IF(Y6&lt;='Control Panel'!P$34,((Y6-'Control Panel'!O$34)*'Control Panel'!$C$39)))))</f>
        <v>117341.75265547591</v>
      </c>
      <c r="AB6" s="91">
        <f>IF(Z6&gt;='Control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Panel'!$C$29)),IF(Z6&gt;='Control Panel'!$P$12,(('Control Panel'!$P$8-'Control Panel'!$O$8)*'Control Panel'!$C$24)+(('Control Panel'!$P$9-'Control Panel'!$O$9)*'Control Panel'!$C$25)+(('Control Panel'!$P$10-'Control Panel'!$O$10)*'Control Panel'!$C$26)+(('Control Panel'!$P$11-'Control Panel'!$O$11)*'Control Panel'!$C$27)+(('Control Panel'!$P$12-'Control Panel'!$O$12)*'Control Panel'!$C$28)+((Z6-'Control Panel'!$P$12)*'Control Panel'!$C$29),IF(Z6&gt;='Control Panel'!$P$11,(('Control Panel'!$P$8-'Control Panel'!$O$8)*'Control Panel'!$C$24)+(('Control Panel'!$P$9-'Control Panel'!$O$9)*'Control Panel'!$C$25)+(('Control Panel'!$P$10-'Control Panel'!$O$10)*'Control Panel'!$C$26)+(('Control Panel'!$P$11-'Control Panel'!$O$11)*'Control Panel'!$C$27)+((Z6-'Control Panel'!$P$11)*'Control Panel'!$C$28),IF(Z6&gt;='Control Panel'!$P$10,(('Control Panel'!$P$8-'Control Panel'!$O$8)*'Control Panel'!$C$24)+('Control Panel'!$P$9-'Control Panel'!$O$9)*'Control Panel'!$C$25+(('Control Panel'!$P$10-'Control Panel'!$O$10)*'Control Panel'!$C$26)+((Z6-'Control Panel'!$P$10)*'Control Panel'!$C$27),IF(Z6&gt;='Control Panel'!$P$9,(('Control Panel'!$P$8-'Control Panel'!$O$8)*'Control Panel'!$C$24)+(('Control Panel'!$P$9-'Control Panel'!$O$9)*'Control Panel'!$C$25)+((Z6-'Control Panel'!$P$9)*'Control Panel'!$C$26),IF(Z6&gt;='Control Panel'!$P$8,(('Control Panel'!$P$8-'Control Panel'!$O$8)*'Control Panel'!$C$24)+((Z6-'Control Panel'!$P$8)*'Control Panel'!$C$25),IF(Z6&lt;='Control Panel'!$P$8,((Z6-'Control Panel'!$O$8)*'Control Panel'!$C$24))))))))</f>
        <v>25701.641859176339</v>
      </c>
      <c r="AC6" s="93">
        <f t="shared" si="6"/>
        <v>-91640.110796299574</v>
      </c>
      <c r="AD6" s="93">
        <f>Y6*(1+'Control Panel'!$C$44)</f>
        <v>12086200.523514017</v>
      </c>
      <c r="AE6" s="91">
        <f>Z6*(1+'Control Panel'!$C$44)</f>
        <v>4072721.7099925587</v>
      </c>
      <c r="AF6" s="91">
        <f>IF(AD6&gt;='Control Panel'!S$36,(('Control Panel'!S$34-'Control Panel'!R$34)*'Control Panel'!$C$39)+('Control Panel'!S$35-'Control Panel'!R$35)*'Control Panel'!$C$40+(('Control Panel'!S$36-'Control Panel'!R$36)*'Control Panel'!$C$41),IF(AD6&gt;='Control Panel'!S$35,(('Control Panel'!S$34-'Control Panel'!R$34)*'Control Panel'!$C$39)+(('Control Panel'!S$35-'Control Panel'!R$35)*'Control Panel'!$C$40)+((AD6-'Control Panel'!S$35)*'Control Panel'!$C$41),IF(AD6&gt;='Control Panel'!S$34,(('Control Panel'!S$34-'Control Panel'!R$34)*'Control Panel'!$C$39)+((AD6-'Control Panel'!S$34)*'Control Panel'!$C$40),IF(AD6&lt;='Control Panel'!S$34,((AD6-'Control Panel'!R$34)*'Control Panel'!$C$39)))))</f>
        <v>120862.00523514018</v>
      </c>
      <c r="AG6" s="91">
        <f>IF(AE6&gt;='Control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Panel'!$C$29)),IF(AE6&gt;='Control Panel'!$S$12,(('Control Panel'!$S$8-'Control Panel'!$R$8)*'Control Panel'!$C$24)+(('Control Panel'!$S$9-'Control Panel'!$R$9)*'Control Panel'!$C$25)+(('Control Panel'!$S$10-'Control Panel'!$R$10)*'Control Panel'!$C$26)+(('Control Panel'!$S$11-'Control Panel'!$R$11)*'Control Panel'!$C$27)+(('Control Panel'!$S$12-'Control Panel'!$R$12)*'Control Panel'!$C$28)+((AE6-'Control Panel'!$S$12)*'Control Panel'!$C$29),IF(AE6&gt;='Control Panel'!$S$11,(('Control Panel'!$S$8-'Control Panel'!$R$8)*'Control Panel'!$C$24)+(('Control Panel'!$S$9-'Control Panel'!$R$9)*'Control Panel'!$C$25)+(('Control Panel'!$S$10-'Control Panel'!$R$10)*'Control Panel'!$C$26)+(('Control Panel'!$S$11-'Control Panel'!$R$11)*'Control Panel'!$C$27)+((AE6-'Control Panel'!$S$11)*'Control Panel'!$C$28),IF(AE6&gt;='Control Panel'!$S$10,(('Control Panel'!$S$8-'Control Panel'!$R$8)*'Control Panel'!$C$24)+('Control Panel'!$S$9-'Control Panel'!$R$9)*'Control Panel'!$C$25+(('Control Panel'!$S$10-'Control Panel'!$R$10)*'Control Panel'!$C$26)+((AE6-'Control Panel'!$S$10)*'Control Panel'!$C$27),IF(AE6&gt;='Control Panel'!$S$9,(('Control Panel'!$S$8-'Control Panel'!$R$8)*'Control Panel'!$C$24)+(('Control Panel'!$S$9-'Control Panel'!$R$9)*'Control Panel'!$C$25)+((AE6-'Control Panel'!$S$9)*'Control Panel'!$C$26),IF(AE6&gt;='Control Panel'!$S$8,(('Control Panel'!$S$8-'Control Panel'!$R$8)*'Control Panel'!$C$24)+((AE6-'Control Panel'!$S$8)*'Control Panel'!$C$25),IF(AE6&lt;='Control Panel'!$S$8,((AE6-'Control Panel'!$R$8)*'Control Panel'!$C$24))))))))</f>
        <v>26472.691114951631</v>
      </c>
      <c r="AH6" s="91">
        <f t="shared" si="7"/>
        <v>-94389.314120188559</v>
      </c>
      <c r="AI6" s="92">
        <f t="shared" si="8"/>
        <v>570117.97185513831</v>
      </c>
      <c r="AJ6" s="92">
        <f t="shared" si="9"/>
        <v>124874.2889764306</v>
      </c>
      <c r="AK6" s="92">
        <f t="shared" si="10"/>
        <v>-445243.68287870771</v>
      </c>
    </row>
    <row r="7" spans="1:37" s="94" customFormat="1" ht="14.1">
      <c r="A7" s="86" t="str">
        <f>'ESTIMATED Earned Revenue'!A8</f>
        <v>Mandan, ND</v>
      </c>
      <c r="B7" s="86"/>
      <c r="C7" s="95">
        <f>'ESTIMATED Earned Revenue'!$I8*1.07925</f>
        <v>17650484.9372775</v>
      </c>
      <c r="D7" s="95">
        <f>'ESTIMATED Earned Revenue'!$L8*1.07925</f>
        <v>4835440.8658274999</v>
      </c>
      <c r="E7" s="96">
        <f>IF(C7&gt;='Control Panel'!D$36,(('Control Panel'!D$34-'Control Panel'!C$34)*'Control Panel'!$C$39)+('Control Panel'!D$35-'Control Panel'!C$35)*'Control Panel'!$C$40+(('Control Panel'!D$36-'Control Panel'!C$36)*'Control Panel'!$C$41),IF(C7&gt;='Control Panel'!D$35,(('Control Panel'!D$34-'Control Panel'!C$34)*'Control Panel'!$C$39)+(('Control Panel'!D$35-'Control Panel'!C$35)*'Control Panel'!$C$40)+((C7-'Control Panel'!D$35)*'Control Panel'!$C$41),IF(C7&gt;='Control Panel'!D$34,(('Control Panel'!D$34-'Control Panel'!C$34)*'Control Panel'!$C$39)+((C7-'Control Panel'!D$34)*'Control Panel'!$C$40),IF(C7&lt;='Control Panel'!D$34,((C7-'Control Panel'!C$34)*'Control Panel'!$C$39)))))</f>
        <v>141463.8946863875</v>
      </c>
      <c r="F7" s="96">
        <f>IF(D7&gt;='Control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Panel'!$C$29)),IF(D7&gt;='Control Panel'!$D$12,(('Control Panel'!$D$8-'Control Panel'!$C$8)*'Control Panel'!$C$24)+(('Control Panel'!$D$9-'Control Panel'!$C$9)*'Control Panel'!$C$25)+(('Control Panel'!$D$10-'Control Panel'!$C$10)*'Control Panel'!$C$26)+(('Control Panel'!$D$11-'Control Panel'!$C$11)*'Control Panel'!$C$27)+(('Control Panel'!$D$12-'Control Panel'!$C$12)*'Control Panel'!$C$28)+((D7-'Control Panel'!$D$12)*'Control Panel'!$C$29),IF(D7&gt;='Control Panel'!$D$11,(('Control Panel'!$D$8-'Control Panel'!$C$8)*'Control Panel'!$C$24)+(('Control Panel'!$D$9-'Control Panel'!$C$9)*'Control Panel'!$C$25)+(('Control Panel'!$D$10-'Control Panel'!$C$10)*'Control Panel'!$C$26)+(('Control Panel'!$D$11-'Control Panel'!$C$11)*'Control Panel'!$C$27)+((D7-'Control Panel'!$D$11)*'Control Panel'!$C$28),IF(D7&gt;='Control Panel'!$D$10,(('Control Panel'!$D$8-'Control Panel'!$C$8)*'Control Panel'!$C$24)+('Control Panel'!$D$9-'Control Panel'!$C$9)*'Control Panel'!$C$25+(('Control Panel'!$D$10-'Control Panel'!$C$10)*'Control Panel'!$C$26)+((D7-'Control Panel'!$D$10)*'Control Panel'!$C$27),IF(D7&gt;='Control Panel'!$D$9,(('Control Panel'!$D$8-'Control Panel'!$C$8)*'Control Panel'!$C$24)+(('Control Panel'!$D$9-'Control Panel'!$C$9)*'Control Panel'!$C$25)+((D7-'Control Panel'!$D$9)*'Control Panel'!$C$26),IF(D7&gt;='Control Panel'!$D$8,(('Control Panel'!$D$8-'Control Panel'!$C$8)*'Control Panel'!$C$24)+((D7-'Control Panel'!$D$8)*'Control Panel'!$C$25),IF(D7&lt;='Control Panel'!$D$8,((D7-'Control Panel'!$C$8)*'Control Panel'!$C$24))))))))</f>
        <v>31430.365627878749</v>
      </c>
      <c r="G7" s="89">
        <f t="shared" si="0"/>
        <v>8.0147313339600304E-3</v>
      </c>
      <c r="H7" s="90">
        <f t="shared" si="1"/>
        <v>6.4999999999999997E-3</v>
      </c>
      <c r="I7" s="91">
        <f t="shared" si="2"/>
        <v>-110033.52905850875</v>
      </c>
      <c r="J7" s="91">
        <f>C7*(1+'Control Panel'!$C$44)</f>
        <v>18179999.485395826</v>
      </c>
      <c r="K7" s="91">
        <f>D7*(1+'Control Panel'!$C$44)</f>
        <v>4980504.0918023251</v>
      </c>
      <c r="L7" s="92">
        <f>IF(J7&gt;='Control Panel'!G$36,(('Control Panel'!G$34-'Control Panel'!F$34)*'Control Panel'!$C$39)+('Control Panel'!G$35-'Control Panel'!F$35)*'Control Panel'!$C$40+(('Control Panel'!G$36-'Control Panel'!F$36)*'Control Panel'!$C$41),IF(J7&gt;='Control Panel'!G$35,(('Control Panel'!G$34-'Control Panel'!F$34)*'Control Panel'!$C$39)+(('Control Panel'!G$35-'Control Panel'!F$35)*'Control Panel'!$C$40)+((J7-'Control Panel'!G$35)*'Control Panel'!$C$41),IF(J7&gt;='Control Panel'!G$34,(('Control Panel'!G$34-'Control Panel'!F$34)*'Control Panel'!$C$39)+((J7-'Control Panel'!G$34)*'Control Panel'!$C$40),IF(J7&lt;='Control Panel'!G$34,((J7-'Control Panel'!F$34)*'Control Panel'!$C$39)))))</f>
        <v>145707.81152697915</v>
      </c>
      <c r="M7" s="92">
        <f>IF(K7&gt;='Control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Panel'!$C$29)),IF(K7&gt;='Control Panel'!$G$12,(('Control Panel'!$G$8-'Control Panel'!$F$8)*'Control Panel'!$C$24)+(('Control Panel'!$G$9-'Control Panel'!$F$9)*'Control Panel'!$C$25)+(('Control Panel'!$G$10-'Control Panel'!$F$10)*'Control Panel'!$C$26)+(('Control Panel'!$G$11-'Control Panel'!$F$11)*'Control Panel'!$C$27)+(('Control Panel'!$G$12-'Control Panel'!$F$12)*'Control Panel'!$C$28)+((K7-'Control Panel'!$G$12)*'Control Panel'!$C$29),IF(K7&gt;='Control Panel'!$G$11,(('Control Panel'!$G$8-'Control Panel'!$F$8)*'Control Panel'!$C$24)+(('Control Panel'!$G$9-'Control Panel'!$F$9)*'Control Panel'!$C$25)+(('Control Panel'!$G$10-'Control Panel'!$F$10)*'Control Panel'!$C$26)+(('Control Panel'!$G$11-'Control Panel'!$F$11)*'Control Panel'!$C$27)+((K7-'Control Panel'!$G$11)*'Control Panel'!$C$28),IF(K7&gt;='Control Panel'!$G$10,(('Control Panel'!$G$8-'Control Panel'!$F$8)*'Control Panel'!$C$24)+('Control Panel'!$G$9-'Control Panel'!$F$9)*'Control Panel'!$C$25+(('Control Panel'!$G$10-'Control Panel'!$F$10)*'Control Panel'!$C$26)+((K7-'Control Panel'!$G$10)*'Control Panel'!$C$27),IF(K7&gt;='Control Panel'!$G$9,(('Control Panel'!$G$8-'Control Panel'!$F$8)*'Control Panel'!$C$24)+(('Control Panel'!$G$9-'Control Panel'!$F$9)*'Control Panel'!$C$25)+((K7-'Control Panel'!$G$9)*'Control Panel'!$C$26),IF(K7&gt;='Control Panel'!$G$8,(('Control Panel'!$G$8-'Control Panel'!$F$8)*'Control Panel'!$C$24)+((K7-'Control Panel'!$G$8)*'Control Panel'!$C$25),IF(K7&lt;='Control Panel'!$G$8,((K7-'Control Panel'!$F$8)*'Control Panel'!$C$24))))))))</f>
        <v>32373.27659671511</v>
      </c>
      <c r="N7" s="92">
        <f t="shared" si="3"/>
        <v>-113334.53493026404</v>
      </c>
      <c r="O7" s="92">
        <f>J7*(1+'Control Panel'!$C$44)</f>
        <v>18725399.469957702</v>
      </c>
      <c r="P7" s="92">
        <f>K7*(1+'Control Panel'!$C$44)</f>
        <v>5129919.2145563951</v>
      </c>
      <c r="Q7" s="92">
        <f>IF(O7&gt;='Control Panel'!J$36,(('Control Panel'!J$34-'Control Panel'!I$34)*'Control Panel'!$C$39)+('Control Panel'!J$35-'Control Panel'!I$35)*'Control Panel'!$C$40+(('Control Panel'!J$36-'Control Panel'!I$36)*'Control Panel'!$C$41),IF(O7&gt;='Control Panel'!J$35,(('Control Panel'!J$34-'Control Panel'!I$34)*'Control Panel'!$C$39)+(('Control Panel'!J$35-'Control Panel'!I$35)*'Control Panel'!$C$40)+((O7-'Control Panel'!J$35)*'Control Panel'!$C$41),IF(O7&gt;='Control Panel'!J$34,(('Control Panel'!J$34-'Control Panel'!I$34)*'Control Panel'!$C$39)+((O7-'Control Panel'!J$34)*'Control Panel'!$C$40),IF(O7&lt;='Control Panel'!J$34,((O7-'Control Panel'!I$34)*'Control Panel'!$C$39)))))</f>
        <v>150079.04587278853</v>
      </c>
      <c r="R7" s="92">
        <f>IF(P7&gt;='Control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Panel'!$C$29)),IF(P7&gt;='Control Panel'!$J$12,(('Control Panel'!$J$8-'Control Panel'!$I$8)*'Control Panel'!$C$24)+(('Control Panel'!$J$9-'Control Panel'!$I$9)*'Control Panel'!$C$25)+(('Control Panel'!$J$10-'Control Panel'!$I$10)*'Control Panel'!$C$26)+(('Control Panel'!$J$11-'Control Panel'!$I$11)*'Control Panel'!$C$27)+(('Control Panel'!$J$12-'Control Panel'!$I$12)*'Control Panel'!$C$28)+((P7-'Control Panel'!$J$12)*'Control Panel'!$C$29),IF(P7&gt;='Control Panel'!$J$11,(('Control Panel'!$J$8-'Control Panel'!$I$8)*'Control Panel'!$C$24)+(('Control Panel'!$J$9-'Control Panel'!$I$9)*'Control Panel'!$C$25)+(('Control Panel'!$J$10-'Control Panel'!$I$10)*'Control Panel'!$C$26)+(('Control Panel'!$J$11-'Control Panel'!$I$11)*'Control Panel'!$C$27)+((P7-'Control Panel'!$J$11)*'Control Panel'!$C$28),IF(P7&gt;='Control Panel'!$J$10,(('Control Panel'!$J$8-'Control Panel'!$I$8)*'Control Panel'!$C$24)+('Control Panel'!$J$9-'Control Panel'!$I$9)*'Control Panel'!$C$25+(('Control Panel'!$J$10-'Control Panel'!$I$10)*'Control Panel'!$C$26)+((P7-'Control Panel'!$J$10)*'Control Panel'!$C$27),IF(P7&gt;='Control Panel'!$J$9,(('Control Panel'!$J$8-'Control Panel'!$I$8)*'Control Panel'!$C$24)+(('Control Panel'!$J$9-'Control Panel'!$I$9)*'Control Panel'!$C$25)+((P7-'Control Panel'!$J$9)*'Control Panel'!$C$26),IF(P7&gt;='Control Panel'!$J$8,(('Control Panel'!$J$8-'Control Panel'!$I$8)*'Control Panel'!$C$24)+((P7-'Control Panel'!$J$8)*'Control Panel'!$C$25),IF(P7&lt;='Control Panel'!$J$8,((P7-'Control Panel'!$I$8)*'Control Panel'!$C$24))))))))</f>
        <v>33344.474894616564</v>
      </c>
      <c r="S7" s="92">
        <f t="shared" si="4"/>
        <v>-116734.57097817196</v>
      </c>
      <c r="T7" s="92">
        <f>O7*(1+'Control Panel'!$C$44)</f>
        <v>19287161.454056434</v>
      </c>
      <c r="U7" s="92">
        <f>P7*(1+'Control Panel'!$C$44)</f>
        <v>5283816.790993087</v>
      </c>
      <c r="V7" s="92">
        <f>IF(T7&gt;='Control Panel'!M$36,(('Control Panel'!M$34-'Control Panel'!L$34)*'Control Panel'!$C$39)+('Control Panel'!M$35-'Control Panel'!L$35)*'Control Panel'!$C$40+(('Control Panel'!M$36-'Control Panel'!L$36)*'Control Panel'!$C$41),IF(T7&gt;='Control Panel'!M$35,(('Control Panel'!M$34-'Control Panel'!L$34)*'Control Panel'!$C$39)+(('Control Panel'!M$35-'Control Panel'!L$35)*'Control Panel'!$C$40)+((T7-'Control Panel'!M$35)*'Control Panel'!$C$41),IF(T7&gt;='Control Panel'!M$34,(('Control Panel'!M$34-'Control Panel'!L$34)*'Control Panel'!$C$39)+((T7-'Control Panel'!M$34)*'Control Panel'!$C$40),IF(T7&lt;='Control Panel'!M$34,((T7-'Control Panel'!L$34)*'Control Panel'!$C$39)))))</f>
        <v>154581.41724897217</v>
      </c>
      <c r="W7" s="91">
        <f>IF(U7&gt;='Control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Panel'!$C$29)),IF(U7&gt;='Control Panel'!$M$12,(('Control Panel'!$M$8-'Control Panel'!$L$8)*'Control Panel'!$C$24)+(('Control Panel'!$M$9-'Control Panel'!$L$9)*'Control Panel'!$C$25)+(('Control Panel'!$M$10-'Control Panel'!$L$10)*'Control Panel'!$C$26)+(('Control Panel'!$M$11-'Control Panel'!$L$11)*'Control Panel'!$C$27)+(('Control Panel'!$M$12-'Control Panel'!$L$12)*'Control Panel'!$C$28)+((U7-'Control Panel'!$M$12)*'Control Panel'!$C$29),IF(U7&gt;='Control Panel'!$M$11,(('Control Panel'!$M$8-'Control Panel'!$L$8)*'Control Panel'!$C$24)+(('Control Panel'!$M$9-'Control Panel'!$L$9)*'Control Panel'!$C$25)+(('Control Panel'!$M$10-'Control Panel'!$L$10)*'Control Panel'!$C$26)+(('Control Panel'!$M$11-'Control Panel'!$L$11)*'Control Panel'!$C$27)+((U7-'Control Panel'!$M$11)*'Control Panel'!$C$28),IF(U7&gt;='Control Panel'!$M$10,(('Control Panel'!$M$8-'Control Panel'!$L$8)*'Control Panel'!$C$24)+('Control Panel'!$M$9-'Control Panel'!$L$9)*'Control Panel'!$C$25+(('Control Panel'!$M$10-'Control Panel'!$L$10)*'Control Panel'!$C$26)+((U7-'Control Panel'!$M$10)*'Control Panel'!$C$27),IF(U7&gt;='Control Panel'!$M$9,(('Control Panel'!$M$8-'Control Panel'!$L$8)*'Control Panel'!$C$24)+(('Control Panel'!$M$9-'Control Panel'!$L$9)*'Control Panel'!$C$25)+((U7-'Control Panel'!$M$9)*'Control Panel'!$C$26),IF(U7&gt;='Control Panel'!$M$8,(('Control Panel'!$M$8-'Control Panel'!$L$8)*'Control Panel'!$C$24)+((U7-'Control Panel'!$M$8)*'Control Panel'!$C$25),IF(U7&lt;='Control Panel'!$M$8,((U7-'Control Panel'!$L$8)*'Control Panel'!$C$24))))))))</f>
        <v>34344.809141455065</v>
      </c>
      <c r="X7" s="92">
        <f t="shared" si="5"/>
        <v>-120236.6081075171</v>
      </c>
      <c r="Y7" s="91">
        <f>T7*(1+'Control Panel'!$C$44)</f>
        <v>19865776.297678128</v>
      </c>
      <c r="Z7" s="91">
        <f>U7*(1+'Control Panel'!$C$44)</f>
        <v>5442331.2947228793</v>
      </c>
      <c r="AA7" s="91">
        <f>IF(Y7&gt;='Control Panel'!P$36,(('Control Panel'!P$34-'Control Panel'!O$34)*'Control Panel'!$C$39)+('Control Panel'!P$35-'Control Panel'!O$35)*'Control Panel'!$C$40+(('Control Panel'!P$36-'Control Panel'!O$36)*'Control Panel'!$C$41),IF(Y7&gt;='Control Panel'!P$35,(('Control Panel'!P$34-'Control Panel'!O$34)*'Control Panel'!$C$39)+(('Control Panel'!P$35-'Control Panel'!O$35)*'Control Panel'!$C$40)+((Y7-'Control Panel'!P$35)*'Control Panel'!$C$41),IF(Y7&gt;='Control Panel'!P$34,(('Control Panel'!P$34-'Control Panel'!O$34)*'Control Panel'!$C$39)+((Y7-'Control Panel'!P$34)*'Control Panel'!$C$40),IF(Y7&lt;='Control Panel'!P$34,((Y7-'Control Panel'!O$34)*'Control Panel'!$C$39)))))</f>
        <v>159218.85976644137</v>
      </c>
      <c r="AB7" s="91">
        <f>IF(Z7&gt;='Control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Panel'!$C$29)),IF(Z7&gt;='Control Panel'!$P$12,(('Control Panel'!$P$8-'Control Panel'!$O$8)*'Control Panel'!$C$24)+(('Control Panel'!$P$9-'Control Panel'!$O$9)*'Control Panel'!$C$25)+(('Control Panel'!$P$10-'Control Panel'!$O$10)*'Control Panel'!$C$26)+(('Control Panel'!$P$11-'Control Panel'!$O$11)*'Control Panel'!$C$27)+(('Control Panel'!$P$12-'Control Panel'!$O$12)*'Control Panel'!$C$28)+((Z7-'Control Panel'!$P$12)*'Control Panel'!$C$29),IF(Z7&gt;='Control Panel'!$P$11,(('Control Panel'!$P$8-'Control Panel'!$O$8)*'Control Panel'!$C$24)+(('Control Panel'!$P$9-'Control Panel'!$O$9)*'Control Panel'!$C$25)+(('Control Panel'!$P$10-'Control Panel'!$O$10)*'Control Panel'!$C$26)+(('Control Panel'!$P$11-'Control Panel'!$O$11)*'Control Panel'!$C$27)+((Z7-'Control Panel'!$P$11)*'Control Panel'!$C$28),IF(Z7&gt;='Control Panel'!$P$10,(('Control Panel'!$P$8-'Control Panel'!$O$8)*'Control Panel'!$C$24)+('Control Panel'!$P$9-'Control Panel'!$O$9)*'Control Panel'!$C$25+(('Control Panel'!$P$10-'Control Panel'!$O$10)*'Control Panel'!$C$26)+((Z7-'Control Panel'!$P$10)*'Control Panel'!$C$27),IF(Z7&gt;='Control Panel'!$P$9,(('Control Panel'!$P$8-'Control Panel'!$O$8)*'Control Panel'!$C$24)+(('Control Panel'!$P$9-'Control Panel'!$O$9)*'Control Panel'!$C$25)+((Z7-'Control Panel'!$P$9)*'Control Panel'!$C$26),IF(Z7&gt;='Control Panel'!$P$8,(('Control Panel'!$P$8-'Control Panel'!$O$8)*'Control Panel'!$C$24)+((Z7-'Control Panel'!$P$8)*'Control Panel'!$C$25),IF(Z7&lt;='Control Panel'!$P$8,((Z7-'Control Panel'!$O$8)*'Control Panel'!$C$24))))))))</f>
        <v>35375.153415698711</v>
      </c>
      <c r="AC7" s="93">
        <f t="shared" si="6"/>
        <v>-123843.70635074266</v>
      </c>
      <c r="AD7" s="93">
        <f>Y7*(1+'Control Panel'!$C$44)</f>
        <v>20461749.586608473</v>
      </c>
      <c r="AE7" s="91">
        <f>Z7*(1+'Control Panel'!$C$44)</f>
        <v>5605601.2335645659</v>
      </c>
      <c r="AF7" s="91">
        <f>IF(AD7&gt;='Control Panel'!S$36,(('Control Panel'!S$34-'Control Panel'!R$34)*'Control Panel'!$C$39)+('Control Panel'!S$35-'Control Panel'!R$35)*'Control Panel'!$C$40+(('Control Panel'!S$36-'Control Panel'!R$36)*'Control Panel'!$C$41),IF(AD7&gt;='Control Panel'!S$35,(('Control Panel'!S$34-'Control Panel'!R$34)*'Control Panel'!$C$39)+(('Control Panel'!S$35-'Control Panel'!R$35)*'Control Panel'!$C$40)+((AD7-'Control Panel'!S$35)*'Control Panel'!$C$41),IF(AD7&gt;='Control Panel'!S$34,(('Control Panel'!S$34-'Control Panel'!R$34)*'Control Panel'!$C$39)+((AD7-'Control Panel'!S$34)*'Control Panel'!$C$40),IF(AD7&lt;='Control Panel'!S$34,((AD7-'Control Panel'!R$34)*'Control Panel'!$C$39)))))</f>
        <v>163995.4255594346</v>
      </c>
      <c r="AG7" s="91">
        <f>IF(AE7&gt;='Control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Panel'!$C$29)),IF(AE7&gt;='Control Panel'!$S$12,(('Control Panel'!$S$8-'Control Panel'!$R$8)*'Control Panel'!$C$24)+(('Control Panel'!$S$9-'Control Panel'!$R$9)*'Control Panel'!$C$25)+(('Control Panel'!$S$10-'Control Panel'!$R$10)*'Control Panel'!$C$26)+(('Control Panel'!$S$11-'Control Panel'!$R$11)*'Control Panel'!$C$27)+(('Control Panel'!$S$12-'Control Panel'!$R$12)*'Control Panel'!$C$28)+((AE7-'Control Panel'!$S$12)*'Control Panel'!$C$29),IF(AE7&gt;='Control Panel'!$S$11,(('Control Panel'!$S$8-'Control Panel'!$R$8)*'Control Panel'!$C$24)+(('Control Panel'!$S$9-'Control Panel'!$R$9)*'Control Panel'!$C$25)+(('Control Panel'!$S$10-'Control Panel'!$R$10)*'Control Panel'!$C$26)+(('Control Panel'!$S$11-'Control Panel'!$R$11)*'Control Panel'!$C$27)+((AE7-'Control Panel'!$S$11)*'Control Panel'!$C$28),IF(AE7&gt;='Control Panel'!$S$10,(('Control Panel'!$S$8-'Control Panel'!$R$8)*'Control Panel'!$C$24)+('Control Panel'!$S$9-'Control Panel'!$R$9)*'Control Panel'!$C$25+(('Control Panel'!$S$10-'Control Panel'!$R$10)*'Control Panel'!$C$26)+((AE7-'Control Panel'!$S$10)*'Control Panel'!$C$27),IF(AE7&gt;='Control Panel'!$S$9,(('Control Panel'!$S$8-'Control Panel'!$R$8)*'Control Panel'!$C$24)+(('Control Panel'!$S$9-'Control Panel'!$R$9)*'Control Panel'!$C$25)+((AE7-'Control Panel'!$S$9)*'Control Panel'!$C$26),IF(AE7&gt;='Control Panel'!$S$8,(('Control Panel'!$S$8-'Control Panel'!$R$8)*'Control Panel'!$C$24)+((AE7-'Control Panel'!$S$8)*'Control Panel'!$C$25),IF(AE7&lt;='Control Panel'!$S$8,((AE7-'Control Panel'!$R$8)*'Control Panel'!$C$24))))))))</f>
        <v>36436.408018169677</v>
      </c>
      <c r="AH7" s="91">
        <f t="shared" si="7"/>
        <v>-127559.01754126493</v>
      </c>
      <c r="AI7" s="92">
        <f t="shared" si="8"/>
        <v>773582.55997461581</v>
      </c>
      <c r="AJ7" s="92">
        <f t="shared" si="9"/>
        <v>171874.12206665514</v>
      </c>
      <c r="AK7" s="92">
        <f t="shared" si="10"/>
        <v>-601708.43790796073</v>
      </c>
    </row>
    <row r="8" spans="1:37" s="94" customFormat="1" ht="14.1">
      <c r="A8" s="86" t="str">
        <f>'ESTIMATED Earned Revenue'!A9</f>
        <v>Ashtabula, OH</v>
      </c>
      <c r="B8" s="86"/>
      <c r="C8" s="95">
        <f>'ESTIMATED Earned Revenue'!$I9*1.07925</f>
        <v>5992418.8501500003</v>
      </c>
      <c r="D8" s="95">
        <f>'ESTIMATED Earned Revenue'!$L9*1.07925</f>
        <v>5601000.5235262495</v>
      </c>
      <c r="E8" s="96">
        <f>IF(C8&gt;='Control Panel'!D$36,(('Control Panel'!D$34-'Control Panel'!C$34)*'Control Panel'!$C$39)+('Control Panel'!D$35-'Control Panel'!C$35)*'Control Panel'!$C$40+(('Control Panel'!D$36-'Control Panel'!C$36)*'Control Panel'!$C$41),IF(C8&gt;='Control Panel'!D$35,(('Control Panel'!D$34-'Control Panel'!C$34)*'Control Panel'!$C$39)+(('Control Panel'!D$35-'Control Panel'!C$35)*'Control Panel'!$C$40)+((C8-'Control Panel'!D$35)*'Control Panel'!$C$41),IF(C8&gt;='Control Panel'!D$34,(('Control Panel'!D$34-'Control Panel'!C$34)*'Control Panel'!$C$39)+((C8-'Control Panel'!D$34)*'Control Panel'!$C$40),IF(C8&lt;='Control Panel'!D$34,((C8-'Control Panel'!C$34)*'Control Panel'!$C$39)))))</f>
        <v>59924.188501500001</v>
      </c>
      <c r="F8" s="96">
        <f>IF(D8&gt;='Control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Panel'!$C$29)),IF(D8&gt;='Control Panel'!$D$12,(('Control Panel'!$D$8-'Control Panel'!$C$8)*'Control Panel'!$C$24)+(('Control Panel'!$D$9-'Control Panel'!$C$9)*'Control Panel'!$C$25)+(('Control Panel'!$D$10-'Control Panel'!$C$10)*'Control Panel'!$C$26)+(('Control Panel'!$D$11-'Control Panel'!$C$11)*'Control Panel'!$C$27)+(('Control Panel'!$D$12-'Control Panel'!$C$12)*'Control Panel'!$C$28)+((D8-'Control Panel'!$D$12)*'Control Panel'!$C$29),IF(D8&gt;='Control Panel'!$D$11,(('Control Panel'!$D$8-'Control Panel'!$C$8)*'Control Panel'!$C$24)+(('Control Panel'!$D$9-'Control Panel'!$C$9)*'Control Panel'!$C$25)+(('Control Panel'!$D$10-'Control Panel'!$C$10)*'Control Panel'!$C$26)+(('Control Panel'!$D$11-'Control Panel'!$C$11)*'Control Panel'!$C$27)+((D8-'Control Panel'!$D$11)*'Control Panel'!$C$28),IF(D8&gt;='Control Panel'!$D$10,(('Control Panel'!$D$8-'Control Panel'!$C$8)*'Control Panel'!$C$24)+('Control Panel'!$D$9-'Control Panel'!$C$9)*'Control Panel'!$C$25+(('Control Panel'!$D$10-'Control Panel'!$C$10)*'Control Panel'!$C$26)+((D8-'Control Panel'!$D$10)*'Control Panel'!$C$27),IF(D8&gt;='Control Panel'!$D$9,(('Control Panel'!$D$8-'Control Panel'!$C$8)*'Control Panel'!$C$24)+(('Control Panel'!$D$9-'Control Panel'!$C$9)*'Control Panel'!$C$25)+((D8-'Control Panel'!$D$9)*'Control Panel'!$C$26),IF(D8&gt;='Control Panel'!$D$8,(('Control Panel'!$D$8-'Control Panel'!$C$8)*'Control Panel'!$C$24)+((D8-'Control Panel'!$D$8)*'Control Panel'!$C$25),IF(D8&lt;='Control Panel'!$D$8,((D8-'Control Panel'!$C$8)*'Control Panel'!$C$24))))))))</f>
        <v>36406.503402920622</v>
      </c>
      <c r="G8" s="89">
        <f t="shared" si="0"/>
        <v>0.01</v>
      </c>
      <c r="H8" s="90">
        <f t="shared" si="1"/>
        <v>6.4999999999999997E-3</v>
      </c>
      <c r="I8" s="91">
        <f t="shared" si="2"/>
        <v>-23517.685098579379</v>
      </c>
      <c r="J8" s="91">
        <f>C8*(1+'Control Panel'!$C$44)</f>
        <v>6172191.4156545</v>
      </c>
      <c r="K8" s="91">
        <f>D8*(1+'Control Panel'!$C$44)</f>
        <v>5769030.539232037</v>
      </c>
      <c r="L8" s="92">
        <f>IF(J8&gt;='Control Panel'!G$36,(('Control Panel'!G$34-'Control Panel'!F$34)*'Control Panel'!$C$39)+('Control Panel'!G$35-'Control Panel'!F$35)*'Control Panel'!$C$40+(('Control Panel'!G$36-'Control Panel'!F$36)*'Control Panel'!$C$41),IF(J8&gt;='Control Panel'!G$35,(('Control Panel'!G$34-'Control Panel'!F$34)*'Control Panel'!$C$39)+(('Control Panel'!G$35-'Control Panel'!F$35)*'Control Panel'!$C$40)+((J8-'Control Panel'!G$35)*'Control Panel'!$C$41),IF(J8&gt;='Control Panel'!G$34,(('Control Panel'!G$34-'Control Panel'!F$34)*'Control Panel'!$C$39)+((J8-'Control Panel'!G$34)*'Control Panel'!$C$40),IF(J8&lt;='Control Panel'!G$34,((J8-'Control Panel'!F$34)*'Control Panel'!$C$39)))))</f>
        <v>61721.914156545005</v>
      </c>
      <c r="M8" s="92">
        <f>IF(K8&gt;='Control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Panel'!$C$29)),IF(K8&gt;='Control Panel'!$G$12,(('Control Panel'!$G$8-'Control Panel'!$F$8)*'Control Panel'!$C$24)+(('Control Panel'!$G$9-'Control Panel'!$F$9)*'Control Panel'!$C$25)+(('Control Panel'!$G$10-'Control Panel'!$F$10)*'Control Panel'!$C$26)+(('Control Panel'!$G$11-'Control Panel'!$F$11)*'Control Panel'!$C$27)+(('Control Panel'!$G$12-'Control Panel'!$F$12)*'Control Panel'!$C$28)+((K8-'Control Panel'!$G$12)*'Control Panel'!$C$29),IF(K8&gt;='Control Panel'!$G$11,(('Control Panel'!$G$8-'Control Panel'!$F$8)*'Control Panel'!$C$24)+(('Control Panel'!$G$9-'Control Panel'!$F$9)*'Control Panel'!$C$25)+(('Control Panel'!$G$10-'Control Panel'!$F$10)*'Control Panel'!$C$26)+(('Control Panel'!$G$11-'Control Panel'!$F$11)*'Control Panel'!$C$27)+((K8-'Control Panel'!$G$11)*'Control Panel'!$C$28),IF(K8&gt;='Control Panel'!$G$10,(('Control Panel'!$G$8-'Control Panel'!$F$8)*'Control Panel'!$C$24)+('Control Panel'!$G$9-'Control Panel'!$F$9)*'Control Panel'!$C$25+(('Control Panel'!$G$10-'Control Panel'!$F$10)*'Control Panel'!$C$26)+((K8-'Control Panel'!$G$10)*'Control Panel'!$C$27),IF(K8&gt;='Control Panel'!$G$9,(('Control Panel'!$G$8-'Control Panel'!$F$8)*'Control Panel'!$C$24)+(('Control Panel'!$G$9-'Control Panel'!$F$9)*'Control Panel'!$C$25)+((K8-'Control Panel'!$G$9)*'Control Panel'!$C$26),IF(K8&gt;='Control Panel'!$G$8,(('Control Panel'!$G$8-'Control Panel'!$F$8)*'Control Panel'!$C$24)+((K8-'Control Panel'!$G$8)*'Control Panel'!$C$25),IF(K8&lt;='Control Panel'!$G$8,((K8-'Control Panel'!$F$8)*'Control Panel'!$C$24))))))))</f>
        <v>37498.698505008237</v>
      </c>
      <c r="N8" s="92">
        <f t="shared" si="3"/>
        <v>-24223.215651536768</v>
      </c>
      <c r="O8" s="92">
        <f>J8*(1+'Control Panel'!$C$44)</f>
        <v>6357357.1581241349</v>
      </c>
      <c r="P8" s="92">
        <f>K8*(1+'Control Panel'!$C$44)</f>
        <v>5942101.4554089978</v>
      </c>
      <c r="Q8" s="92">
        <f>IF(O8&gt;='Control Panel'!J$36,(('Control Panel'!J$34-'Control Panel'!I$34)*'Control Panel'!$C$39)+('Control Panel'!J$35-'Control Panel'!I$35)*'Control Panel'!$C$40+(('Control Panel'!J$36-'Control Panel'!I$36)*'Control Panel'!$C$41),IF(O8&gt;='Control Panel'!J$35,(('Control Panel'!J$34-'Control Panel'!I$34)*'Control Panel'!$C$39)+(('Control Panel'!J$35-'Control Panel'!I$35)*'Control Panel'!$C$40)+((O8-'Control Panel'!J$35)*'Control Panel'!$C$41),IF(O8&gt;='Control Panel'!J$34,(('Control Panel'!J$34-'Control Panel'!I$34)*'Control Panel'!$C$39)+((O8-'Control Panel'!J$34)*'Control Panel'!$C$40),IF(O8&lt;='Control Panel'!J$34,((O8-'Control Panel'!I$34)*'Control Panel'!$C$39)))))</f>
        <v>63573.571581241347</v>
      </c>
      <c r="R8" s="92">
        <f>IF(P8&gt;='Control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Panel'!$C$29)),IF(P8&gt;='Control Panel'!$J$12,(('Control Panel'!$J$8-'Control Panel'!$I$8)*'Control Panel'!$C$24)+(('Control Panel'!$J$9-'Control Panel'!$I$9)*'Control Panel'!$C$25)+(('Control Panel'!$J$10-'Control Panel'!$I$10)*'Control Panel'!$C$26)+(('Control Panel'!$J$11-'Control Panel'!$I$11)*'Control Panel'!$C$27)+(('Control Panel'!$J$12-'Control Panel'!$I$12)*'Control Panel'!$C$28)+((P8-'Control Panel'!$J$12)*'Control Panel'!$C$29),IF(P8&gt;='Control Panel'!$J$11,(('Control Panel'!$J$8-'Control Panel'!$I$8)*'Control Panel'!$C$24)+(('Control Panel'!$J$9-'Control Panel'!$I$9)*'Control Panel'!$C$25)+(('Control Panel'!$J$10-'Control Panel'!$I$10)*'Control Panel'!$C$26)+(('Control Panel'!$J$11-'Control Panel'!$I$11)*'Control Panel'!$C$27)+((P8-'Control Panel'!$J$11)*'Control Panel'!$C$28),IF(P8&gt;='Control Panel'!$J$10,(('Control Panel'!$J$8-'Control Panel'!$I$8)*'Control Panel'!$C$24)+('Control Panel'!$J$9-'Control Panel'!$I$9)*'Control Panel'!$C$25+(('Control Panel'!$J$10-'Control Panel'!$I$10)*'Control Panel'!$C$26)+((P8-'Control Panel'!$J$10)*'Control Panel'!$C$27),IF(P8&gt;='Control Panel'!$J$9,(('Control Panel'!$J$8-'Control Panel'!$I$8)*'Control Panel'!$C$24)+(('Control Panel'!$J$9-'Control Panel'!$I$9)*'Control Panel'!$C$25)+((P8-'Control Panel'!$J$9)*'Control Panel'!$C$26),IF(P8&gt;='Control Panel'!$J$8,(('Control Panel'!$J$8-'Control Panel'!$I$8)*'Control Panel'!$C$24)+((P8-'Control Panel'!$J$8)*'Control Panel'!$C$25),IF(P8&lt;='Control Panel'!$J$8,((P8-'Control Panel'!$I$8)*'Control Panel'!$C$24))))))))</f>
        <v>38623.659460158487</v>
      </c>
      <c r="S8" s="92">
        <f t="shared" si="4"/>
        <v>-24949.91212108286</v>
      </c>
      <c r="T8" s="92">
        <f>O8*(1+'Control Panel'!$C$44)</f>
        <v>6548077.872867859</v>
      </c>
      <c r="U8" s="92">
        <f>P8*(1+'Control Panel'!$C$44)</f>
        <v>6120364.4990712684</v>
      </c>
      <c r="V8" s="92">
        <f>IF(T8&gt;='Control Panel'!M$36,(('Control Panel'!M$34-'Control Panel'!L$34)*'Control Panel'!$C$39)+('Control Panel'!M$35-'Control Panel'!L$35)*'Control Panel'!$C$40+(('Control Panel'!M$36-'Control Panel'!L$36)*'Control Panel'!$C$41),IF(T8&gt;='Control Panel'!M$35,(('Control Panel'!M$34-'Control Panel'!L$34)*'Control Panel'!$C$39)+(('Control Panel'!M$35-'Control Panel'!L$35)*'Control Panel'!$C$40)+((T8-'Control Panel'!M$35)*'Control Panel'!$C$41),IF(T8&gt;='Control Panel'!M$34,(('Control Panel'!M$34-'Control Panel'!L$34)*'Control Panel'!$C$39)+((T8-'Control Panel'!M$34)*'Control Panel'!$C$40),IF(T8&lt;='Control Panel'!M$34,((T8-'Control Panel'!L$34)*'Control Panel'!$C$39)))))</f>
        <v>65480.77872867859</v>
      </c>
      <c r="W8" s="91">
        <f>IF(U8&gt;='Control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Panel'!$C$29)),IF(U8&gt;='Control Panel'!$M$12,(('Control Panel'!$M$8-'Control Panel'!$L$8)*'Control Panel'!$C$24)+(('Control Panel'!$M$9-'Control Panel'!$L$9)*'Control Panel'!$C$25)+(('Control Panel'!$M$10-'Control Panel'!$L$10)*'Control Panel'!$C$26)+(('Control Panel'!$M$11-'Control Panel'!$L$11)*'Control Panel'!$C$27)+(('Control Panel'!$M$12-'Control Panel'!$L$12)*'Control Panel'!$C$28)+((U8-'Control Panel'!$M$12)*'Control Panel'!$C$29),IF(U8&gt;='Control Panel'!$M$11,(('Control Panel'!$M$8-'Control Panel'!$L$8)*'Control Panel'!$C$24)+(('Control Panel'!$M$9-'Control Panel'!$L$9)*'Control Panel'!$C$25)+(('Control Panel'!$M$10-'Control Panel'!$L$10)*'Control Panel'!$C$26)+(('Control Panel'!$M$11-'Control Panel'!$L$11)*'Control Panel'!$C$27)+((U8-'Control Panel'!$M$11)*'Control Panel'!$C$28),IF(U8&gt;='Control Panel'!$M$10,(('Control Panel'!$M$8-'Control Panel'!$L$8)*'Control Panel'!$C$24)+('Control Panel'!$M$9-'Control Panel'!$L$9)*'Control Panel'!$C$25+(('Control Panel'!$M$10-'Control Panel'!$L$10)*'Control Panel'!$C$26)+((U8-'Control Panel'!$M$10)*'Control Panel'!$C$27),IF(U8&gt;='Control Panel'!$M$9,(('Control Panel'!$M$8-'Control Panel'!$L$8)*'Control Panel'!$C$24)+(('Control Panel'!$M$9-'Control Panel'!$L$9)*'Control Panel'!$C$25)+((U8-'Control Panel'!$M$9)*'Control Panel'!$C$26),IF(U8&gt;='Control Panel'!$M$8,(('Control Panel'!$M$8-'Control Panel'!$L$8)*'Control Panel'!$C$24)+((U8-'Control Panel'!$M$8)*'Control Panel'!$C$25),IF(U8&lt;='Control Panel'!$M$8,((U8-'Control Panel'!$L$8)*'Control Panel'!$C$24))))))))</f>
        <v>39782.369243963243</v>
      </c>
      <c r="X8" s="92">
        <f t="shared" si="5"/>
        <v>-25698.409484715346</v>
      </c>
      <c r="Y8" s="91">
        <f>T8*(1+'Control Panel'!$C$44)</f>
        <v>6744520.2090538945</v>
      </c>
      <c r="Z8" s="91">
        <f>U8*(1+'Control Panel'!$C$44)</f>
        <v>6303975.4340434065</v>
      </c>
      <c r="AA8" s="91">
        <f>IF(Y8&gt;='Control Panel'!P$36,(('Control Panel'!P$34-'Control Panel'!O$34)*'Control Panel'!$C$39)+('Control Panel'!P$35-'Control Panel'!O$35)*'Control Panel'!$C$40+(('Control Panel'!P$36-'Control Panel'!O$36)*'Control Panel'!$C$41),IF(Y8&gt;='Control Panel'!P$35,(('Control Panel'!P$34-'Control Panel'!O$34)*'Control Panel'!$C$39)+(('Control Panel'!P$35-'Control Panel'!O$35)*'Control Panel'!$C$40)+((Y8-'Control Panel'!P$35)*'Control Panel'!$C$41),IF(Y8&gt;='Control Panel'!P$34,(('Control Panel'!P$34-'Control Panel'!O$34)*'Control Panel'!$C$39)+((Y8-'Control Panel'!P$34)*'Control Panel'!$C$40),IF(Y8&lt;='Control Panel'!P$34,((Y8-'Control Panel'!O$34)*'Control Panel'!$C$39)))))</f>
        <v>67445.202090538951</v>
      </c>
      <c r="AB8" s="91">
        <f>IF(Z8&gt;='Control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Panel'!$C$29)),IF(Z8&gt;='Control Panel'!$P$12,(('Control Panel'!$P$8-'Control Panel'!$O$8)*'Control Panel'!$C$24)+(('Control Panel'!$P$9-'Control Panel'!$O$9)*'Control Panel'!$C$25)+(('Control Panel'!$P$10-'Control Panel'!$O$10)*'Control Panel'!$C$26)+(('Control Panel'!$P$11-'Control Panel'!$O$11)*'Control Panel'!$C$27)+(('Control Panel'!$P$12-'Control Panel'!$O$12)*'Control Panel'!$C$28)+((Z8-'Control Panel'!$P$12)*'Control Panel'!$C$29),IF(Z8&gt;='Control Panel'!$P$11,(('Control Panel'!$P$8-'Control Panel'!$O$8)*'Control Panel'!$C$24)+(('Control Panel'!$P$9-'Control Panel'!$O$9)*'Control Panel'!$C$25)+(('Control Panel'!$P$10-'Control Panel'!$O$10)*'Control Panel'!$C$26)+(('Control Panel'!$P$11-'Control Panel'!$O$11)*'Control Panel'!$C$27)+((Z8-'Control Panel'!$P$11)*'Control Panel'!$C$28),IF(Z8&gt;='Control Panel'!$P$10,(('Control Panel'!$P$8-'Control Panel'!$O$8)*'Control Panel'!$C$24)+('Control Panel'!$P$9-'Control Panel'!$O$9)*'Control Panel'!$C$25+(('Control Panel'!$P$10-'Control Panel'!$O$10)*'Control Panel'!$C$26)+((Z8-'Control Panel'!$P$10)*'Control Panel'!$C$27),IF(Z8&gt;='Control Panel'!$P$9,(('Control Panel'!$P$8-'Control Panel'!$O$8)*'Control Panel'!$C$24)+(('Control Panel'!$P$9-'Control Panel'!$O$9)*'Control Panel'!$C$25)+((Z8-'Control Panel'!$P$9)*'Control Panel'!$C$26),IF(Z8&gt;='Control Panel'!$P$8,(('Control Panel'!$P$8-'Control Panel'!$O$8)*'Control Panel'!$C$24)+((Z8-'Control Panel'!$P$8)*'Control Panel'!$C$25),IF(Z8&lt;='Control Panel'!$P$8,((Z8-'Control Panel'!$O$8)*'Control Panel'!$C$24))))))))</f>
        <v>40975.840321282143</v>
      </c>
      <c r="AC8" s="93">
        <f t="shared" si="6"/>
        <v>-26469.361769256808</v>
      </c>
      <c r="AD8" s="93">
        <f>Y8*(1+'Control Panel'!$C$44)</f>
        <v>6946855.8153255116</v>
      </c>
      <c r="AE8" s="91">
        <f>Z8*(1+'Control Panel'!$C$44)</f>
        <v>6493094.6970647089</v>
      </c>
      <c r="AF8" s="91">
        <f>IF(AD8&gt;='Control Panel'!S$36,(('Control Panel'!S$34-'Control Panel'!R$34)*'Control Panel'!$C$39)+('Control Panel'!S$35-'Control Panel'!R$35)*'Control Panel'!$C$40+(('Control Panel'!S$36-'Control Panel'!R$36)*'Control Panel'!$C$41),IF(AD8&gt;='Control Panel'!S$35,(('Control Panel'!S$34-'Control Panel'!R$34)*'Control Panel'!$C$39)+(('Control Panel'!S$35-'Control Panel'!R$35)*'Control Panel'!$C$40)+((AD8-'Control Panel'!S$35)*'Control Panel'!$C$41),IF(AD8&gt;='Control Panel'!S$34,(('Control Panel'!S$34-'Control Panel'!R$34)*'Control Panel'!$C$39)+((AD8-'Control Panel'!S$34)*'Control Panel'!$C$40),IF(AD8&lt;='Control Panel'!S$34,((AD8-'Control Panel'!R$34)*'Control Panel'!$C$39)))))</f>
        <v>69468.558153255115</v>
      </c>
      <c r="AG8" s="91">
        <f>IF(AE8&gt;='Control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Panel'!$C$29)),IF(AE8&gt;='Control Panel'!$S$12,(('Control Panel'!$S$8-'Control Panel'!$R$8)*'Control Panel'!$C$24)+(('Control Panel'!$S$9-'Control Panel'!$R$9)*'Control Panel'!$C$25)+(('Control Panel'!$S$10-'Control Panel'!$R$10)*'Control Panel'!$C$26)+(('Control Panel'!$S$11-'Control Panel'!$R$11)*'Control Panel'!$C$27)+(('Control Panel'!$S$12-'Control Panel'!$R$12)*'Control Panel'!$C$28)+((AE8-'Control Panel'!$S$12)*'Control Panel'!$C$29),IF(AE8&gt;='Control Panel'!$S$11,(('Control Panel'!$S$8-'Control Panel'!$R$8)*'Control Panel'!$C$24)+(('Control Panel'!$S$9-'Control Panel'!$R$9)*'Control Panel'!$C$25)+(('Control Panel'!$S$10-'Control Panel'!$R$10)*'Control Panel'!$C$26)+(('Control Panel'!$S$11-'Control Panel'!$R$11)*'Control Panel'!$C$27)+((AE8-'Control Panel'!$S$11)*'Control Panel'!$C$28),IF(AE8&gt;='Control Panel'!$S$10,(('Control Panel'!$S$8-'Control Panel'!$R$8)*'Control Panel'!$C$24)+('Control Panel'!$S$9-'Control Panel'!$R$9)*'Control Panel'!$C$25+(('Control Panel'!$S$10-'Control Panel'!$R$10)*'Control Panel'!$C$26)+((AE8-'Control Panel'!$S$10)*'Control Panel'!$C$27),IF(AE8&gt;='Control Panel'!$S$9,(('Control Panel'!$S$8-'Control Panel'!$R$8)*'Control Panel'!$C$24)+(('Control Panel'!$S$9-'Control Panel'!$R$9)*'Control Panel'!$C$25)+((AE8-'Control Panel'!$S$9)*'Control Panel'!$C$26),IF(AE8&gt;='Control Panel'!$S$8,(('Control Panel'!$S$8-'Control Panel'!$R$8)*'Control Panel'!$C$24)+((AE8-'Control Panel'!$S$8)*'Control Panel'!$C$25),IF(AE8&lt;='Control Panel'!$S$8,((AE8-'Control Panel'!$R$8)*'Control Panel'!$C$24))))))))</f>
        <v>42205.115530920608</v>
      </c>
      <c r="AH8" s="91">
        <f t="shared" si="7"/>
        <v>-27263.442622334507</v>
      </c>
      <c r="AI8" s="92">
        <f t="shared" si="8"/>
        <v>327690.02471025899</v>
      </c>
      <c r="AJ8" s="92">
        <f t="shared" si="9"/>
        <v>199085.68306133273</v>
      </c>
      <c r="AK8" s="92">
        <f t="shared" si="10"/>
        <v>-128604.34164892626</v>
      </c>
    </row>
    <row r="9" spans="1:37" s="94" customFormat="1" ht="14.1">
      <c r="A9" s="86" t="str">
        <f>'ESTIMATED Earned Revenue'!A10</f>
        <v>Pittsfield, MA</v>
      </c>
      <c r="B9" s="86"/>
      <c r="C9" s="95">
        <f>'ESTIMATED Earned Revenue'!$I10*1.07925</f>
        <v>6411819.9330000002</v>
      </c>
      <c r="D9" s="95">
        <f>'ESTIMATED Earned Revenue'!$L10*1.07925</f>
        <v>5612206.8457500003</v>
      </c>
      <c r="E9" s="96">
        <f>IF(C9&gt;='Control Panel'!D$36,(('Control Panel'!D$34-'Control Panel'!C$34)*'Control Panel'!$C$39)+('Control Panel'!D$35-'Control Panel'!C$35)*'Control Panel'!$C$40+(('Control Panel'!D$36-'Control Panel'!C$36)*'Control Panel'!$C$41),IF(C9&gt;='Control Panel'!D$35,(('Control Panel'!D$34-'Control Panel'!C$34)*'Control Panel'!$C$39)+(('Control Panel'!D$35-'Control Panel'!C$35)*'Control Panel'!$C$40)+((C9-'Control Panel'!D$35)*'Control Panel'!$C$41),IF(C9&gt;='Control Panel'!D$34,(('Control Panel'!D$34-'Control Panel'!C$34)*'Control Panel'!$C$39)+((C9-'Control Panel'!D$34)*'Control Panel'!$C$40),IF(C9&lt;='Control Panel'!D$34,((C9-'Control Panel'!C$34)*'Control Panel'!$C$39)))))</f>
        <v>64118.199330000003</v>
      </c>
      <c r="F9" s="96">
        <f>IF(D9&gt;='Control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Panel'!$C$29)),IF(D9&gt;='Control Panel'!$D$12,(('Control Panel'!$D$8-'Control Panel'!$C$8)*'Control Panel'!$C$24)+(('Control Panel'!$D$9-'Control Panel'!$C$9)*'Control Panel'!$C$25)+(('Control Panel'!$D$10-'Control Panel'!$C$10)*'Control Panel'!$C$26)+(('Control Panel'!$D$11-'Control Panel'!$C$11)*'Control Panel'!$C$27)+(('Control Panel'!$D$12-'Control Panel'!$C$12)*'Control Panel'!$C$28)+((D9-'Control Panel'!$D$12)*'Control Panel'!$C$29),IF(D9&gt;='Control Panel'!$D$11,(('Control Panel'!$D$8-'Control Panel'!$C$8)*'Control Panel'!$C$24)+(('Control Panel'!$D$9-'Control Panel'!$C$9)*'Control Panel'!$C$25)+(('Control Panel'!$D$10-'Control Panel'!$C$10)*'Control Panel'!$C$26)+(('Control Panel'!$D$11-'Control Panel'!$C$11)*'Control Panel'!$C$27)+((D9-'Control Panel'!$D$11)*'Control Panel'!$C$28),IF(D9&gt;='Control Panel'!$D$10,(('Control Panel'!$D$8-'Control Panel'!$C$8)*'Control Panel'!$C$24)+('Control Panel'!$D$9-'Control Panel'!$C$9)*'Control Panel'!$C$25+(('Control Panel'!$D$10-'Control Panel'!$C$10)*'Control Panel'!$C$26)+((D9-'Control Panel'!$D$10)*'Control Panel'!$C$27),IF(D9&gt;='Control Panel'!$D$9,(('Control Panel'!$D$8-'Control Panel'!$C$8)*'Control Panel'!$C$24)+(('Control Panel'!$D$9-'Control Panel'!$C$9)*'Control Panel'!$C$25)+((D9-'Control Panel'!$D$9)*'Control Panel'!$C$26),IF(D9&gt;='Control Panel'!$D$8,(('Control Panel'!$D$8-'Control Panel'!$C$8)*'Control Panel'!$C$24)+((D9-'Control Panel'!$D$8)*'Control Panel'!$C$25),IF(D9&lt;='Control Panel'!$D$8,((D9-'Control Panel'!$C$8)*'Control Panel'!$C$24))))))))</f>
        <v>36479.344497375001</v>
      </c>
      <c r="G9" s="89">
        <f t="shared" si="0"/>
        <v>0.01</v>
      </c>
      <c r="H9" s="90">
        <f t="shared" si="1"/>
        <v>6.4999999999999997E-3</v>
      </c>
      <c r="I9" s="91">
        <f t="shared" si="2"/>
        <v>-27638.854832625002</v>
      </c>
      <c r="J9" s="91">
        <f>C9*(1+'Control Panel'!$C$44)</f>
        <v>6604174.5309900008</v>
      </c>
      <c r="K9" s="91">
        <f>D9*(1+'Control Panel'!$C$44)</f>
        <v>5780573.0511225006</v>
      </c>
      <c r="L9" s="92">
        <f>IF(J9&gt;='Control Panel'!G$36,(('Control Panel'!G$34-'Control Panel'!F$34)*'Control Panel'!$C$39)+('Control Panel'!G$35-'Control Panel'!F$35)*'Control Panel'!$C$40+(('Control Panel'!G$36-'Control Panel'!F$36)*'Control Panel'!$C$41),IF(J9&gt;='Control Panel'!G$35,(('Control Panel'!G$34-'Control Panel'!F$34)*'Control Panel'!$C$39)+(('Control Panel'!G$35-'Control Panel'!F$35)*'Control Panel'!$C$40)+((J9-'Control Panel'!G$35)*'Control Panel'!$C$41),IF(J9&gt;='Control Panel'!G$34,(('Control Panel'!G$34-'Control Panel'!F$34)*'Control Panel'!$C$39)+((J9-'Control Panel'!G$34)*'Control Panel'!$C$40),IF(J9&lt;='Control Panel'!G$34,((J9-'Control Panel'!F$34)*'Control Panel'!$C$39)))))</f>
        <v>66041.745309900012</v>
      </c>
      <c r="M9" s="92">
        <f>IF(K9&gt;='Control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Panel'!$C$29)),IF(K9&gt;='Control Panel'!$G$12,(('Control Panel'!$G$8-'Control Panel'!$F$8)*'Control Panel'!$C$24)+(('Control Panel'!$G$9-'Control Panel'!$F$9)*'Control Panel'!$C$25)+(('Control Panel'!$G$10-'Control Panel'!$F$10)*'Control Panel'!$C$26)+(('Control Panel'!$G$11-'Control Panel'!$F$11)*'Control Panel'!$C$27)+(('Control Panel'!$G$12-'Control Panel'!$F$12)*'Control Panel'!$C$28)+((K9-'Control Panel'!$G$12)*'Control Panel'!$C$29),IF(K9&gt;='Control Panel'!$G$11,(('Control Panel'!$G$8-'Control Panel'!$F$8)*'Control Panel'!$C$24)+(('Control Panel'!$G$9-'Control Panel'!$F$9)*'Control Panel'!$C$25)+(('Control Panel'!$G$10-'Control Panel'!$F$10)*'Control Panel'!$C$26)+(('Control Panel'!$G$11-'Control Panel'!$F$11)*'Control Panel'!$C$27)+((K9-'Control Panel'!$G$11)*'Control Panel'!$C$28),IF(K9&gt;='Control Panel'!$G$10,(('Control Panel'!$G$8-'Control Panel'!$F$8)*'Control Panel'!$C$24)+('Control Panel'!$G$9-'Control Panel'!$F$9)*'Control Panel'!$C$25+(('Control Panel'!$G$10-'Control Panel'!$F$10)*'Control Panel'!$C$26)+((K9-'Control Panel'!$G$10)*'Control Panel'!$C$27),IF(K9&gt;='Control Panel'!$G$9,(('Control Panel'!$G$8-'Control Panel'!$F$8)*'Control Panel'!$C$24)+(('Control Panel'!$G$9-'Control Panel'!$F$9)*'Control Panel'!$C$25)+((K9-'Control Panel'!$G$9)*'Control Panel'!$C$26),IF(K9&gt;='Control Panel'!$G$8,(('Control Panel'!$G$8-'Control Panel'!$F$8)*'Control Panel'!$C$24)+((K9-'Control Panel'!$G$8)*'Control Panel'!$C$25),IF(K9&lt;='Control Panel'!$G$8,((K9-'Control Panel'!$F$8)*'Control Panel'!$C$24))))))))</f>
        <v>37573.724832296255</v>
      </c>
      <c r="N9" s="92">
        <f t="shared" si="3"/>
        <v>-28468.020477603757</v>
      </c>
      <c r="O9" s="92">
        <f>J9*(1+'Control Panel'!$C$44)</f>
        <v>6802299.7669197014</v>
      </c>
      <c r="P9" s="92">
        <f>K9*(1+'Control Panel'!$C$44)</f>
        <v>5953990.242656176</v>
      </c>
      <c r="Q9" s="92">
        <f>IF(O9&gt;='Control Panel'!J$36,(('Control Panel'!J$34-'Control Panel'!I$34)*'Control Panel'!$C$39)+('Control Panel'!J$35-'Control Panel'!I$35)*'Control Panel'!$C$40+(('Control Panel'!J$36-'Control Panel'!I$36)*'Control Panel'!$C$41),IF(O9&gt;='Control Panel'!J$35,(('Control Panel'!J$34-'Control Panel'!I$34)*'Control Panel'!$C$39)+(('Control Panel'!J$35-'Control Panel'!I$35)*'Control Panel'!$C$40)+((O9-'Control Panel'!J$35)*'Control Panel'!$C$41),IF(O9&gt;='Control Panel'!J$34,(('Control Panel'!J$34-'Control Panel'!I$34)*'Control Panel'!$C$39)+((O9-'Control Panel'!J$34)*'Control Panel'!$C$40),IF(O9&lt;='Control Panel'!J$34,((O9-'Control Panel'!I$34)*'Control Panel'!$C$39)))))</f>
        <v>68022.997669197008</v>
      </c>
      <c r="R9" s="92">
        <f>IF(P9&gt;='Control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Panel'!$C$29)),IF(P9&gt;='Control Panel'!$J$12,(('Control Panel'!$J$8-'Control Panel'!$I$8)*'Control Panel'!$C$24)+(('Control Panel'!$J$9-'Control Panel'!$I$9)*'Control Panel'!$C$25)+(('Control Panel'!$J$10-'Control Panel'!$I$10)*'Control Panel'!$C$26)+(('Control Panel'!$J$11-'Control Panel'!$I$11)*'Control Panel'!$C$27)+(('Control Panel'!$J$12-'Control Panel'!$I$12)*'Control Panel'!$C$28)+((P9-'Control Panel'!$J$12)*'Control Panel'!$C$29),IF(P9&gt;='Control Panel'!$J$11,(('Control Panel'!$J$8-'Control Panel'!$I$8)*'Control Panel'!$C$24)+(('Control Panel'!$J$9-'Control Panel'!$I$9)*'Control Panel'!$C$25)+(('Control Panel'!$J$10-'Control Panel'!$I$10)*'Control Panel'!$C$26)+(('Control Panel'!$J$11-'Control Panel'!$I$11)*'Control Panel'!$C$27)+((P9-'Control Panel'!$J$11)*'Control Panel'!$C$28),IF(P9&gt;='Control Panel'!$J$10,(('Control Panel'!$J$8-'Control Panel'!$I$8)*'Control Panel'!$C$24)+('Control Panel'!$J$9-'Control Panel'!$I$9)*'Control Panel'!$C$25+(('Control Panel'!$J$10-'Control Panel'!$I$10)*'Control Panel'!$C$26)+((P9-'Control Panel'!$J$10)*'Control Panel'!$C$27),IF(P9&gt;='Control Panel'!$J$9,(('Control Panel'!$J$8-'Control Panel'!$I$8)*'Control Panel'!$C$24)+(('Control Panel'!$J$9-'Control Panel'!$I$9)*'Control Panel'!$C$25)+((P9-'Control Panel'!$J$9)*'Control Panel'!$C$26),IF(P9&gt;='Control Panel'!$J$8,(('Control Panel'!$J$8-'Control Panel'!$I$8)*'Control Panel'!$C$24)+((P9-'Control Panel'!$J$8)*'Control Panel'!$C$25),IF(P9&lt;='Control Panel'!$J$8,((P9-'Control Panel'!$I$8)*'Control Panel'!$C$24))))))))</f>
        <v>38700.936577265144</v>
      </c>
      <c r="S9" s="92">
        <f t="shared" si="4"/>
        <v>-29322.061091931864</v>
      </c>
      <c r="T9" s="92">
        <f>O9*(1+'Control Panel'!$C$44)</f>
        <v>7006368.7599272924</v>
      </c>
      <c r="U9" s="92">
        <f>P9*(1+'Control Panel'!$C$44)</f>
        <v>6132609.9499358619</v>
      </c>
      <c r="V9" s="92">
        <f>IF(T9&gt;='Control Panel'!M$36,(('Control Panel'!M$34-'Control Panel'!L$34)*'Control Panel'!$C$39)+('Control Panel'!M$35-'Control Panel'!L$35)*'Control Panel'!$C$40+(('Control Panel'!M$36-'Control Panel'!L$36)*'Control Panel'!$C$41),IF(T9&gt;='Control Panel'!M$35,(('Control Panel'!M$34-'Control Panel'!L$34)*'Control Panel'!$C$39)+(('Control Panel'!M$35-'Control Panel'!L$35)*'Control Panel'!$C$40)+((T9-'Control Panel'!M$35)*'Control Panel'!$C$41),IF(T9&gt;='Control Panel'!M$34,(('Control Panel'!M$34-'Control Panel'!L$34)*'Control Panel'!$C$39)+((T9-'Control Panel'!M$34)*'Control Panel'!$C$40),IF(T9&lt;='Control Panel'!M$34,((T9-'Control Panel'!L$34)*'Control Panel'!$C$39)))))</f>
        <v>70063.687599272918</v>
      </c>
      <c r="W9" s="91">
        <f>IF(U9&gt;='Control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Panel'!$C$29)),IF(U9&gt;='Control Panel'!$M$12,(('Control Panel'!$M$8-'Control Panel'!$L$8)*'Control Panel'!$C$24)+(('Control Panel'!$M$9-'Control Panel'!$L$9)*'Control Panel'!$C$25)+(('Control Panel'!$M$10-'Control Panel'!$L$10)*'Control Panel'!$C$26)+(('Control Panel'!$M$11-'Control Panel'!$L$11)*'Control Panel'!$C$27)+(('Control Panel'!$M$12-'Control Panel'!$L$12)*'Control Panel'!$C$28)+((U9-'Control Panel'!$M$12)*'Control Panel'!$C$29),IF(U9&gt;='Control Panel'!$M$11,(('Control Panel'!$M$8-'Control Panel'!$L$8)*'Control Panel'!$C$24)+(('Control Panel'!$M$9-'Control Panel'!$L$9)*'Control Panel'!$C$25)+(('Control Panel'!$M$10-'Control Panel'!$L$10)*'Control Panel'!$C$26)+(('Control Panel'!$M$11-'Control Panel'!$L$11)*'Control Panel'!$C$27)+((U9-'Control Panel'!$M$11)*'Control Panel'!$C$28),IF(U9&gt;='Control Panel'!$M$10,(('Control Panel'!$M$8-'Control Panel'!$L$8)*'Control Panel'!$C$24)+('Control Panel'!$M$9-'Control Panel'!$L$9)*'Control Panel'!$C$25+(('Control Panel'!$M$10-'Control Panel'!$L$10)*'Control Panel'!$C$26)+((U9-'Control Panel'!$M$10)*'Control Panel'!$C$27),IF(U9&gt;='Control Panel'!$M$9,(('Control Panel'!$M$8-'Control Panel'!$L$8)*'Control Panel'!$C$24)+(('Control Panel'!$M$9-'Control Panel'!$L$9)*'Control Panel'!$C$25)+((U9-'Control Panel'!$M$9)*'Control Panel'!$C$26),IF(U9&gt;='Control Panel'!$M$8,(('Control Panel'!$M$8-'Control Panel'!$L$8)*'Control Panel'!$C$24)+((U9-'Control Panel'!$M$8)*'Control Panel'!$C$25),IF(U9&lt;='Control Panel'!$M$8,((U9-'Control Panel'!$L$8)*'Control Panel'!$C$24))))))))</f>
        <v>39861.964674583098</v>
      </c>
      <c r="X9" s="92">
        <f t="shared" si="5"/>
        <v>-30201.722924689821</v>
      </c>
      <c r="Y9" s="91">
        <f>T9*(1+'Control Panel'!$C$44)</f>
        <v>7216559.8227251116</v>
      </c>
      <c r="Z9" s="91">
        <f>U9*(1+'Control Panel'!$C$44)</f>
        <v>6316588.2484339382</v>
      </c>
      <c r="AA9" s="91">
        <f>IF(Y9&gt;='Control Panel'!P$36,(('Control Panel'!P$34-'Control Panel'!O$34)*'Control Panel'!$C$39)+('Control Panel'!P$35-'Control Panel'!O$35)*'Control Panel'!$C$40+(('Control Panel'!P$36-'Control Panel'!O$36)*'Control Panel'!$C$41),IF(Y9&gt;='Control Panel'!P$35,(('Control Panel'!P$34-'Control Panel'!O$34)*'Control Panel'!$C$39)+(('Control Panel'!P$35-'Control Panel'!O$35)*'Control Panel'!$C$40)+((Y9-'Control Panel'!P$35)*'Control Panel'!$C$41),IF(Y9&gt;='Control Panel'!P$34,(('Control Panel'!P$34-'Control Panel'!O$34)*'Control Panel'!$C$39)+((Y9-'Control Panel'!P$34)*'Control Panel'!$C$40),IF(Y9&lt;='Control Panel'!P$34,((Y9-'Control Panel'!O$34)*'Control Panel'!$C$39)))))</f>
        <v>72165.598227251117</v>
      </c>
      <c r="AB9" s="91">
        <f>IF(Z9&gt;='Control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Panel'!$C$29)),IF(Z9&gt;='Control Panel'!$P$12,(('Control Panel'!$P$8-'Control Panel'!$O$8)*'Control Panel'!$C$24)+(('Control Panel'!$P$9-'Control Panel'!$O$9)*'Control Panel'!$C$25)+(('Control Panel'!$P$10-'Control Panel'!$O$10)*'Control Panel'!$C$26)+(('Control Panel'!$P$11-'Control Panel'!$O$11)*'Control Panel'!$C$27)+(('Control Panel'!$P$12-'Control Panel'!$O$12)*'Control Panel'!$C$28)+((Z9-'Control Panel'!$P$12)*'Control Panel'!$C$29),IF(Z9&gt;='Control Panel'!$P$11,(('Control Panel'!$P$8-'Control Panel'!$O$8)*'Control Panel'!$C$24)+(('Control Panel'!$P$9-'Control Panel'!$O$9)*'Control Panel'!$C$25)+(('Control Panel'!$P$10-'Control Panel'!$O$10)*'Control Panel'!$C$26)+(('Control Panel'!$P$11-'Control Panel'!$O$11)*'Control Panel'!$C$27)+((Z9-'Control Panel'!$P$11)*'Control Panel'!$C$28),IF(Z9&gt;='Control Panel'!$P$10,(('Control Panel'!$P$8-'Control Panel'!$O$8)*'Control Panel'!$C$24)+('Control Panel'!$P$9-'Control Panel'!$O$9)*'Control Panel'!$C$25+(('Control Panel'!$P$10-'Control Panel'!$O$10)*'Control Panel'!$C$26)+((Z9-'Control Panel'!$P$10)*'Control Panel'!$C$27),IF(Z9&gt;='Control Panel'!$P$9,(('Control Panel'!$P$8-'Control Panel'!$O$8)*'Control Panel'!$C$24)+(('Control Panel'!$P$9-'Control Panel'!$O$9)*'Control Panel'!$C$25)+((Z9-'Control Panel'!$P$9)*'Control Panel'!$C$26),IF(Z9&gt;='Control Panel'!$P$8,(('Control Panel'!$P$8-'Control Panel'!$O$8)*'Control Panel'!$C$24)+((Z9-'Control Panel'!$P$8)*'Control Panel'!$C$25),IF(Z9&lt;='Control Panel'!$P$8,((Z9-'Control Panel'!$O$8)*'Control Panel'!$C$24))))))))</f>
        <v>41057.823614820598</v>
      </c>
      <c r="AC9" s="93">
        <f t="shared" si="6"/>
        <v>-31107.774612430519</v>
      </c>
      <c r="AD9" s="93">
        <f>Y9*(1+'Control Panel'!$C$44)</f>
        <v>7433056.6174068656</v>
      </c>
      <c r="AE9" s="91">
        <f>Z9*(1+'Control Panel'!$C$44)</f>
        <v>6506085.8958869567</v>
      </c>
      <c r="AF9" s="91">
        <f>IF(AD9&gt;='Control Panel'!S$36,(('Control Panel'!S$34-'Control Panel'!R$34)*'Control Panel'!$C$39)+('Control Panel'!S$35-'Control Panel'!R$35)*'Control Panel'!$C$40+(('Control Panel'!S$36-'Control Panel'!R$36)*'Control Panel'!$C$41),IF(AD9&gt;='Control Panel'!S$35,(('Control Panel'!S$34-'Control Panel'!R$34)*'Control Panel'!$C$39)+(('Control Panel'!S$35-'Control Panel'!R$35)*'Control Panel'!$C$40)+((AD9-'Control Panel'!S$35)*'Control Panel'!$C$41),IF(AD9&gt;='Control Panel'!S$34,(('Control Panel'!S$34-'Control Panel'!R$34)*'Control Panel'!$C$39)+((AD9-'Control Panel'!S$34)*'Control Panel'!$C$40),IF(AD9&lt;='Control Panel'!S$34,((AD9-'Control Panel'!R$34)*'Control Panel'!$C$39)))))</f>
        <v>74330.566174068663</v>
      </c>
      <c r="AG9" s="91">
        <f>IF(AE9&gt;='Control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Panel'!$C$29)),IF(AE9&gt;='Control Panel'!$S$12,(('Control Panel'!$S$8-'Control Panel'!$R$8)*'Control Panel'!$C$24)+(('Control Panel'!$S$9-'Control Panel'!$R$9)*'Control Panel'!$C$25)+(('Control Panel'!$S$10-'Control Panel'!$R$10)*'Control Panel'!$C$26)+(('Control Panel'!$S$11-'Control Panel'!$R$11)*'Control Panel'!$C$27)+(('Control Panel'!$S$12-'Control Panel'!$R$12)*'Control Panel'!$C$28)+((AE9-'Control Panel'!$S$12)*'Control Panel'!$C$29),IF(AE9&gt;='Control Panel'!$S$11,(('Control Panel'!$S$8-'Control Panel'!$R$8)*'Control Panel'!$C$24)+(('Control Panel'!$S$9-'Control Panel'!$R$9)*'Control Panel'!$C$25)+(('Control Panel'!$S$10-'Control Panel'!$R$10)*'Control Panel'!$C$26)+(('Control Panel'!$S$11-'Control Panel'!$R$11)*'Control Panel'!$C$27)+((AE9-'Control Panel'!$S$11)*'Control Panel'!$C$28),IF(AE9&gt;='Control Panel'!$S$10,(('Control Panel'!$S$8-'Control Panel'!$R$8)*'Control Panel'!$C$24)+('Control Panel'!$S$9-'Control Panel'!$R$9)*'Control Panel'!$C$25+(('Control Panel'!$S$10-'Control Panel'!$R$10)*'Control Panel'!$C$26)+((AE9-'Control Panel'!$S$10)*'Control Panel'!$C$27),IF(AE9&gt;='Control Panel'!$S$9,(('Control Panel'!$S$8-'Control Panel'!$R$8)*'Control Panel'!$C$24)+(('Control Panel'!$S$9-'Control Panel'!$R$9)*'Control Panel'!$C$25)+((AE9-'Control Panel'!$S$9)*'Control Panel'!$C$26),IF(AE9&gt;='Control Panel'!$S$8,(('Control Panel'!$S$8-'Control Panel'!$R$8)*'Control Panel'!$C$24)+((AE9-'Control Panel'!$S$8)*'Control Panel'!$C$25),IF(AE9&lt;='Control Panel'!$S$8,((AE9-'Control Panel'!$R$8)*'Control Panel'!$C$24))))))))</f>
        <v>42289.558323265213</v>
      </c>
      <c r="AH9" s="91">
        <f t="shared" si="7"/>
        <v>-32041.007850803449</v>
      </c>
      <c r="AI9" s="92">
        <f t="shared" si="8"/>
        <v>350624.59497968975</v>
      </c>
      <c r="AJ9" s="92">
        <f t="shared" si="9"/>
        <v>199484.00802223029</v>
      </c>
      <c r="AK9" s="92">
        <f t="shared" si="10"/>
        <v>-151140.58695745945</v>
      </c>
    </row>
    <row r="10" spans="1:37" s="94" customFormat="1" ht="14.1">
      <c r="A10" s="86" t="str">
        <f>'ESTIMATED Earned Revenue'!A11</f>
        <v>Wooster, OH</v>
      </c>
      <c r="B10" s="86"/>
      <c r="C10" s="95">
        <f>'ESTIMATED Earned Revenue'!$I11*1.07925</f>
        <v>8429966.0930774994</v>
      </c>
      <c r="D10" s="95">
        <f>'ESTIMATED Earned Revenue'!$L11*1.07925</f>
        <v>5640910.3575037504</v>
      </c>
      <c r="E10" s="96">
        <f>IF(C10&gt;='Control Panel'!D$36,(('Control Panel'!D$34-'Control Panel'!C$34)*'Control Panel'!$C$39)+('Control Panel'!D$35-'Control Panel'!C$35)*'Control Panel'!$C$40+(('Control Panel'!D$36-'Control Panel'!C$36)*'Control Panel'!$C$41),IF(C10&gt;='Control Panel'!D$35,(('Control Panel'!D$34-'Control Panel'!C$34)*'Control Panel'!$C$39)+(('Control Panel'!D$35-'Control Panel'!C$35)*'Control Panel'!$C$40)+((C10-'Control Panel'!D$35)*'Control Panel'!$C$41),IF(C10&gt;='Control Panel'!D$34,(('Control Panel'!D$34-'Control Panel'!C$34)*'Control Panel'!$C$39)+((C10-'Control Panel'!D$34)*'Control Panel'!$C$40),IF(C10&lt;='Control Panel'!D$34,((C10-'Control Panel'!C$34)*'Control Panel'!$C$39)))))</f>
        <v>84299.66093077499</v>
      </c>
      <c r="F10" s="96">
        <f>IF(D10&gt;='Control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Panel'!$C$29)),IF(D10&gt;='Control Panel'!$D$12,(('Control Panel'!$D$8-'Control Panel'!$C$8)*'Control Panel'!$C$24)+(('Control Panel'!$D$9-'Control Panel'!$C$9)*'Control Panel'!$C$25)+(('Control Panel'!$D$10-'Control Panel'!$C$10)*'Control Panel'!$C$26)+(('Control Panel'!$D$11-'Control Panel'!$C$11)*'Control Panel'!$C$27)+(('Control Panel'!$D$12-'Control Panel'!$C$12)*'Control Panel'!$C$28)+((D10-'Control Panel'!$D$12)*'Control Panel'!$C$29),IF(D10&gt;='Control Panel'!$D$11,(('Control Panel'!$D$8-'Control Panel'!$C$8)*'Control Panel'!$C$24)+(('Control Panel'!$D$9-'Control Panel'!$C$9)*'Control Panel'!$C$25)+(('Control Panel'!$D$10-'Control Panel'!$C$10)*'Control Panel'!$C$26)+(('Control Panel'!$D$11-'Control Panel'!$C$11)*'Control Panel'!$C$27)+((D10-'Control Panel'!$D$11)*'Control Panel'!$C$28),IF(D10&gt;='Control Panel'!$D$10,(('Control Panel'!$D$8-'Control Panel'!$C$8)*'Control Panel'!$C$24)+('Control Panel'!$D$9-'Control Panel'!$C$9)*'Control Panel'!$C$25+(('Control Panel'!$D$10-'Control Panel'!$C$10)*'Control Panel'!$C$26)+((D10-'Control Panel'!$D$10)*'Control Panel'!$C$27),IF(D10&gt;='Control Panel'!$D$9,(('Control Panel'!$D$8-'Control Panel'!$C$8)*'Control Panel'!$C$24)+(('Control Panel'!$D$9-'Control Panel'!$C$9)*'Control Panel'!$C$25)+((D10-'Control Panel'!$D$9)*'Control Panel'!$C$26),IF(D10&gt;='Control Panel'!$D$8,(('Control Panel'!$D$8-'Control Panel'!$C$8)*'Control Panel'!$C$24)+((D10-'Control Panel'!$D$8)*'Control Panel'!$C$25),IF(D10&lt;='Control Panel'!$D$8,((D10-'Control Panel'!$C$8)*'Control Panel'!$C$24))))))))</f>
        <v>36665.917323774374</v>
      </c>
      <c r="G10" s="89">
        <f t="shared" si="0"/>
        <v>0.01</v>
      </c>
      <c r="H10" s="90">
        <f t="shared" si="1"/>
        <v>6.4999999999999997E-3</v>
      </c>
      <c r="I10" s="91">
        <f t="shared" si="2"/>
        <v>-47633.743607000615</v>
      </c>
      <c r="J10" s="91">
        <f>C10*(1+'Control Panel'!$C$44)</f>
        <v>8682865.0758698247</v>
      </c>
      <c r="K10" s="91">
        <f>D10*(1+'Control Panel'!$C$44)</f>
        <v>5810137.6682288628</v>
      </c>
      <c r="L10" s="92">
        <f>IF(J10&gt;='Control Panel'!G$36,(('Control Panel'!G$34-'Control Panel'!F$34)*'Control Panel'!$C$39)+('Control Panel'!G$35-'Control Panel'!F$35)*'Control Panel'!$C$40+(('Control Panel'!G$36-'Control Panel'!F$36)*'Control Panel'!$C$41),IF(J10&gt;='Control Panel'!G$35,(('Control Panel'!G$34-'Control Panel'!F$34)*'Control Panel'!$C$39)+(('Control Panel'!G$35-'Control Panel'!F$35)*'Control Panel'!$C$40)+((J10-'Control Panel'!G$35)*'Control Panel'!$C$41),IF(J10&gt;='Control Panel'!G$34,(('Control Panel'!G$34-'Control Panel'!F$34)*'Control Panel'!$C$39)+((J10-'Control Panel'!G$34)*'Control Panel'!$C$40),IF(J10&lt;='Control Panel'!G$34,((J10-'Control Panel'!F$34)*'Control Panel'!$C$39)))))</f>
        <v>86828.650758698248</v>
      </c>
      <c r="M10" s="92">
        <f>IF(K10&gt;='Control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Panel'!$C$29)),IF(K10&gt;='Control Panel'!$G$12,(('Control Panel'!$G$8-'Control Panel'!$F$8)*'Control Panel'!$C$24)+(('Control Panel'!$G$9-'Control Panel'!$F$9)*'Control Panel'!$C$25)+(('Control Panel'!$G$10-'Control Panel'!$F$10)*'Control Panel'!$C$26)+(('Control Panel'!$G$11-'Control Panel'!$F$11)*'Control Panel'!$C$27)+(('Control Panel'!$G$12-'Control Panel'!$F$12)*'Control Panel'!$C$28)+((K10-'Control Panel'!$G$12)*'Control Panel'!$C$29),IF(K10&gt;='Control Panel'!$G$11,(('Control Panel'!$G$8-'Control Panel'!$F$8)*'Control Panel'!$C$24)+(('Control Panel'!$G$9-'Control Panel'!$F$9)*'Control Panel'!$C$25)+(('Control Panel'!$G$10-'Control Panel'!$F$10)*'Control Panel'!$C$26)+(('Control Panel'!$G$11-'Control Panel'!$F$11)*'Control Panel'!$C$27)+((K10-'Control Panel'!$G$11)*'Control Panel'!$C$28),IF(K10&gt;='Control Panel'!$G$10,(('Control Panel'!$G$8-'Control Panel'!$F$8)*'Control Panel'!$C$24)+('Control Panel'!$G$9-'Control Panel'!$F$9)*'Control Panel'!$C$25+(('Control Panel'!$G$10-'Control Panel'!$F$10)*'Control Panel'!$C$26)+((K10-'Control Panel'!$G$10)*'Control Panel'!$C$27),IF(K10&gt;='Control Panel'!$G$9,(('Control Panel'!$G$8-'Control Panel'!$F$8)*'Control Panel'!$C$24)+(('Control Panel'!$G$9-'Control Panel'!$F$9)*'Control Panel'!$C$25)+((K10-'Control Panel'!$G$9)*'Control Panel'!$C$26),IF(K10&gt;='Control Panel'!$G$8,(('Control Panel'!$G$8-'Control Panel'!$F$8)*'Control Panel'!$C$24)+((K10-'Control Panel'!$G$8)*'Control Panel'!$C$25),IF(K10&lt;='Control Panel'!$G$8,((K10-'Control Panel'!$F$8)*'Control Panel'!$C$24))))))))</f>
        <v>37765.894843487607</v>
      </c>
      <c r="N10" s="92">
        <f t="shared" si="3"/>
        <v>-49062.755915210641</v>
      </c>
      <c r="O10" s="92">
        <f>J10*(1+'Control Panel'!$C$44)</f>
        <v>8943351.0281459205</v>
      </c>
      <c r="P10" s="92">
        <f>K10*(1+'Control Panel'!$C$44)</f>
        <v>5984441.7982757287</v>
      </c>
      <c r="Q10" s="92">
        <f>IF(O10&gt;='Control Panel'!J$36,(('Control Panel'!J$34-'Control Panel'!I$34)*'Control Panel'!$C$39)+('Control Panel'!J$35-'Control Panel'!I$35)*'Control Panel'!$C$40+(('Control Panel'!J$36-'Control Panel'!I$36)*'Control Panel'!$C$41),IF(O10&gt;='Control Panel'!J$35,(('Control Panel'!J$34-'Control Panel'!I$34)*'Control Panel'!$C$39)+(('Control Panel'!J$35-'Control Panel'!I$35)*'Control Panel'!$C$40)+((O10-'Control Panel'!J$35)*'Control Panel'!$C$41),IF(O10&gt;='Control Panel'!J$34,(('Control Panel'!J$34-'Control Panel'!I$34)*'Control Panel'!$C$39)+((O10-'Control Panel'!J$34)*'Control Panel'!$C$40),IF(O10&lt;='Control Panel'!J$34,((O10-'Control Panel'!I$34)*'Control Panel'!$C$39)))))</f>
        <v>89433.51028145921</v>
      </c>
      <c r="R10" s="92">
        <f>IF(P10&gt;='Control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Panel'!$C$29)),IF(P10&gt;='Control Panel'!$J$12,(('Control Panel'!$J$8-'Control Panel'!$I$8)*'Control Panel'!$C$24)+(('Control Panel'!$J$9-'Control Panel'!$I$9)*'Control Panel'!$C$25)+(('Control Panel'!$J$10-'Control Panel'!$I$10)*'Control Panel'!$C$26)+(('Control Panel'!$J$11-'Control Panel'!$I$11)*'Control Panel'!$C$27)+(('Control Panel'!$J$12-'Control Panel'!$I$12)*'Control Panel'!$C$28)+((P10-'Control Panel'!$J$12)*'Control Panel'!$C$29),IF(P10&gt;='Control Panel'!$J$11,(('Control Panel'!$J$8-'Control Panel'!$I$8)*'Control Panel'!$C$24)+(('Control Panel'!$J$9-'Control Panel'!$I$9)*'Control Panel'!$C$25)+(('Control Panel'!$J$10-'Control Panel'!$I$10)*'Control Panel'!$C$26)+(('Control Panel'!$J$11-'Control Panel'!$I$11)*'Control Panel'!$C$27)+((P10-'Control Panel'!$J$11)*'Control Panel'!$C$28),IF(P10&gt;='Control Panel'!$J$10,(('Control Panel'!$J$8-'Control Panel'!$I$8)*'Control Panel'!$C$24)+('Control Panel'!$J$9-'Control Panel'!$I$9)*'Control Panel'!$C$25+(('Control Panel'!$J$10-'Control Panel'!$I$10)*'Control Panel'!$C$26)+((P10-'Control Panel'!$J$10)*'Control Panel'!$C$27),IF(P10&gt;='Control Panel'!$J$9,(('Control Panel'!$J$8-'Control Panel'!$I$8)*'Control Panel'!$C$24)+(('Control Panel'!$J$9-'Control Panel'!$I$9)*'Control Panel'!$C$25)+((P10-'Control Panel'!$J$9)*'Control Panel'!$C$26),IF(P10&gt;='Control Panel'!$J$8,(('Control Panel'!$J$8-'Control Panel'!$I$8)*'Control Panel'!$C$24)+((P10-'Control Panel'!$J$8)*'Control Panel'!$C$25),IF(P10&lt;='Control Panel'!$J$8,((P10-'Control Panel'!$I$8)*'Control Panel'!$C$24))))))))</f>
        <v>38898.871688792235</v>
      </c>
      <c r="S10" s="92">
        <f t="shared" si="4"/>
        <v>-50534.638592666975</v>
      </c>
      <c r="T10" s="92">
        <f>O10*(1+'Control Panel'!$C$44)</f>
        <v>9211651.5589902978</v>
      </c>
      <c r="U10" s="92">
        <f>P10*(1+'Control Panel'!$C$44)</f>
        <v>6163975.0522240009</v>
      </c>
      <c r="V10" s="92">
        <f>IF(T10&gt;='Control Panel'!M$36,(('Control Panel'!M$34-'Control Panel'!L$34)*'Control Panel'!$C$39)+('Control Panel'!M$35-'Control Panel'!L$35)*'Control Panel'!$C$40+(('Control Panel'!M$36-'Control Panel'!L$36)*'Control Panel'!$C$41),IF(T10&gt;='Control Panel'!M$35,(('Control Panel'!M$34-'Control Panel'!L$34)*'Control Panel'!$C$39)+(('Control Panel'!M$35-'Control Panel'!L$35)*'Control Panel'!$C$40)+((T10-'Control Panel'!M$35)*'Control Panel'!$C$41),IF(T10&gt;='Control Panel'!M$34,(('Control Panel'!M$34-'Control Panel'!L$34)*'Control Panel'!$C$39)+((T10-'Control Panel'!M$34)*'Control Panel'!$C$40),IF(T10&lt;='Control Panel'!M$34,((T10-'Control Panel'!L$34)*'Control Panel'!$C$39)))))</f>
        <v>92116.515589902978</v>
      </c>
      <c r="W10" s="91">
        <f>IF(U10&gt;='Control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Panel'!$C$29)),IF(U10&gt;='Control Panel'!$M$12,(('Control Panel'!$M$8-'Control Panel'!$L$8)*'Control Panel'!$C$24)+(('Control Panel'!$M$9-'Control Panel'!$L$9)*'Control Panel'!$C$25)+(('Control Panel'!$M$10-'Control Panel'!$L$10)*'Control Panel'!$C$26)+(('Control Panel'!$M$11-'Control Panel'!$L$11)*'Control Panel'!$C$27)+(('Control Panel'!$M$12-'Control Panel'!$L$12)*'Control Panel'!$C$28)+((U10-'Control Panel'!$M$12)*'Control Panel'!$C$29),IF(U10&gt;='Control Panel'!$M$11,(('Control Panel'!$M$8-'Control Panel'!$L$8)*'Control Panel'!$C$24)+(('Control Panel'!$M$9-'Control Panel'!$L$9)*'Control Panel'!$C$25)+(('Control Panel'!$M$10-'Control Panel'!$L$10)*'Control Panel'!$C$26)+(('Control Panel'!$M$11-'Control Panel'!$L$11)*'Control Panel'!$C$27)+((U10-'Control Panel'!$M$11)*'Control Panel'!$C$28),IF(U10&gt;='Control Panel'!$M$10,(('Control Panel'!$M$8-'Control Panel'!$L$8)*'Control Panel'!$C$24)+('Control Panel'!$M$9-'Control Panel'!$L$9)*'Control Panel'!$C$25+(('Control Panel'!$M$10-'Control Panel'!$L$10)*'Control Panel'!$C$26)+((U10-'Control Panel'!$M$10)*'Control Panel'!$C$27),IF(U10&gt;='Control Panel'!$M$9,(('Control Panel'!$M$8-'Control Panel'!$L$8)*'Control Panel'!$C$24)+(('Control Panel'!$M$9-'Control Panel'!$L$9)*'Control Panel'!$C$25)+((U10-'Control Panel'!$M$9)*'Control Panel'!$C$26),IF(U10&gt;='Control Panel'!$M$8,(('Control Panel'!$M$8-'Control Panel'!$L$8)*'Control Panel'!$C$24)+((U10-'Control Panel'!$M$8)*'Control Panel'!$C$25),IF(U10&lt;='Control Panel'!$M$8,((U10-'Control Panel'!$L$8)*'Control Panel'!$C$24))))))))</f>
        <v>40065.837839456006</v>
      </c>
      <c r="X10" s="92">
        <f t="shared" si="5"/>
        <v>-52050.677750446972</v>
      </c>
      <c r="Y10" s="91">
        <f>T10*(1+'Control Panel'!$C$44)</f>
        <v>9488001.1057600062</v>
      </c>
      <c r="Z10" s="91">
        <f>U10*(1+'Control Panel'!$C$44)</f>
        <v>6348894.3037907211</v>
      </c>
      <c r="AA10" s="91">
        <f>IF(Y10&gt;='Control Panel'!P$36,(('Control Panel'!P$34-'Control Panel'!O$34)*'Control Panel'!$C$39)+('Control Panel'!P$35-'Control Panel'!O$35)*'Control Panel'!$C$40+(('Control Panel'!P$36-'Control Panel'!O$36)*'Control Panel'!$C$41),IF(Y10&gt;='Control Panel'!P$35,(('Control Panel'!P$34-'Control Panel'!O$34)*'Control Panel'!$C$39)+(('Control Panel'!P$35-'Control Panel'!O$35)*'Control Panel'!$C$40)+((Y10-'Control Panel'!P$35)*'Control Panel'!$C$41),IF(Y10&gt;='Control Panel'!P$34,(('Control Panel'!P$34-'Control Panel'!O$34)*'Control Panel'!$C$39)+((Y10-'Control Panel'!P$34)*'Control Panel'!$C$40),IF(Y10&lt;='Control Panel'!P$34,((Y10-'Control Panel'!O$34)*'Control Panel'!$C$39)))))</f>
        <v>94880.011057600059</v>
      </c>
      <c r="AB10" s="91">
        <f>IF(Z10&gt;='Control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Panel'!$C$29)),IF(Z10&gt;='Control Panel'!$P$12,(('Control Panel'!$P$8-'Control Panel'!$O$8)*'Control Panel'!$C$24)+(('Control Panel'!$P$9-'Control Panel'!$O$9)*'Control Panel'!$C$25)+(('Control Panel'!$P$10-'Control Panel'!$O$10)*'Control Panel'!$C$26)+(('Control Panel'!$P$11-'Control Panel'!$O$11)*'Control Panel'!$C$27)+(('Control Panel'!$P$12-'Control Panel'!$O$12)*'Control Panel'!$C$28)+((Z10-'Control Panel'!$P$12)*'Control Panel'!$C$29),IF(Z10&gt;='Control Panel'!$P$11,(('Control Panel'!$P$8-'Control Panel'!$O$8)*'Control Panel'!$C$24)+(('Control Panel'!$P$9-'Control Panel'!$O$9)*'Control Panel'!$C$25)+(('Control Panel'!$P$10-'Control Panel'!$O$10)*'Control Panel'!$C$26)+(('Control Panel'!$P$11-'Control Panel'!$O$11)*'Control Panel'!$C$27)+((Z10-'Control Panel'!$P$11)*'Control Panel'!$C$28),IF(Z10&gt;='Control Panel'!$P$10,(('Control Panel'!$P$8-'Control Panel'!$O$8)*'Control Panel'!$C$24)+('Control Panel'!$P$9-'Control Panel'!$O$9)*'Control Panel'!$C$25+(('Control Panel'!$P$10-'Control Panel'!$O$10)*'Control Panel'!$C$26)+((Z10-'Control Panel'!$P$10)*'Control Panel'!$C$27),IF(Z10&gt;='Control Panel'!$P$9,(('Control Panel'!$P$8-'Control Panel'!$O$8)*'Control Panel'!$C$24)+(('Control Panel'!$P$9-'Control Panel'!$O$9)*'Control Panel'!$C$25)+((Z10-'Control Panel'!$P$9)*'Control Panel'!$C$26),IF(Z10&gt;='Control Panel'!$P$8,(('Control Panel'!$P$8-'Control Panel'!$O$8)*'Control Panel'!$C$24)+((Z10-'Control Panel'!$P$8)*'Control Panel'!$C$25),IF(Z10&lt;='Control Panel'!$P$8,((Z10-'Control Panel'!$O$8)*'Control Panel'!$C$24))))))))</f>
        <v>41267.812974639688</v>
      </c>
      <c r="AC10" s="93">
        <f t="shared" si="6"/>
        <v>-53612.198082960371</v>
      </c>
      <c r="AD10" s="93">
        <f>Y10*(1+'Control Panel'!$C$44)</f>
        <v>9772641.1389328074</v>
      </c>
      <c r="AE10" s="91">
        <f>Z10*(1+'Control Panel'!$C$44)</f>
        <v>6539361.132904443</v>
      </c>
      <c r="AF10" s="91">
        <f>IF(AD10&gt;='Control Panel'!S$36,(('Control Panel'!S$34-'Control Panel'!R$34)*'Control Panel'!$C$39)+('Control Panel'!S$35-'Control Panel'!R$35)*'Control Panel'!$C$40+(('Control Panel'!S$36-'Control Panel'!R$36)*'Control Panel'!$C$41),IF(AD10&gt;='Control Panel'!S$35,(('Control Panel'!S$34-'Control Panel'!R$34)*'Control Panel'!$C$39)+(('Control Panel'!S$35-'Control Panel'!R$35)*'Control Panel'!$C$40)+((AD10-'Control Panel'!S$35)*'Control Panel'!$C$41),IF(AD10&gt;='Control Panel'!S$34,(('Control Panel'!S$34-'Control Panel'!R$34)*'Control Panel'!$C$39)+((AD10-'Control Panel'!S$34)*'Control Panel'!$C$40),IF(AD10&lt;='Control Panel'!S$34,((AD10-'Control Panel'!R$34)*'Control Panel'!$C$39)))))</f>
        <v>97726.411389328074</v>
      </c>
      <c r="AG10" s="91">
        <f>IF(AE10&gt;='Control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Panel'!$C$29)),IF(AE10&gt;='Control Panel'!$S$12,(('Control Panel'!$S$8-'Control Panel'!$R$8)*'Control Panel'!$C$24)+(('Control Panel'!$S$9-'Control Panel'!$R$9)*'Control Panel'!$C$25)+(('Control Panel'!$S$10-'Control Panel'!$R$10)*'Control Panel'!$C$26)+(('Control Panel'!$S$11-'Control Panel'!$R$11)*'Control Panel'!$C$27)+(('Control Panel'!$S$12-'Control Panel'!$R$12)*'Control Panel'!$C$28)+((AE10-'Control Panel'!$S$12)*'Control Panel'!$C$29),IF(AE10&gt;='Control Panel'!$S$11,(('Control Panel'!$S$8-'Control Panel'!$R$8)*'Control Panel'!$C$24)+(('Control Panel'!$S$9-'Control Panel'!$R$9)*'Control Panel'!$C$25)+(('Control Panel'!$S$10-'Control Panel'!$R$10)*'Control Panel'!$C$26)+(('Control Panel'!$S$11-'Control Panel'!$R$11)*'Control Panel'!$C$27)+((AE10-'Control Panel'!$S$11)*'Control Panel'!$C$28),IF(AE10&gt;='Control Panel'!$S$10,(('Control Panel'!$S$8-'Control Panel'!$R$8)*'Control Panel'!$C$24)+('Control Panel'!$S$9-'Control Panel'!$R$9)*'Control Panel'!$C$25+(('Control Panel'!$S$10-'Control Panel'!$R$10)*'Control Panel'!$C$26)+((AE10-'Control Panel'!$S$10)*'Control Panel'!$C$27),IF(AE10&gt;='Control Panel'!$S$9,(('Control Panel'!$S$8-'Control Panel'!$R$8)*'Control Panel'!$C$24)+(('Control Panel'!$S$9-'Control Panel'!$R$9)*'Control Panel'!$C$25)+((AE10-'Control Panel'!$S$9)*'Control Panel'!$C$26),IF(AE10&gt;='Control Panel'!$S$8,(('Control Panel'!$S$8-'Control Panel'!$R$8)*'Control Panel'!$C$24)+((AE10-'Control Panel'!$S$8)*'Control Panel'!$C$25),IF(AE10&lt;='Control Panel'!$S$8,((AE10-'Control Panel'!$R$8)*'Control Panel'!$C$24))))))))</f>
        <v>42505.847363878878</v>
      </c>
      <c r="AH10" s="91">
        <f t="shared" si="7"/>
        <v>-55220.564025449195</v>
      </c>
      <c r="AI10" s="92">
        <f t="shared" si="8"/>
        <v>460985.09907698852</v>
      </c>
      <c r="AJ10" s="92">
        <f t="shared" si="9"/>
        <v>200504.26471025441</v>
      </c>
      <c r="AK10" s="92">
        <f t="shared" si="10"/>
        <v>-260480.83436673411</v>
      </c>
    </row>
    <row r="11" spans="1:37" s="94" customFormat="1" ht="14.1">
      <c r="A11" s="86" t="str">
        <f>'ESTIMATED Earned Revenue'!A12</f>
        <v>Huntington, WV</v>
      </c>
      <c r="B11" s="86"/>
      <c r="C11" s="95">
        <f>'ESTIMATED Earned Revenue'!$I12*1.07925</f>
        <v>7149764.3083050009</v>
      </c>
      <c r="D11" s="95">
        <f>'ESTIMATED Earned Revenue'!$L12*1.07925</f>
        <v>5877855.9284212496</v>
      </c>
      <c r="E11" s="96">
        <f>IF(C11&gt;='Control Panel'!D$36,(('Control Panel'!D$34-'Control Panel'!C$34)*'Control Panel'!$C$39)+('Control Panel'!D$35-'Control Panel'!C$35)*'Control Panel'!$C$40+(('Control Panel'!D$36-'Control Panel'!C$36)*'Control Panel'!$C$41),IF(C11&gt;='Control Panel'!D$35,(('Control Panel'!D$34-'Control Panel'!C$34)*'Control Panel'!$C$39)+(('Control Panel'!D$35-'Control Panel'!C$35)*'Control Panel'!$C$40)+((C11-'Control Panel'!D$35)*'Control Panel'!$C$41),IF(C11&gt;='Control Panel'!D$34,(('Control Panel'!D$34-'Control Panel'!C$34)*'Control Panel'!$C$39)+((C11-'Control Panel'!D$34)*'Control Panel'!$C$40),IF(C11&lt;='Control Panel'!D$34,((C11-'Control Panel'!C$34)*'Control Panel'!$C$39)))))</f>
        <v>71497.643083050018</v>
      </c>
      <c r="F11" s="96">
        <f>IF(D11&gt;='Control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Panel'!$C$29)),IF(D11&gt;='Control Panel'!$D$12,(('Control Panel'!$D$8-'Control Panel'!$C$8)*'Control Panel'!$C$24)+(('Control Panel'!$D$9-'Control Panel'!$C$9)*'Control Panel'!$C$25)+(('Control Panel'!$D$10-'Control Panel'!$C$10)*'Control Panel'!$C$26)+(('Control Panel'!$D$11-'Control Panel'!$C$11)*'Control Panel'!$C$27)+(('Control Panel'!$D$12-'Control Panel'!$C$12)*'Control Panel'!$C$28)+((D11-'Control Panel'!$D$12)*'Control Panel'!$C$29),IF(D11&gt;='Control Panel'!$D$11,(('Control Panel'!$D$8-'Control Panel'!$C$8)*'Control Panel'!$C$24)+(('Control Panel'!$D$9-'Control Panel'!$C$9)*'Control Panel'!$C$25)+(('Control Panel'!$D$10-'Control Panel'!$C$10)*'Control Panel'!$C$26)+(('Control Panel'!$D$11-'Control Panel'!$C$11)*'Control Panel'!$C$27)+((D11-'Control Panel'!$D$11)*'Control Panel'!$C$28),IF(D11&gt;='Control Panel'!$D$10,(('Control Panel'!$D$8-'Control Panel'!$C$8)*'Control Panel'!$C$24)+('Control Panel'!$D$9-'Control Panel'!$C$9)*'Control Panel'!$C$25+(('Control Panel'!$D$10-'Control Panel'!$C$10)*'Control Panel'!$C$26)+((D11-'Control Panel'!$D$10)*'Control Panel'!$C$27),IF(D11&gt;='Control Panel'!$D$9,(('Control Panel'!$D$8-'Control Panel'!$C$8)*'Control Panel'!$C$24)+(('Control Panel'!$D$9-'Control Panel'!$C$9)*'Control Panel'!$C$25)+((D11-'Control Panel'!$D$9)*'Control Panel'!$C$26),IF(D11&gt;='Control Panel'!$D$8,(('Control Panel'!$D$8-'Control Panel'!$C$8)*'Control Panel'!$C$24)+((D11-'Control Panel'!$D$8)*'Control Panel'!$C$25),IF(D11&lt;='Control Panel'!$D$8,((D11-'Control Panel'!$C$8)*'Control Panel'!$C$24))))))))</f>
        <v>38206.063534738118</v>
      </c>
      <c r="G11" s="89">
        <f t="shared" si="0"/>
        <v>1.0000000000000002E-2</v>
      </c>
      <c r="H11" s="90">
        <f t="shared" si="1"/>
        <v>6.4999999999999988E-3</v>
      </c>
      <c r="I11" s="91">
        <f t="shared" si="2"/>
        <v>-33291.5795483119</v>
      </c>
      <c r="J11" s="91">
        <f>C11*(1+'Control Panel'!$C$44)</f>
        <v>7364257.2375541516</v>
      </c>
      <c r="K11" s="91">
        <f>D11*(1+'Control Panel'!$C$44)</f>
        <v>6054191.6062738877</v>
      </c>
      <c r="L11" s="92">
        <f>IF(J11&gt;='Control Panel'!G$36,(('Control Panel'!G$34-'Control Panel'!F$34)*'Control Panel'!$C$39)+('Control Panel'!G$35-'Control Panel'!F$35)*'Control Panel'!$C$40+(('Control Panel'!G$36-'Control Panel'!F$36)*'Control Panel'!$C$41),IF(J11&gt;='Control Panel'!G$35,(('Control Panel'!G$34-'Control Panel'!F$34)*'Control Panel'!$C$39)+(('Control Panel'!G$35-'Control Panel'!F$35)*'Control Panel'!$C$40)+((J11-'Control Panel'!G$35)*'Control Panel'!$C$41),IF(J11&gt;='Control Panel'!G$34,(('Control Panel'!G$34-'Control Panel'!F$34)*'Control Panel'!$C$39)+((J11-'Control Panel'!G$34)*'Control Panel'!$C$40),IF(J11&lt;='Control Panel'!G$34,((J11-'Control Panel'!F$34)*'Control Panel'!$C$39)))))</f>
        <v>73642.572375541524</v>
      </c>
      <c r="M11" s="92">
        <f>IF(K11&gt;='Control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Panel'!$C$29)),IF(K11&gt;='Control Panel'!$G$12,(('Control Panel'!$G$8-'Control Panel'!$F$8)*'Control Panel'!$C$24)+(('Control Panel'!$G$9-'Control Panel'!$F$9)*'Control Panel'!$C$25)+(('Control Panel'!$G$10-'Control Panel'!$F$10)*'Control Panel'!$C$26)+(('Control Panel'!$G$11-'Control Panel'!$F$11)*'Control Panel'!$C$27)+(('Control Panel'!$G$12-'Control Panel'!$F$12)*'Control Panel'!$C$28)+((K11-'Control Panel'!$G$12)*'Control Panel'!$C$29),IF(K11&gt;='Control Panel'!$G$11,(('Control Panel'!$G$8-'Control Panel'!$F$8)*'Control Panel'!$C$24)+(('Control Panel'!$G$9-'Control Panel'!$F$9)*'Control Panel'!$C$25)+(('Control Panel'!$G$10-'Control Panel'!$F$10)*'Control Panel'!$C$26)+(('Control Panel'!$G$11-'Control Panel'!$F$11)*'Control Panel'!$C$27)+((K11-'Control Panel'!$G$11)*'Control Panel'!$C$28),IF(K11&gt;='Control Panel'!$G$10,(('Control Panel'!$G$8-'Control Panel'!$F$8)*'Control Panel'!$C$24)+('Control Panel'!$G$9-'Control Panel'!$F$9)*'Control Panel'!$C$25+(('Control Panel'!$G$10-'Control Panel'!$F$10)*'Control Panel'!$C$26)+((K11-'Control Panel'!$G$10)*'Control Panel'!$C$27),IF(K11&gt;='Control Panel'!$G$9,(('Control Panel'!$G$8-'Control Panel'!$F$8)*'Control Panel'!$C$24)+(('Control Panel'!$G$9-'Control Panel'!$F$9)*'Control Panel'!$C$25)+((K11-'Control Panel'!$G$9)*'Control Panel'!$C$26),IF(K11&gt;='Control Panel'!$G$8,(('Control Panel'!$G$8-'Control Panel'!$F$8)*'Control Panel'!$C$24)+((K11-'Control Panel'!$G$8)*'Control Panel'!$C$25),IF(K11&lt;='Control Panel'!$G$8,((K11-'Control Panel'!$F$8)*'Control Panel'!$C$24))))))))</f>
        <v>39352.245440780265</v>
      </c>
      <c r="N11" s="92">
        <f t="shared" si="3"/>
        <v>-34290.326934761259</v>
      </c>
      <c r="O11" s="92">
        <f>J11*(1+'Control Panel'!$C$44)</f>
        <v>7585184.9546807762</v>
      </c>
      <c r="P11" s="92">
        <f>K11*(1+'Control Panel'!$C$44)</f>
        <v>6235817.3544621048</v>
      </c>
      <c r="Q11" s="92">
        <f>IF(O11&gt;='Control Panel'!J$36,(('Control Panel'!J$34-'Control Panel'!I$34)*'Control Panel'!$C$39)+('Control Panel'!J$35-'Control Panel'!I$35)*'Control Panel'!$C$40+(('Control Panel'!J$36-'Control Panel'!I$36)*'Control Panel'!$C$41),IF(O11&gt;='Control Panel'!J$35,(('Control Panel'!J$34-'Control Panel'!I$34)*'Control Panel'!$C$39)+(('Control Panel'!J$35-'Control Panel'!I$35)*'Control Panel'!$C$40)+((O11-'Control Panel'!J$35)*'Control Panel'!$C$41),IF(O11&gt;='Control Panel'!J$34,(('Control Panel'!J$34-'Control Panel'!I$34)*'Control Panel'!$C$39)+((O11-'Control Panel'!J$34)*'Control Panel'!$C$40),IF(O11&lt;='Control Panel'!J$34,((O11-'Control Panel'!I$34)*'Control Panel'!$C$39)))))</f>
        <v>75851.84954680776</v>
      </c>
      <c r="R11" s="92">
        <f>IF(P11&gt;='Control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Panel'!$C$29)),IF(P11&gt;='Control Panel'!$J$12,(('Control Panel'!$J$8-'Control Panel'!$I$8)*'Control Panel'!$C$24)+(('Control Panel'!$J$9-'Control Panel'!$I$9)*'Control Panel'!$C$25)+(('Control Panel'!$J$10-'Control Panel'!$I$10)*'Control Panel'!$C$26)+(('Control Panel'!$J$11-'Control Panel'!$I$11)*'Control Panel'!$C$27)+(('Control Panel'!$J$12-'Control Panel'!$I$12)*'Control Panel'!$C$28)+((P11-'Control Panel'!$J$12)*'Control Panel'!$C$29),IF(P11&gt;='Control Panel'!$J$11,(('Control Panel'!$J$8-'Control Panel'!$I$8)*'Control Panel'!$C$24)+(('Control Panel'!$J$9-'Control Panel'!$I$9)*'Control Panel'!$C$25)+(('Control Panel'!$J$10-'Control Panel'!$I$10)*'Control Panel'!$C$26)+(('Control Panel'!$J$11-'Control Panel'!$I$11)*'Control Panel'!$C$27)+((P11-'Control Panel'!$J$11)*'Control Panel'!$C$28),IF(P11&gt;='Control Panel'!$J$10,(('Control Panel'!$J$8-'Control Panel'!$I$8)*'Control Panel'!$C$24)+('Control Panel'!$J$9-'Control Panel'!$I$9)*'Control Panel'!$C$25+(('Control Panel'!$J$10-'Control Panel'!$I$10)*'Control Panel'!$C$26)+((P11-'Control Panel'!$J$10)*'Control Panel'!$C$27),IF(P11&gt;='Control Panel'!$J$9,(('Control Panel'!$J$8-'Control Panel'!$I$8)*'Control Panel'!$C$24)+(('Control Panel'!$J$9-'Control Panel'!$I$9)*'Control Panel'!$C$25)+((P11-'Control Panel'!$J$9)*'Control Panel'!$C$26),IF(P11&gt;='Control Panel'!$J$8,(('Control Panel'!$J$8-'Control Panel'!$I$8)*'Control Panel'!$C$24)+((P11-'Control Panel'!$J$8)*'Control Panel'!$C$25),IF(P11&lt;='Control Panel'!$J$8,((P11-'Control Panel'!$I$8)*'Control Panel'!$C$24))))))))</f>
        <v>40532.812804003683</v>
      </c>
      <c r="S11" s="92">
        <f t="shared" si="4"/>
        <v>-35319.036742804077</v>
      </c>
      <c r="T11" s="92">
        <f>O11*(1+'Control Panel'!$C$44)</f>
        <v>7812740.5033211997</v>
      </c>
      <c r="U11" s="92">
        <f>P11*(1+'Control Panel'!$C$44)</f>
        <v>6422891.8750959681</v>
      </c>
      <c r="V11" s="92">
        <f>IF(T11&gt;='Control Panel'!M$36,(('Control Panel'!M$34-'Control Panel'!L$34)*'Control Panel'!$C$39)+('Control Panel'!M$35-'Control Panel'!L$35)*'Control Panel'!$C$40+(('Control Panel'!M$36-'Control Panel'!L$36)*'Control Panel'!$C$41),IF(T11&gt;='Control Panel'!M$35,(('Control Panel'!M$34-'Control Panel'!L$34)*'Control Panel'!$C$39)+(('Control Panel'!M$35-'Control Panel'!L$35)*'Control Panel'!$C$40)+((T11-'Control Panel'!M$35)*'Control Panel'!$C$41),IF(T11&gt;='Control Panel'!M$34,(('Control Panel'!M$34-'Control Panel'!L$34)*'Control Panel'!$C$39)+((T11-'Control Panel'!M$34)*'Control Panel'!$C$40),IF(T11&lt;='Control Panel'!M$34,((T11-'Control Panel'!L$34)*'Control Panel'!$C$39)))))</f>
        <v>78127.405033211995</v>
      </c>
      <c r="W11" s="91">
        <f>IF(U11&gt;='Control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Panel'!$C$29)),IF(U11&gt;='Control Panel'!$M$12,(('Control Panel'!$M$8-'Control Panel'!$L$8)*'Control Panel'!$C$24)+(('Control Panel'!$M$9-'Control Panel'!$L$9)*'Control Panel'!$C$25)+(('Control Panel'!$M$10-'Control Panel'!$L$10)*'Control Panel'!$C$26)+(('Control Panel'!$M$11-'Control Panel'!$L$11)*'Control Panel'!$C$27)+(('Control Panel'!$M$12-'Control Panel'!$L$12)*'Control Panel'!$C$28)+((U11-'Control Panel'!$M$12)*'Control Panel'!$C$29),IF(U11&gt;='Control Panel'!$M$11,(('Control Panel'!$M$8-'Control Panel'!$L$8)*'Control Panel'!$C$24)+(('Control Panel'!$M$9-'Control Panel'!$L$9)*'Control Panel'!$C$25)+(('Control Panel'!$M$10-'Control Panel'!$L$10)*'Control Panel'!$C$26)+(('Control Panel'!$M$11-'Control Panel'!$L$11)*'Control Panel'!$C$27)+((U11-'Control Panel'!$M$11)*'Control Panel'!$C$28),IF(U11&gt;='Control Panel'!$M$10,(('Control Panel'!$M$8-'Control Panel'!$L$8)*'Control Panel'!$C$24)+('Control Panel'!$M$9-'Control Panel'!$L$9)*'Control Panel'!$C$25+(('Control Panel'!$M$10-'Control Panel'!$L$10)*'Control Panel'!$C$26)+((U11-'Control Panel'!$M$10)*'Control Panel'!$C$27),IF(U11&gt;='Control Panel'!$M$9,(('Control Panel'!$M$8-'Control Panel'!$L$8)*'Control Panel'!$C$24)+(('Control Panel'!$M$9-'Control Panel'!$L$9)*'Control Panel'!$C$25)+((U11-'Control Panel'!$M$9)*'Control Panel'!$C$26),IF(U11&gt;='Control Panel'!$M$8,(('Control Panel'!$M$8-'Control Panel'!$L$8)*'Control Panel'!$C$24)+((U11-'Control Panel'!$M$8)*'Control Panel'!$C$25),IF(U11&lt;='Control Panel'!$M$8,((U11-'Control Panel'!$L$8)*'Control Panel'!$C$24))))))))</f>
        <v>41748.79718812379</v>
      </c>
      <c r="X11" s="92">
        <f t="shared" si="5"/>
        <v>-36378.607845088205</v>
      </c>
      <c r="Y11" s="91">
        <f>T11*(1+'Control Panel'!$C$44)</f>
        <v>8047122.7184208361</v>
      </c>
      <c r="Z11" s="91">
        <f>U11*(1+'Control Panel'!$C$44)</f>
        <v>6615578.6313488474</v>
      </c>
      <c r="AA11" s="91">
        <f>IF(Y11&gt;='Control Panel'!P$36,(('Control Panel'!P$34-'Control Panel'!O$34)*'Control Panel'!$C$39)+('Control Panel'!P$35-'Control Panel'!O$35)*'Control Panel'!$C$40+(('Control Panel'!P$36-'Control Panel'!O$36)*'Control Panel'!$C$41),IF(Y11&gt;='Control Panel'!P$35,(('Control Panel'!P$34-'Control Panel'!O$34)*'Control Panel'!$C$39)+(('Control Panel'!P$35-'Control Panel'!O$35)*'Control Panel'!$C$40)+((Y11-'Control Panel'!P$35)*'Control Panel'!$C$41),IF(Y11&gt;='Control Panel'!P$34,(('Control Panel'!P$34-'Control Panel'!O$34)*'Control Panel'!$C$39)+((Y11-'Control Panel'!P$34)*'Control Panel'!$C$40),IF(Y11&lt;='Control Panel'!P$34,((Y11-'Control Panel'!O$34)*'Control Panel'!$C$39)))))</f>
        <v>80471.227184208357</v>
      </c>
      <c r="AB11" s="91">
        <f>IF(Z11&gt;='Control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Panel'!$C$29)),IF(Z11&gt;='Control Panel'!$P$12,(('Control Panel'!$P$8-'Control Panel'!$O$8)*'Control Panel'!$C$24)+(('Control Panel'!$P$9-'Control Panel'!$O$9)*'Control Panel'!$C$25)+(('Control Panel'!$P$10-'Control Panel'!$O$10)*'Control Panel'!$C$26)+(('Control Panel'!$P$11-'Control Panel'!$O$11)*'Control Panel'!$C$27)+(('Control Panel'!$P$12-'Control Panel'!$O$12)*'Control Panel'!$C$28)+((Z11-'Control Panel'!$P$12)*'Control Panel'!$C$29),IF(Z11&gt;='Control Panel'!$P$11,(('Control Panel'!$P$8-'Control Panel'!$O$8)*'Control Panel'!$C$24)+(('Control Panel'!$P$9-'Control Panel'!$O$9)*'Control Panel'!$C$25)+(('Control Panel'!$P$10-'Control Panel'!$O$10)*'Control Panel'!$C$26)+(('Control Panel'!$P$11-'Control Panel'!$O$11)*'Control Panel'!$C$27)+((Z11-'Control Panel'!$P$11)*'Control Panel'!$C$28),IF(Z11&gt;='Control Panel'!$P$10,(('Control Panel'!$P$8-'Control Panel'!$O$8)*'Control Panel'!$C$24)+('Control Panel'!$P$9-'Control Panel'!$O$9)*'Control Panel'!$C$25+(('Control Panel'!$P$10-'Control Panel'!$O$10)*'Control Panel'!$C$26)+((Z11-'Control Panel'!$P$10)*'Control Panel'!$C$27),IF(Z11&gt;='Control Panel'!$P$9,(('Control Panel'!$P$8-'Control Panel'!$O$8)*'Control Panel'!$C$24)+(('Control Panel'!$P$9-'Control Panel'!$O$9)*'Control Panel'!$C$25)+((Z11-'Control Panel'!$P$9)*'Control Panel'!$C$26),IF(Z11&gt;='Control Panel'!$P$8,(('Control Panel'!$P$8-'Control Panel'!$O$8)*'Control Panel'!$C$24)+((Z11-'Control Panel'!$P$8)*'Control Panel'!$C$25),IF(Z11&lt;='Control Panel'!$P$8,((Z11-'Control Panel'!$O$8)*'Control Panel'!$C$24))))))))</f>
        <v>43001.261103767509</v>
      </c>
      <c r="AC11" s="93">
        <f t="shared" si="6"/>
        <v>-37469.966080440849</v>
      </c>
      <c r="AD11" s="93">
        <f>Y11*(1+'Control Panel'!$C$44)</f>
        <v>8288536.3999734614</v>
      </c>
      <c r="AE11" s="91">
        <f>Z11*(1+'Control Panel'!$C$44)</f>
        <v>6814045.9902893128</v>
      </c>
      <c r="AF11" s="91">
        <f>IF(AD11&gt;='Control Panel'!S$36,(('Control Panel'!S$34-'Control Panel'!R$34)*'Control Panel'!$C$39)+('Control Panel'!S$35-'Control Panel'!R$35)*'Control Panel'!$C$40+(('Control Panel'!S$36-'Control Panel'!R$36)*'Control Panel'!$C$41),IF(AD11&gt;='Control Panel'!S$35,(('Control Panel'!S$34-'Control Panel'!R$34)*'Control Panel'!$C$39)+(('Control Panel'!S$35-'Control Panel'!R$35)*'Control Panel'!$C$40)+((AD11-'Control Panel'!S$35)*'Control Panel'!$C$41),IF(AD11&gt;='Control Panel'!S$34,(('Control Panel'!S$34-'Control Panel'!R$34)*'Control Panel'!$C$39)+((AD11-'Control Panel'!S$34)*'Control Panel'!$C$40),IF(AD11&lt;='Control Panel'!S$34,((AD11-'Control Panel'!R$34)*'Control Panel'!$C$39)))))</f>
        <v>82885.363999734618</v>
      </c>
      <c r="AG11" s="91">
        <f>IF(AE11&gt;='Control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Panel'!$C$29)),IF(AE11&gt;='Control Panel'!$S$12,(('Control Panel'!$S$8-'Control Panel'!$R$8)*'Control Panel'!$C$24)+(('Control Panel'!$S$9-'Control Panel'!$R$9)*'Control Panel'!$C$25)+(('Control Panel'!$S$10-'Control Panel'!$R$10)*'Control Panel'!$C$26)+(('Control Panel'!$S$11-'Control Panel'!$R$11)*'Control Panel'!$C$27)+(('Control Panel'!$S$12-'Control Panel'!$R$12)*'Control Panel'!$C$28)+((AE11-'Control Panel'!$S$12)*'Control Panel'!$C$29),IF(AE11&gt;='Control Panel'!$S$11,(('Control Panel'!$S$8-'Control Panel'!$R$8)*'Control Panel'!$C$24)+(('Control Panel'!$S$9-'Control Panel'!$R$9)*'Control Panel'!$C$25)+(('Control Panel'!$S$10-'Control Panel'!$R$10)*'Control Panel'!$C$26)+(('Control Panel'!$S$11-'Control Panel'!$R$11)*'Control Panel'!$C$27)+((AE11-'Control Panel'!$S$11)*'Control Panel'!$C$28),IF(AE11&gt;='Control Panel'!$S$10,(('Control Panel'!$S$8-'Control Panel'!$R$8)*'Control Panel'!$C$24)+('Control Panel'!$S$9-'Control Panel'!$R$9)*'Control Panel'!$C$25+(('Control Panel'!$S$10-'Control Panel'!$R$10)*'Control Panel'!$C$26)+((AE11-'Control Panel'!$S$10)*'Control Panel'!$C$27),IF(AE11&gt;='Control Panel'!$S$9,(('Control Panel'!$S$8-'Control Panel'!$R$8)*'Control Panel'!$C$24)+(('Control Panel'!$S$9-'Control Panel'!$R$9)*'Control Panel'!$C$25)+((AE11-'Control Panel'!$S$9)*'Control Panel'!$C$26),IF(AE11&gt;='Control Panel'!$S$8,(('Control Panel'!$S$8-'Control Panel'!$R$8)*'Control Panel'!$C$24)+((AE11-'Control Panel'!$S$8)*'Control Panel'!$C$25),IF(AE11&lt;='Control Panel'!$S$8,((AE11-'Control Panel'!$R$8)*'Control Panel'!$C$24))))))))</f>
        <v>44291.298936880528</v>
      </c>
      <c r="AH11" s="91">
        <f t="shared" si="7"/>
        <v>-38594.06506285409</v>
      </c>
      <c r="AI11" s="92">
        <f t="shared" si="8"/>
        <v>390978.41813950427</v>
      </c>
      <c r="AJ11" s="92">
        <f t="shared" si="9"/>
        <v>208926.4154735558</v>
      </c>
      <c r="AK11" s="92">
        <f t="shared" si="10"/>
        <v>-182052.00266594847</v>
      </c>
    </row>
    <row r="12" spans="1:37" s="94" customFormat="1" ht="14.1">
      <c r="A12" s="86" t="str">
        <f>'ESTIMATED Earned Revenue'!A13</f>
        <v>Lorain, OH</v>
      </c>
      <c r="B12" s="86"/>
      <c r="C12" s="95">
        <f>'ESTIMATED Earned Revenue'!$I13*1.07925</f>
        <v>6465158.0652899994</v>
      </c>
      <c r="D12" s="95">
        <f>'ESTIMATED Earned Revenue'!$L13*1.07925</f>
        <v>6043145.3107612496</v>
      </c>
      <c r="E12" s="96">
        <f>IF(C12&gt;='Control Panel'!D$36,(('Control Panel'!D$34-'Control Panel'!C$34)*'Control Panel'!$C$39)+('Control Panel'!D$35-'Control Panel'!C$35)*'Control Panel'!$C$40+(('Control Panel'!D$36-'Control Panel'!C$36)*'Control Panel'!$C$41),IF(C12&gt;='Control Panel'!D$35,(('Control Panel'!D$34-'Control Panel'!C$34)*'Control Panel'!$C$39)+(('Control Panel'!D$35-'Control Panel'!C$35)*'Control Panel'!$C$40)+((C12-'Control Panel'!D$35)*'Control Panel'!$C$41),IF(C12&gt;='Control Panel'!D$34,(('Control Panel'!D$34-'Control Panel'!C$34)*'Control Panel'!$C$39)+((C12-'Control Panel'!D$34)*'Control Panel'!$C$40),IF(C12&lt;='Control Panel'!D$34,((C12-'Control Panel'!C$34)*'Control Panel'!$C$39)))))</f>
        <v>64651.580652899996</v>
      </c>
      <c r="F12" s="96">
        <f>IF(D12&gt;='Control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Panel'!$C$29)),IF(D12&gt;='Control Panel'!$D$12,(('Control Panel'!$D$8-'Control Panel'!$C$8)*'Control Panel'!$C$24)+(('Control Panel'!$D$9-'Control Panel'!$C$9)*'Control Panel'!$C$25)+(('Control Panel'!$D$10-'Control Panel'!$C$10)*'Control Panel'!$C$26)+(('Control Panel'!$D$11-'Control Panel'!$C$11)*'Control Panel'!$C$27)+(('Control Panel'!$D$12-'Control Panel'!$C$12)*'Control Panel'!$C$28)+((D12-'Control Panel'!$D$12)*'Control Panel'!$C$29),IF(D12&gt;='Control Panel'!$D$11,(('Control Panel'!$D$8-'Control Panel'!$C$8)*'Control Panel'!$C$24)+(('Control Panel'!$D$9-'Control Panel'!$C$9)*'Control Panel'!$C$25)+(('Control Panel'!$D$10-'Control Panel'!$C$10)*'Control Panel'!$C$26)+(('Control Panel'!$D$11-'Control Panel'!$C$11)*'Control Panel'!$C$27)+((D12-'Control Panel'!$D$11)*'Control Panel'!$C$28),IF(D12&gt;='Control Panel'!$D$10,(('Control Panel'!$D$8-'Control Panel'!$C$8)*'Control Panel'!$C$24)+('Control Panel'!$D$9-'Control Panel'!$C$9)*'Control Panel'!$C$25+(('Control Panel'!$D$10-'Control Panel'!$C$10)*'Control Panel'!$C$26)+((D12-'Control Panel'!$D$10)*'Control Panel'!$C$27),IF(D12&gt;='Control Panel'!$D$9,(('Control Panel'!$D$8-'Control Panel'!$C$8)*'Control Panel'!$C$24)+(('Control Panel'!$D$9-'Control Panel'!$C$9)*'Control Panel'!$C$25)+((D12-'Control Panel'!$D$9)*'Control Panel'!$C$26),IF(D12&gt;='Control Panel'!$D$8,(('Control Panel'!$D$8-'Control Panel'!$C$8)*'Control Panel'!$C$24)+((D12-'Control Panel'!$D$8)*'Control Panel'!$C$25),IF(D12&lt;='Control Panel'!$D$8,((D12-'Control Panel'!$C$8)*'Control Panel'!$C$24))))))))</f>
        <v>39280.44451994812</v>
      </c>
      <c r="G12" s="89">
        <f t="shared" si="0"/>
        <v>0.01</v>
      </c>
      <c r="H12" s="90">
        <f t="shared" si="1"/>
        <v>6.4999999999999997E-3</v>
      </c>
      <c r="I12" s="91">
        <f t="shared" si="2"/>
        <v>-25371.136132951877</v>
      </c>
      <c r="J12" s="91">
        <f>C12*(1+'Control Panel'!$C$44)</f>
        <v>6659112.8072486995</v>
      </c>
      <c r="K12" s="91">
        <f>D12*(1+'Control Panel'!$C$44)</f>
        <v>6224439.6700840872</v>
      </c>
      <c r="L12" s="92">
        <f>IF(J12&gt;='Control Panel'!G$36,(('Control Panel'!G$34-'Control Panel'!F$34)*'Control Panel'!$C$39)+('Control Panel'!G$35-'Control Panel'!F$35)*'Control Panel'!$C$40+(('Control Panel'!G$36-'Control Panel'!F$36)*'Control Panel'!$C$41),IF(J12&gt;='Control Panel'!G$35,(('Control Panel'!G$34-'Control Panel'!F$34)*'Control Panel'!$C$39)+(('Control Panel'!G$35-'Control Panel'!F$35)*'Control Panel'!$C$40)+((J12-'Control Panel'!G$35)*'Control Panel'!$C$41),IF(J12&gt;='Control Panel'!G$34,(('Control Panel'!G$34-'Control Panel'!F$34)*'Control Panel'!$C$39)+((J12-'Control Panel'!G$34)*'Control Panel'!$C$40),IF(J12&lt;='Control Panel'!G$34,((J12-'Control Panel'!F$34)*'Control Panel'!$C$39)))))</f>
        <v>66591.128072487001</v>
      </c>
      <c r="M12" s="92">
        <f>IF(K12&gt;='Control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Panel'!$C$29)),IF(K12&gt;='Control Panel'!$G$12,(('Control Panel'!$G$8-'Control Panel'!$F$8)*'Control Panel'!$C$24)+(('Control Panel'!$G$9-'Control Panel'!$F$9)*'Control Panel'!$C$25)+(('Control Panel'!$G$10-'Control Panel'!$F$10)*'Control Panel'!$C$26)+(('Control Panel'!$G$11-'Control Panel'!$F$11)*'Control Panel'!$C$27)+(('Control Panel'!$G$12-'Control Panel'!$F$12)*'Control Panel'!$C$28)+((K12-'Control Panel'!$G$12)*'Control Panel'!$C$29),IF(K12&gt;='Control Panel'!$G$11,(('Control Panel'!$G$8-'Control Panel'!$F$8)*'Control Panel'!$C$24)+(('Control Panel'!$G$9-'Control Panel'!$F$9)*'Control Panel'!$C$25)+(('Control Panel'!$G$10-'Control Panel'!$F$10)*'Control Panel'!$C$26)+(('Control Panel'!$G$11-'Control Panel'!$F$11)*'Control Panel'!$C$27)+((K12-'Control Panel'!$G$11)*'Control Panel'!$C$28),IF(K12&gt;='Control Panel'!$G$10,(('Control Panel'!$G$8-'Control Panel'!$F$8)*'Control Panel'!$C$24)+('Control Panel'!$G$9-'Control Panel'!$F$9)*'Control Panel'!$C$25+(('Control Panel'!$G$10-'Control Panel'!$F$10)*'Control Panel'!$C$26)+((K12-'Control Panel'!$G$10)*'Control Panel'!$C$27),IF(K12&gt;='Control Panel'!$G$9,(('Control Panel'!$G$8-'Control Panel'!$F$8)*'Control Panel'!$C$24)+(('Control Panel'!$G$9-'Control Panel'!$F$9)*'Control Panel'!$C$25)+((K12-'Control Panel'!$G$9)*'Control Panel'!$C$26),IF(K12&gt;='Control Panel'!$G$8,(('Control Panel'!$G$8-'Control Panel'!$F$8)*'Control Panel'!$C$24)+((K12-'Control Panel'!$G$8)*'Control Panel'!$C$25),IF(K12&lt;='Control Panel'!$G$8,((K12-'Control Panel'!$F$8)*'Control Panel'!$C$24))))))))</f>
        <v>40458.857855546565</v>
      </c>
      <c r="N12" s="92">
        <f t="shared" si="3"/>
        <v>-26132.270216940437</v>
      </c>
      <c r="O12" s="92">
        <f>J12*(1+'Control Panel'!$C$44)</f>
        <v>6858886.191466161</v>
      </c>
      <c r="P12" s="92">
        <f>K12*(1+'Control Panel'!$C$44)</f>
        <v>6411172.8601866104</v>
      </c>
      <c r="Q12" s="92">
        <f>IF(O12&gt;='Control Panel'!J$36,(('Control Panel'!J$34-'Control Panel'!I$34)*'Control Panel'!$C$39)+('Control Panel'!J$35-'Control Panel'!I$35)*'Control Panel'!$C$40+(('Control Panel'!J$36-'Control Panel'!I$36)*'Control Panel'!$C$41),IF(O12&gt;='Control Panel'!J$35,(('Control Panel'!J$34-'Control Panel'!I$34)*'Control Panel'!$C$39)+(('Control Panel'!J$35-'Control Panel'!I$35)*'Control Panel'!$C$40)+((O12-'Control Panel'!J$35)*'Control Panel'!$C$41),IF(O12&gt;='Control Panel'!J$34,(('Control Panel'!J$34-'Control Panel'!I$34)*'Control Panel'!$C$39)+((O12-'Control Panel'!J$34)*'Control Panel'!$C$40),IF(O12&lt;='Control Panel'!J$34,((O12-'Control Panel'!I$34)*'Control Panel'!$C$39)))))</f>
        <v>68588.861914661611</v>
      </c>
      <c r="R12" s="92">
        <f>IF(P12&gt;='Control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Panel'!$C$29)),IF(P12&gt;='Control Panel'!$J$12,(('Control Panel'!$J$8-'Control Panel'!$I$8)*'Control Panel'!$C$24)+(('Control Panel'!$J$9-'Control Panel'!$I$9)*'Control Panel'!$C$25)+(('Control Panel'!$J$10-'Control Panel'!$I$10)*'Control Panel'!$C$26)+(('Control Panel'!$J$11-'Control Panel'!$I$11)*'Control Panel'!$C$27)+(('Control Panel'!$J$12-'Control Panel'!$I$12)*'Control Panel'!$C$28)+((P12-'Control Panel'!$J$12)*'Control Panel'!$C$29),IF(P12&gt;='Control Panel'!$J$11,(('Control Panel'!$J$8-'Control Panel'!$I$8)*'Control Panel'!$C$24)+(('Control Panel'!$J$9-'Control Panel'!$I$9)*'Control Panel'!$C$25)+(('Control Panel'!$J$10-'Control Panel'!$I$10)*'Control Panel'!$C$26)+(('Control Panel'!$J$11-'Control Panel'!$I$11)*'Control Panel'!$C$27)+((P12-'Control Panel'!$J$11)*'Control Panel'!$C$28),IF(P12&gt;='Control Panel'!$J$10,(('Control Panel'!$J$8-'Control Panel'!$I$8)*'Control Panel'!$C$24)+('Control Panel'!$J$9-'Control Panel'!$I$9)*'Control Panel'!$C$25+(('Control Panel'!$J$10-'Control Panel'!$I$10)*'Control Panel'!$C$26)+((P12-'Control Panel'!$J$10)*'Control Panel'!$C$27),IF(P12&gt;='Control Panel'!$J$9,(('Control Panel'!$J$8-'Control Panel'!$I$8)*'Control Panel'!$C$24)+(('Control Panel'!$J$9-'Control Panel'!$I$9)*'Control Panel'!$C$25)+((P12-'Control Panel'!$J$9)*'Control Panel'!$C$26),IF(P12&gt;='Control Panel'!$J$8,(('Control Panel'!$J$8-'Control Panel'!$I$8)*'Control Panel'!$C$24)+((P12-'Control Panel'!$J$8)*'Control Panel'!$C$25),IF(P12&lt;='Control Panel'!$J$8,((P12-'Control Panel'!$I$8)*'Control Panel'!$C$24))))))))</f>
        <v>41672.623591212963</v>
      </c>
      <c r="S12" s="92">
        <f t="shared" si="4"/>
        <v>-26916.238323448648</v>
      </c>
      <c r="T12" s="92">
        <f>O12*(1+'Control Panel'!$C$44)</f>
        <v>7064652.7772101462</v>
      </c>
      <c r="U12" s="92">
        <f>P12*(1+'Control Panel'!$C$44)</f>
        <v>6603508.0459922086</v>
      </c>
      <c r="V12" s="92">
        <f>IF(T12&gt;='Control Panel'!M$36,(('Control Panel'!M$34-'Control Panel'!L$34)*'Control Panel'!$C$39)+('Control Panel'!M$35-'Control Panel'!L$35)*'Control Panel'!$C$40+(('Control Panel'!M$36-'Control Panel'!L$36)*'Control Panel'!$C$41),IF(T12&gt;='Control Panel'!M$35,(('Control Panel'!M$34-'Control Panel'!L$34)*'Control Panel'!$C$39)+(('Control Panel'!M$35-'Control Panel'!L$35)*'Control Panel'!$C$40)+((T12-'Control Panel'!M$35)*'Control Panel'!$C$41),IF(T12&gt;='Control Panel'!M$34,(('Control Panel'!M$34-'Control Panel'!L$34)*'Control Panel'!$C$39)+((T12-'Control Panel'!M$34)*'Control Panel'!$C$40),IF(T12&lt;='Control Panel'!M$34,((T12-'Control Panel'!L$34)*'Control Panel'!$C$39)))))</f>
        <v>70646.527772101457</v>
      </c>
      <c r="W12" s="91">
        <f>IF(U12&gt;='Control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Panel'!$C$29)),IF(U12&gt;='Control Panel'!$M$12,(('Control Panel'!$M$8-'Control Panel'!$L$8)*'Control Panel'!$C$24)+(('Control Panel'!$M$9-'Control Panel'!$L$9)*'Control Panel'!$C$25)+(('Control Panel'!$M$10-'Control Panel'!$L$10)*'Control Panel'!$C$26)+(('Control Panel'!$M$11-'Control Panel'!$L$11)*'Control Panel'!$C$27)+(('Control Panel'!$M$12-'Control Panel'!$L$12)*'Control Panel'!$C$28)+((U12-'Control Panel'!$M$12)*'Control Panel'!$C$29),IF(U12&gt;='Control Panel'!$M$11,(('Control Panel'!$M$8-'Control Panel'!$L$8)*'Control Panel'!$C$24)+(('Control Panel'!$M$9-'Control Panel'!$L$9)*'Control Panel'!$C$25)+(('Control Panel'!$M$10-'Control Panel'!$L$10)*'Control Panel'!$C$26)+(('Control Panel'!$M$11-'Control Panel'!$L$11)*'Control Panel'!$C$27)+((U12-'Control Panel'!$M$11)*'Control Panel'!$C$28),IF(U12&gt;='Control Panel'!$M$10,(('Control Panel'!$M$8-'Control Panel'!$L$8)*'Control Panel'!$C$24)+('Control Panel'!$M$9-'Control Panel'!$L$9)*'Control Panel'!$C$25+(('Control Panel'!$M$10-'Control Panel'!$L$10)*'Control Panel'!$C$26)+((U12-'Control Panel'!$M$10)*'Control Panel'!$C$27),IF(U12&gt;='Control Panel'!$M$9,(('Control Panel'!$M$8-'Control Panel'!$L$8)*'Control Panel'!$C$24)+(('Control Panel'!$M$9-'Control Panel'!$L$9)*'Control Panel'!$C$25)+((U12-'Control Panel'!$M$9)*'Control Panel'!$C$26),IF(U12&gt;='Control Panel'!$M$8,(('Control Panel'!$M$8-'Control Panel'!$L$8)*'Control Panel'!$C$24)+((U12-'Control Panel'!$M$8)*'Control Panel'!$C$25),IF(U12&lt;='Control Panel'!$M$8,((U12-'Control Panel'!$L$8)*'Control Panel'!$C$24))))))))</f>
        <v>42922.802298949355</v>
      </c>
      <c r="X12" s="92">
        <f t="shared" si="5"/>
        <v>-27723.725473152102</v>
      </c>
      <c r="Y12" s="91">
        <f>T12*(1+'Control Panel'!$C$44)</f>
        <v>7276592.3605264509</v>
      </c>
      <c r="Z12" s="91">
        <f>U12*(1+'Control Panel'!$C$44)</f>
        <v>6801613.2873719754</v>
      </c>
      <c r="AA12" s="91">
        <f>IF(Y12&gt;='Control Panel'!P$36,(('Control Panel'!P$34-'Control Panel'!O$34)*'Control Panel'!$C$39)+('Control Panel'!P$35-'Control Panel'!O$35)*'Control Panel'!$C$40+(('Control Panel'!P$36-'Control Panel'!O$36)*'Control Panel'!$C$41),IF(Y12&gt;='Control Panel'!P$35,(('Control Panel'!P$34-'Control Panel'!O$34)*'Control Panel'!$C$39)+(('Control Panel'!P$35-'Control Panel'!O$35)*'Control Panel'!$C$40)+((Y12-'Control Panel'!P$35)*'Control Panel'!$C$41),IF(Y12&gt;='Control Panel'!P$34,(('Control Panel'!P$34-'Control Panel'!O$34)*'Control Panel'!$C$39)+((Y12-'Control Panel'!P$34)*'Control Panel'!$C$40),IF(Y12&lt;='Control Panel'!P$34,((Y12-'Control Panel'!O$34)*'Control Panel'!$C$39)))))</f>
        <v>72765.923605264514</v>
      </c>
      <c r="AB12" s="91">
        <f>IF(Z12&gt;='Control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Panel'!$C$29)),IF(Z12&gt;='Control Panel'!$P$12,(('Control Panel'!$P$8-'Control Panel'!$O$8)*'Control Panel'!$C$24)+(('Control Panel'!$P$9-'Control Panel'!$O$9)*'Control Panel'!$C$25)+(('Control Panel'!$P$10-'Control Panel'!$O$10)*'Control Panel'!$C$26)+(('Control Panel'!$P$11-'Control Panel'!$O$11)*'Control Panel'!$C$27)+(('Control Panel'!$P$12-'Control Panel'!$O$12)*'Control Panel'!$C$28)+((Z12-'Control Panel'!$P$12)*'Control Panel'!$C$29),IF(Z12&gt;='Control Panel'!$P$11,(('Control Panel'!$P$8-'Control Panel'!$O$8)*'Control Panel'!$C$24)+(('Control Panel'!$P$9-'Control Panel'!$O$9)*'Control Panel'!$C$25)+(('Control Panel'!$P$10-'Control Panel'!$O$10)*'Control Panel'!$C$26)+(('Control Panel'!$P$11-'Control Panel'!$O$11)*'Control Panel'!$C$27)+((Z12-'Control Panel'!$P$11)*'Control Panel'!$C$28),IF(Z12&gt;='Control Panel'!$P$10,(('Control Panel'!$P$8-'Control Panel'!$O$8)*'Control Panel'!$C$24)+('Control Panel'!$P$9-'Control Panel'!$O$9)*'Control Panel'!$C$25+(('Control Panel'!$P$10-'Control Panel'!$O$10)*'Control Panel'!$C$26)+((Z12-'Control Panel'!$P$10)*'Control Panel'!$C$27),IF(Z12&gt;='Control Panel'!$P$9,(('Control Panel'!$P$8-'Control Panel'!$O$8)*'Control Panel'!$C$24)+(('Control Panel'!$P$9-'Control Panel'!$O$9)*'Control Panel'!$C$25)+((Z12-'Control Panel'!$P$9)*'Control Panel'!$C$26),IF(Z12&gt;='Control Panel'!$P$8,(('Control Panel'!$P$8-'Control Panel'!$O$8)*'Control Panel'!$C$24)+((Z12-'Control Panel'!$P$8)*'Control Panel'!$C$25),IF(Z12&lt;='Control Panel'!$P$8,((Z12-'Control Panel'!$O$8)*'Control Panel'!$C$24))))))))</f>
        <v>44210.486367917838</v>
      </c>
      <c r="AC12" s="93">
        <f t="shared" si="6"/>
        <v>-28555.437237346676</v>
      </c>
      <c r="AD12" s="93">
        <f>Y12*(1+'Control Panel'!$C$44)</f>
        <v>7494890.1313422443</v>
      </c>
      <c r="AE12" s="91">
        <f>Z12*(1+'Control Panel'!$C$44)</f>
        <v>7005661.685993135</v>
      </c>
      <c r="AF12" s="91">
        <f>IF(AD12&gt;='Control Panel'!S$36,(('Control Panel'!S$34-'Control Panel'!R$34)*'Control Panel'!$C$39)+('Control Panel'!S$35-'Control Panel'!R$35)*'Control Panel'!$C$40+(('Control Panel'!S$36-'Control Panel'!R$36)*'Control Panel'!$C$41),IF(AD12&gt;='Control Panel'!S$35,(('Control Panel'!S$34-'Control Panel'!R$34)*'Control Panel'!$C$39)+(('Control Panel'!S$35-'Control Panel'!R$35)*'Control Panel'!$C$40)+((AD12-'Control Panel'!S$35)*'Control Panel'!$C$41),IF(AD12&gt;='Control Panel'!S$34,(('Control Panel'!S$34-'Control Panel'!R$34)*'Control Panel'!$C$39)+((AD12-'Control Panel'!S$34)*'Control Panel'!$C$40),IF(AD12&lt;='Control Panel'!S$34,((AD12-'Control Panel'!R$34)*'Control Panel'!$C$39)))))</f>
        <v>74948.901313422451</v>
      </c>
      <c r="AG12" s="91">
        <f>IF(AE12&gt;='Control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Panel'!$C$29)),IF(AE12&gt;='Control Panel'!$S$12,(('Control Panel'!$S$8-'Control Panel'!$R$8)*'Control Panel'!$C$24)+(('Control Panel'!$S$9-'Control Panel'!$R$9)*'Control Panel'!$C$25)+(('Control Panel'!$S$10-'Control Panel'!$R$10)*'Control Panel'!$C$26)+(('Control Panel'!$S$11-'Control Panel'!$R$11)*'Control Panel'!$C$27)+(('Control Panel'!$S$12-'Control Panel'!$R$12)*'Control Panel'!$C$28)+((AE12-'Control Panel'!$S$12)*'Control Panel'!$C$29),IF(AE12&gt;='Control Panel'!$S$11,(('Control Panel'!$S$8-'Control Panel'!$R$8)*'Control Panel'!$C$24)+(('Control Panel'!$S$9-'Control Panel'!$R$9)*'Control Panel'!$C$25)+(('Control Panel'!$S$10-'Control Panel'!$R$10)*'Control Panel'!$C$26)+(('Control Panel'!$S$11-'Control Panel'!$R$11)*'Control Panel'!$C$27)+((AE12-'Control Panel'!$S$11)*'Control Panel'!$C$28),IF(AE12&gt;='Control Panel'!$S$10,(('Control Panel'!$S$8-'Control Panel'!$R$8)*'Control Panel'!$C$24)+('Control Panel'!$S$9-'Control Panel'!$R$9)*'Control Panel'!$C$25+(('Control Panel'!$S$10-'Control Panel'!$R$10)*'Control Panel'!$C$26)+((AE12-'Control Panel'!$S$10)*'Control Panel'!$C$27),IF(AE12&gt;='Control Panel'!$S$9,(('Control Panel'!$S$8-'Control Panel'!$R$8)*'Control Panel'!$C$24)+(('Control Panel'!$S$9-'Control Panel'!$R$9)*'Control Panel'!$C$25)+((AE12-'Control Panel'!$S$9)*'Control Panel'!$C$26),IF(AE12&gt;='Control Panel'!$S$8,(('Control Panel'!$S$8-'Control Panel'!$R$8)*'Control Panel'!$C$24)+((AE12-'Control Panel'!$S$8)*'Control Panel'!$C$25),IF(AE12&lt;='Control Panel'!$S$8,((AE12-'Control Panel'!$R$8)*'Control Panel'!$C$24))))))))</f>
        <v>45536.800958955377</v>
      </c>
      <c r="AH12" s="91">
        <f t="shared" si="7"/>
        <v>-29412.100354467075</v>
      </c>
      <c r="AI12" s="92">
        <f t="shared" si="8"/>
        <v>353541.34267793701</v>
      </c>
      <c r="AJ12" s="92">
        <f t="shared" si="9"/>
        <v>214801.5710725821</v>
      </c>
      <c r="AK12" s="92">
        <f t="shared" si="10"/>
        <v>-138739.77160535491</v>
      </c>
    </row>
    <row r="13" spans="1:37" s="94" customFormat="1" ht="14.1">
      <c r="A13" s="86" t="str">
        <f>'ESTIMATED Earned Revenue'!A14</f>
        <v>Lawton, OK</v>
      </c>
      <c r="B13" s="86"/>
      <c r="C13" s="95">
        <f>'ESTIMATED Earned Revenue'!$I14*1.07925</f>
        <v>7837323.7678500013</v>
      </c>
      <c r="D13" s="95">
        <f>'ESTIMATED Earned Revenue'!$L14*1.07925</f>
        <v>6480778.5685800016</v>
      </c>
      <c r="E13" s="96">
        <f>IF(C13&gt;='Control Panel'!D$36,(('Control Panel'!D$34-'Control Panel'!C$34)*'Control Panel'!$C$39)+('Control Panel'!D$35-'Control Panel'!C$35)*'Control Panel'!$C$40+(('Control Panel'!D$36-'Control Panel'!C$36)*'Control Panel'!$C$41),IF(C13&gt;='Control Panel'!D$35,(('Control Panel'!D$34-'Control Panel'!C$34)*'Control Panel'!$C$39)+(('Control Panel'!D$35-'Control Panel'!C$35)*'Control Panel'!$C$40)+((C13-'Control Panel'!D$35)*'Control Panel'!$C$41),IF(C13&gt;='Control Panel'!D$34,(('Control Panel'!D$34-'Control Panel'!C$34)*'Control Panel'!$C$39)+((C13-'Control Panel'!D$34)*'Control Panel'!$C$40),IF(C13&lt;='Control Panel'!D$34,((C13-'Control Panel'!C$34)*'Control Panel'!$C$39)))))</f>
        <v>78373.237678500009</v>
      </c>
      <c r="F13" s="96">
        <f>IF(D13&gt;='Control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Panel'!$C$29)),IF(D13&gt;='Control Panel'!$D$12,(('Control Panel'!$D$8-'Control Panel'!$C$8)*'Control Panel'!$C$24)+(('Control Panel'!$D$9-'Control Panel'!$C$9)*'Control Panel'!$C$25)+(('Control Panel'!$D$10-'Control Panel'!$C$10)*'Control Panel'!$C$26)+(('Control Panel'!$D$11-'Control Panel'!$C$11)*'Control Panel'!$C$27)+(('Control Panel'!$D$12-'Control Panel'!$C$12)*'Control Panel'!$C$28)+((D13-'Control Panel'!$D$12)*'Control Panel'!$C$29),IF(D13&gt;='Control Panel'!$D$11,(('Control Panel'!$D$8-'Control Panel'!$C$8)*'Control Panel'!$C$24)+(('Control Panel'!$D$9-'Control Panel'!$C$9)*'Control Panel'!$C$25)+(('Control Panel'!$D$10-'Control Panel'!$C$10)*'Control Panel'!$C$26)+(('Control Panel'!$D$11-'Control Panel'!$C$11)*'Control Panel'!$C$27)+((D13-'Control Panel'!$D$11)*'Control Panel'!$C$28),IF(D13&gt;='Control Panel'!$D$10,(('Control Panel'!$D$8-'Control Panel'!$C$8)*'Control Panel'!$C$24)+('Control Panel'!$D$9-'Control Panel'!$C$9)*'Control Panel'!$C$25+(('Control Panel'!$D$10-'Control Panel'!$C$10)*'Control Panel'!$C$26)+((D13-'Control Panel'!$D$10)*'Control Panel'!$C$27),IF(D13&gt;='Control Panel'!$D$9,(('Control Panel'!$D$8-'Control Panel'!$C$8)*'Control Panel'!$C$24)+(('Control Panel'!$D$9-'Control Panel'!$C$9)*'Control Panel'!$C$25)+((D13-'Control Panel'!$D$9)*'Control Panel'!$C$26),IF(D13&gt;='Control Panel'!$D$8,(('Control Panel'!$D$8-'Control Panel'!$C$8)*'Control Panel'!$C$24)+((D13-'Control Panel'!$D$8)*'Control Panel'!$C$25),IF(D13&lt;='Control Panel'!$D$8,((D13-'Control Panel'!$C$8)*'Control Panel'!$C$24))))))))</f>
        <v>42125.060695770007</v>
      </c>
      <c r="G13" s="89">
        <f t="shared" si="0"/>
        <v>0.01</v>
      </c>
      <c r="H13" s="90">
        <f t="shared" si="1"/>
        <v>6.4999999999999997E-3</v>
      </c>
      <c r="I13" s="91">
        <f t="shared" si="2"/>
        <v>-36248.176982730001</v>
      </c>
      <c r="J13" s="91">
        <f>C13*(1+'Control Panel'!$C$44)</f>
        <v>8072443.480885502</v>
      </c>
      <c r="K13" s="91">
        <f>D13*(1+'Control Panel'!$C$44)</f>
        <v>6675201.9256374016</v>
      </c>
      <c r="L13" s="92">
        <f>IF(J13&gt;='Control Panel'!G$36,(('Control Panel'!G$34-'Control Panel'!F$34)*'Control Panel'!$C$39)+('Control Panel'!G$35-'Control Panel'!F$35)*'Control Panel'!$C$40+(('Control Panel'!G$36-'Control Panel'!F$36)*'Control Panel'!$C$41),IF(J13&gt;='Control Panel'!G$35,(('Control Panel'!G$34-'Control Panel'!F$34)*'Control Panel'!$C$39)+(('Control Panel'!G$35-'Control Panel'!F$35)*'Control Panel'!$C$40)+((J13-'Control Panel'!G$35)*'Control Panel'!$C$41),IF(J13&gt;='Control Panel'!G$34,(('Control Panel'!G$34-'Control Panel'!F$34)*'Control Panel'!$C$39)+((J13-'Control Panel'!G$34)*'Control Panel'!$C$40),IF(J13&lt;='Control Panel'!G$34,((J13-'Control Panel'!F$34)*'Control Panel'!$C$39)))))</f>
        <v>80724.434808855018</v>
      </c>
      <c r="M13" s="92">
        <f>IF(K13&gt;='Control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Panel'!$C$29)),IF(K13&gt;='Control Panel'!$G$12,(('Control Panel'!$G$8-'Control Panel'!$F$8)*'Control Panel'!$C$24)+(('Control Panel'!$G$9-'Control Panel'!$F$9)*'Control Panel'!$C$25)+(('Control Panel'!$G$10-'Control Panel'!$F$10)*'Control Panel'!$C$26)+(('Control Panel'!$G$11-'Control Panel'!$F$11)*'Control Panel'!$C$27)+(('Control Panel'!$G$12-'Control Panel'!$F$12)*'Control Panel'!$C$28)+((K13-'Control Panel'!$G$12)*'Control Panel'!$C$29),IF(K13&gt;='Control Panel'!$G$11,(('Control Panel'!$G$8-'Control Panel'!$F$8)*'Control Panel'!$C$24)+(('Control Panel'!$G$9-'Control Panel'!$F$9)*'Control Panel'!$C$25)+(('Control Panel'!$G$10-'Control Panel'!$F$10)*'Control Panel'!$C$26)+(('Control Panel'!$G$11-'Control Panel'!$F$11)*'Control Panel'!$C$27)+((K13-'Control Panel'!$G$11)*'Control Panel'!$C$28),IF(K13&gt;='Control Panel'!$G$10,(('Control Panel'!$G$8-'Control Panel'!$F$8)*'Control Panel'!$C$24)+('Control Panel'!$G$9-'Control Panel'!$F$9)*'Control Panel'!$C$25+(('Control Panel'!$G$10-'Control Panel'!$F$10)*'Control Panel'!$C$26)+((K13-'Control Panel'!$G$10)*'Control Panel'!$C$27),IF(K13&gt;='Control Panel'!$G$9,(('Control Panel'!$G$8-'Control Panel'!$F$8)*'Control Panel'!$C$24)+(('Control Panel'!$G$9-'Control Panel'!$F$9)*'Control Panel'!$C$25)+((K13-'Control Panel'!$G$9)*'Control Panel'!$C$26),IF(K13&gt;='Control Panel'!$G$8,(('Control Panel'!$G$8-'Control Panel'!$F$8)*'Control Panel'!$C$24)+((K13-'Control Panel'!$G$8)*'Control Panel'!$C$25),IF(K13&lt;='Control Panel'!$G$8,((K13-'Control Panel'!$F$8)*'Control Panel'!$C$24))))))))</f>
        <v>43388.812516643105</v>
      </c>
      <c r="N13" s="92">
        <f t="shared" si="3"/>
        <v>-37335.622292211912</v>
      </c>
      <c r="O13" s="92">
        <f>J13*(1+'Control Panel'!$C$44)</f>
        <v>8314616.7853120668</v>
      </c>
      <c r="P13" s="92">
        <f>K13*(1+'Control Panel'!$C$44)</f>
        <v>6875457.9834065242</v>
      </c>
      <c r="Q13" s="92">
        <f>IF(O13&gt;='Control Panel'!J$36,(('Control Panel'!J$34-'Control Panel'!I$34)*'Control Panel'!$C$39)+('Control Panel'!J$35-'Control Panel'!I$35)*'Control Panel'!$C$40+(('Control Panel'!J$36-'Control Panel'!I$36)*'Control Panel'!$C$41),IF(O13&gt;='Control Panel'!J$35,(('Control Panel'!J$34-'Control Panel'!I$34)*'Control Panel'!$C$39)+(('Control Panel'!J$35-'Control Panel'!I$35)*'Control Panel'!$C$40)+((O13-'Control Panel'!J$35)*'Control Panel'!$C$41),IF(O13&gt;='Control Panel'!J$34,(('Control Panel'!J$34-'Control Panel'!I$34)*'Control Panel'!$C$39)+((O13-'Control Panel'!J$34)*'Control Panel'!$C$40),IF(O13&lt;='Control Panel'!J$34,((O13-'Control Panel'!I$34)*'Control Panel'!$C$39)))))</f>
        <v>83146.167853120671</v>
      </c>
      <c r="R13" s="92">
        <f>IF(P13&gt;='Control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Panel'!$C$29)),IF(P13&gt;='Control Panel'!$J$12,(('Control Panel'!$J$8-'Control Panel'!$I$8)*'Control Panel'!$C$24)+(('Control Panel'!$J$9-'Control Panel'!$I$9)*'Control Panel'!$C$25)+(('Control Panel'!$J$10-'Control Panel'!$I$10)*'Control Panel'!$C$26)+(('Control Panel'!$J$11-'Control Panel'!$I$11)*'Control Panel'!$C$27)+(('Control Panel'!$J$12-'Control Panel'!$I$12)*'Control Panel'!$C$28)+((P13-'Control Panel'!$J$12)*'Control Panel'!$C$29),IF(P13&gt;='Control Panel'!$J$11,(('Control Panel'!$J$8-'Control Panel'!$I$8)*'Control Panel'!$C$24)+(('Control Panel'!$J$9-'Control Panel'!$I$9)*'Control Panel'!$C$25)+(('Control Panel'!$J$10-'Control Panel'!$I$10)*'Control Panel'!$C$26)+(('Control Panel'!$J$11-'Control Panel'!$I$11)*'Control Panel'!$C$27)+((P13-'Control Panel'!$J$11)*'Control Panel'!$C$28),IF(P13&gt;='Control Panel'!$J$10,(('Control Panel'!$J$8-'Control Panel'!$I$8)*'Control Panel'!$C$24)+('Control Panel'!$J$9-'Control Panel'!$I$9)*'Control Panel'!$C$25+(('Control Panel'!$J$10-'Control Panel'!$I$10)*'Control Panel'!$C$26)+((P13-'Control Panel'!$J$10)*'Control Panel'!$C$27),IF(P13&gt;='Control Panel'!$J$9,(('Control Panel'!$J$8-'Control Panel'!$I$8)*'Control Panel'!$C$24)+(('Control Panel'!$J$9-'Control Panel'!$I$9)*'Control Panel'!$C$25)+((P13-'Control Panel'!$J$9)*'Control Panel'!$C$26),IF(P13&gt;='Control Panel'!$J$8,(('Control Panel'!$J$8-'Control Panel'!$I$8)*'Control Panel'!$C$24)+((P13-'Control Panel'!$J$8)*'Control Panel'!$C$25),IF(P13&lt;='Control Panel'!$J$8,((P13-'Control Panel'!$I$8)*'Control Panel'!$C$24))))))))</f>
        <v>44690.476892142404</v>
      </c>
      <c r="S13" s="92">
        <f t="shared" si="4"/>
        <v>-38455.690960978267</v>
      </c>
      <c r="T13" s="92">
        <f>O13*(1+'Control Panel'!$C$44)</f>
        <v>8564055.2888714299</v>
      </c>
      <c r="U13" s="92">
        <f>P13*(1+'Control Panel'!$C$44)</f>
        <v>7081721.7229087204</v>
      </c>
      <c r="V13" s="92">
        <f>IF(T13&gt;='Control Panel'!M$36,(('Control Panel'!M$34-'Control Panel'!L$34)*'Control Panel'!$C$39)+('Control Panel'!M$35-'Control Panel'!L$35)*'Control Panel'!$C$40+(('Control Panel'!M$36-'Control Panel'!L$36)*'Control Panel'!$C$41),IF(T13&gt;='Control Panel'!M$35,(('Control Panel'!M$34-'Control Panel'!L$34)*'Control Panel'!$C$39)+(('Control Panel'!M$35-'Control Panel'!L$35)*'Control Panel'!$C$40)+((T13-'Control Panel'!M$35)*'Control Panel'!$C$41),IF(T13&gt;='Control Panel'!M$34,(('Control Panel'!M$34-'Control Panel'!L$34)*'Control Panel'!$C$39)+((T13-'Control Panel'!M$34)*'Control Panel'!$C$40),IF(T13&lt;='Control Panel'!M$34,((T13-'Control Panel'!L$34)*'Control Panel'!$C$39)))))</f>
        <v>85640.552888714301</v>
      </c>
      <c r="W13" s="91">
        <f>IF(U13&gt;='Control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Panel'!$C$29)),IF(U13&gt;='Control Panel'!$M$12,(('Control Panel'!$M$8-'Control Panel'!$L$8)*'Control Panel'!$C$24)+(('Control Panel'!$M$9-'Control Panel'!$L$9)*'Control Panel'!$C$25)+(('Control Panel'!$M$10-'Control Panel'!$L$10)*'Control Panel'!$C$26)+(('Control Panel'!$M$11-'Control Panel'!$L$11)*'Control Panel'!$C$27)+(('Control Panel'!$M$12-'Control Panel'!$L$12)*'Control Panel'!$C$28)+((U13-'Control Panel'!$M$12)*'Control Panel'!$C$29),IF(U13&gt;='Control Panel'!$M$11,(('Control Panel'!$M$8-'Control Panel'!$L$8)*'Control Panel'!$C$24)+(('Control Panel'!$M$9-'Control Panel'!$L$9)*'Control Panel'!$C$25)+(('Control Panel'!$M$10-'Control Panel'!$L$10)*'Control Panel'!$C$26)+(('Control Panel'!$M$11-'Control Panel'!$L$11)*'Control Panel'!$C$27)+((U13-'Control Panel'!$M$11)*'Control Panel'!$C$28),IF(U13&gt;='Control Panel'!$M$10,(('Control Panel'!$M$8-'Control Panel'!$L$8)*'Control Panel'!$C$24)+('Control Panel'!$M$9-'Control Panel'!$L$9)*'Control Panel'!$C$25+(('Control Panel'!$M$10-'Control Panel'!$L$10)*'Control Panel'!$C$26)+((U13-'Control Panel'!$M$10)*'Control Panel'!$C$27),IF(U13&gt;='Control Panel'!$M$9,(('Control Panel'!$M$8-'Control Panel'!$L$8)*'Control Panel'!$C$24)+(('Control Panel'!$M$9-'Control Panel'!$L$9)*'Control Panel'!$C$25)+((U13-'Control Panel'!$M$9)*'Control Panel'!$C$26),IF(U13&gt;='Control Panel'!$M$8,(('Control Panel'!$M$8-'Control Panel'!$L$8)*'Control Panel'!$C$24)+((U13-'Control Panel'!$M$8)*'Control Panel'!$C$25),IF(U13&lt;='Control Panel'!$M$8,((U13-'Control Panel'!$L$8)*'Control Panel'!$C$24))))))))</f>
        <v>46031.191198906679</v>
      </c>
      <c r="X13" s="92">
        <f t="shared" si="5"/>
        <v>-39609.361689807622</v>
      </c>
      <c r="Y13" s="91">
        <f>T13*(1+'Control Panel'!$C$44)</f>
        <v>8820976.9475375731</v>
      </c>
      <c r="Z13" s="91">
        <f>U13*(1+'Control Panel'!$C$44)</f>
        <v>7294173.374595982</v>
      </c>
      <c r="AA13" s="91">
        <f>IF(Y13&gt;='Control Panel'!P$36,(('Control Panel'!P$34-'Control Panel'!O$34)*'Control Panel'!$C$39)+('Control Panel'!P$35-'Control Panel'!O$35)*'Control Panel'!$C$40+(('Control Panel'!P$36-'Control Panel'!O$36)*'Control Panel'!$C$41),IF(Y13&gt;='Control Panel'!P$35,(('Control Panel'!P$34-'Control Panel'!O$34)*'Control Panel'!$C$39)+(('Control Panel'!P$35-'Control Panel'!O$35)*'Control Panel'!$C$40)+((Y13-'Control Panel'!P$35)*'Control Panel'!$C$41),IF(Y13&gt;='Control Panel'!P$34,(('Control Panel'!P$34-'Control Panel'!O$34)*'Control Panel'!$C$39)+((Y13-'Control Panel'!P$34)*'Control Panel'!$C$40),IF(Y13&lt;='Control Panel'!P$34,((Y13-'Control Panel'!O$34)*'Control Panel'!$C$39)))))</f>
        <v>88209.769475375739</v>
      </c>
      <c r="AB13" s="91">
        <f>IF(Z13&gt;='Control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Panel'!$C$29)),IF(Z13&gt;='Control Panel'!$P$12,(('Control Panel'!$P$8-'Control Panel'!$O$8)*'Control Panel'!$C$24)+(('Control Panel'!$P$9-'Control Panel'!$O$9)*'Control Panel'!$C$25)+(('Control Panel'!$P$10-'Control Panel'!$O$10)*'Control Panel'!$C$26)+(('Control Panel'!$P$11-'Control Panel'!$O$11)*'Control Panel'!$C$27)+(('Control Panel'!$P$12-'Control Panel'!$O$12)*'Control Panel'!$C$28)+((Z13-'Control Panel'!$P$12)*'Control Panel'!$C$29),IF(Z13&gt;='Control Panel'!$P$11,(('Control Panel'!$P$8-'Control Panel'!$O$8)*'Control Panel'!$C$24)+(('Control Panel'!$P$9-'Control Panel'!$O$9)*'Control Panel'!$C$25)+(('Control Panel'!$P$10-'Control Panel'!$O$10)*'Control Panel'!$C$26)+(('Control Panel'!$P$11-'Control Panel'!$O$11)*'Control Panel'!$C$27)+((Z13-'Control Panel'!$P$11)*'Control Panel'!$C$28),IF(Z13&gt;='Control Panel'!$P$10,(('Control Panel'!$P$8-'Control Panel'!$O$8)*'Control Panel'!$C$24)+('Control Panel'!$P$9-'Control Panel'!$O$9)*'Control Panel'!$C$25+(('Control Panel'!$P$10-'Control Panel'!$O$10)*'Control Panel'!$C$26)+((Z13-'Control Panel'!$P$10)*'Control Panel'!$C$27),IF(Z13&gt;='Control Panel'!$P$9,(('Control Panel'!$P$8-'Control Panel'!$O$8)*'Control Panel'!$C$24)+(('Control Panel'!$P$9-'Control Panel'!$O$9)*'Control Panel'!$C$25)+((Z13-'Control Panel'!$P$9)*'Control Panel'!$C$26),IF(Z13&gt;='Control Panel'!$P$8,(('Control Panel'!$P$8-'Control Panel'!$O$8)*'Control Panel'!$C$24)+((Z13-'Control Panel'!$P$8)*'Control Panel'!$C$25),IF(Z13&lt;='Control Panel'!$P$8,((Z13-'Control Panel'!$O$8)*'Control Panel'!$C$24))))))))</f>
        <v>47412.126934873879</v>
      </c>
      <c r="AC13" s="93">
        <f t="shared" si="6"/>
        <v>-40797.64254050186</v>
      </c>
      <c r="AD13" s="93">
        <f>Y13*(1+'Control Panel'!$C$44)</f>
        <v>9085606.2559636999</v>
      </c>
      <c r="AE13" s="91">
        <f>Z13*(1+'Control Panel'!$C$44)</f>
        <v>7512998.5758338617</v>
      </c>
      <c r="AF13" s="91">
        <f>IF(AD13&gt;='Control Panel'!S$36,(('Control Panel'!S$34-'Control Panel'!R$34)*'Control Panel'!$C$39)+('Control Panel'!S$35-'Control Panel'!R$35)*'Control Panel'!$C$40+(('Control Panel'!S$36-'Control Panel'!R$36)*'Control Panel'!$C$41),IF(AD13&gt;='Control Panel'!S$35,(('Control Panel'!S$34-'Control Panel'!R$34)*'Control Panel'!$C$39)+(('Control Panel'!S$35-'Control Panel'!R$35)*'Control Panel'!$C$40)+((AD13-'Control Panel'!S$35)*'Control Panel'!$C$41),IF(AD13&gt;='Control Panel'!S$34,(('Control Panel'!S$34-'Control Panel'!R$34)*'Control Panel'!$C$39)+((AD13-'Control Panel'!S$34)*'Control Panel'!$C$40),IF(AD13&lt;='Control Panel'!S$34,((AD13-'Control Panel'!R$34)*'Control Panel'!$C$39)))))</f>
        <v>90856.062559636994</v>
      </c>
      <c r="AG13" s="91">
        <f>IF(AE13&gt;='Control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Panel'!$C$29)),IF(AE13&gt;='Control Panel'!$S$12,(('Control Panel'!$S$8-'Control Panel'!$R$8)*'Control Panel'!$C$24)+(('Control Panel'!$S$9-'Control Panel'!$R$9)*'Control Panel'!$C$25)+(('Control Panel'!$S$10-'Control Panel'!$R$10)*'Control Panel'!$C$26)+(('Control Panel'!$S$11-'Control Panel'!$R$11)*'Control Panel'!$C$27)+(('Control Panel'!$S$12-'Control Panel'!$R$12)*'Control Panel'!$C$28)+((AE13-'Control Panel'!$S$12)*'Control Panel'!$C$29),IF(AE13&gt;='Control Panel'!$S$11,(('Control Panel'!$S$8-'Control Panel'!$R$8)*'Control Panel'!$C$24)+(('Control Panel'!$S$9-'Control Panel'!$R$9)*'Control Panel'!$C$25)+(('Control Panel'!$S$10-'Control Panel'!$R$10)*'Control Panel'!$C$26)+(('Control Panel'!$S$11-'Control Panel'!$R$11)*'Control Panel'!$C$27)+((AE13-'Control Panel'!$S$11)*'Control Panel'!$C$28),IF(AE13&gt;='Control Panel'!$S$10,(('Control Panel'!$S$8-'Control Panel'!$R$8)*'Control Panel'!$C$24)+('Control Panel'!$S$9-'Control Panel'!$R$9)*'Control Panel'!$C$25+(('Control Panel'!$S$10-'Control Panel'!$R$10)*'Control Panel'!$C$26)+((AE13-'Control Panel'!$S$10)*'Control Panel'!$C$27),IF(AE13&gt;='Control Panel'!$S$9,(('Control Panel'!$S$8-'Control Panel'!$R$8)*'Control Panel'!$C$24)+(('Control Panel'!$S$9-'Control Panel'!$R$9)*'Control Panel'!$C$25)+((AE13-'Control Panel'!$S$9)*'Control Panel'!$C$26),IF(AE13&gt;='Control Panel'!$S$8,(('Control Panel'!$S$8-'Control Panel'!$R$8)*'Control Panel'!$C$24)+((AE13-'Control Panel'!$S$8)*'Control Panel'!$C$25),IF(AE13&lt;='Control Panel'!$S$8,((AE13-'Control Panel'!$R$8)*'Control Panel'!$C$24))))))))</f>
        <v>48834.490742920098</v>
      </c>
      <c r="AH13" s="91">
        <f t="shared" si="7"/>
        <v>-42021.571816716896</v>
      </c>
      <c r="AI13" s="92">
        <f t="shared" si="8"/>
        <v>428576.98758570274</v>
      </c>
      <c r="AJ13" s="92">
        <f t="shared" si="9"/>
        <v>230357.09828548616</v>
      </c>
      <c r="AK13" s="92">
        <f t="shared" si="10"/>
        <v>-198219.88930021657</v>
      </c>
    </row>
    <row r="14" spans="1:37" s="94" customFormat="1" ht="14.1">
      <c r="A14" s="86" t="str">
        <f>'ESTIMATED Earned Revenue'!A15</f>
        <v>Cheyenne, WY</v>
      </c>
      <c r="B14" s="86"/>
      <c r="C14" s="95">
        <f>'ESTIMATED Earned Revenue'!$I15*1.07925</f>
        <v>8803811.731237499</v>
      </c>
      <c r="D14" s="95">
        <f>'ESTIMATED Earned Revenue'!$L15*1.07925</f>
        <v>6945399.6058612503</v>
      </c>
      <c r="E14" s="96">
        <f>IF(C14&gt;='Control Panel'!D$36,(('Control Panel'!D$34-'Control Panel'!C$34)*'Control Panel'!$C$39)+('Control Panel'!D$35-'Control Panel'!C$35)*'Control Panel'!$C$40+(('Control Panel'!D$36-'Control Panel'!C$36)*'Control Panel'!$C$41),IF(C14&gt;='Control Panel'!D$35,(('Control Panel'!D$34-'Control Panel'!C$34)*'Control Panel'!$C$39)+(('Control Panel'!D$35-'Control Panel'!C$35)*'Control Panel'!$C$40)+((C14-'Control Panel'!D$35)*'Control Panel'!$C$41),IF(C14&gt;='Control Panel'!D$34,(('Control Panel'!D$34-'Control Panel'!C$34)*'Control Panel'!$C$39)+((C14-'Control Panel'!D$34)*'Control Panel'!$C$40),IF(C14&lt;='Control Panel'!D$34,((C14-'Control Panel'!C$34)*'Control Panel'!$C$39)))))</f>
        <v>88038.11731237499</v>
      </c>
      <c r="F14" s="96">
        <f>IF(D14&gt;='Control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Panel'!$C$29)),IF(D14&gt;='Control Panel'!$D$12,(('Control Panel'!$D$8-'Control Panel'!$C$8)*'Control Panel'!$C$24)+(('Control Panel'!$D$9-'Control Panel'!$C$9)*'Control Panel'!$C$25)+(('Control Panel'!$D$10-'Control Panel'!$C$10)*'Control Panel'!$C$26)+(('Control Panel'!$D$11-'Control Panel'!$C$11)*'Control Panel'!$C$27)+(('Control Panel'!$D$12-'Control Panel'!$C$12)*'Control Panel'!$C$28)+((D14-'Control Panel'!$D$12)*'Control Panel'!$C$29),IF(D14&gt;='Control Panel'!$D$11,(('Control Panel'!$D$8-'Control Panel'!$C$8)*'Control Panel'!$C$24)+(('Control Panel'!$D$9-'Control Panel'!$C$9)*'Control Panel'!$C$25)+(('Control Panel'!$D$10-'Control Panel'!$C$10)*'Control Panel'!$C$26)+(('Control Panel'!$D$11-'Control Panel'!$C$11)*'Control Panel'!$C$27)+((D14-'Control Panel'!$D$11)*'Control Panel'!$C$28),IF(D14&gt;='Control Panel'!$D$10,(('Control Panel'!$D$8-'Control Panel'!$C$8)*'Control Panel'!$C$24)+('Control Panel'!$D$9-'Control Panel'!$C$9)*'Control Panel'!$C$25+(('Control Panel'!$D$10-'Control Panel'!$C$10)*'Control Panel'!$C$26)+((D14-'Control Panel'!$D$10)*'Control Panel'!$C$27),IF(D14&gt;='Control Panel'!$D$9,(('Control Panel'!$D$8-'Control Panel'!$C$8)*'Control Panel'!$C$24)+(('Control Panel'!$D$9-'Control Panel'!$C$9)*'Control Panel'!$C$25)+((D14-'Control Panel'!$D$9)*'Control Panel'!$C$26),IF(D14&gt;='Control Panel'!$D$8,(('Control Panel'!$D$8-'Control Panel'!$C$8)*'Control Panel'!$C$24)+((D14-'Control Panel'!$D$8)*'Control Panel'!$C$25),IF(D14&lt;='Control Panel'!$D$8,((D14-'Control Panel'!$C$8)*'Control Panel'!$C$24))))))))</f>
        <v>45145.097438098128</v>
      </c>
      <c r="G14" s="89">
        <f t="shared" si="0"/>
        <v>0.01</v>
      </c>
      <c r="H14" s="90">
        <f t="shared" si="1"/>
        <v>6.4999999999999997E-3</v>
      </c>
      <c r="I14" s="91">
        <f t="shared" si="2"/>
        <v>-42893.019874276863</v>
      </c>
      <c r="J14" s="91">
        <f>C14*(1+'Control Panel'!$C$44)</f>
        <v>9067926.0831746235</v>
      </c>
      <c r="K14" s="91">
        <f>D14*(1+'Control Panel'!$C$44)</f>
        <v>7153761.5940370876</v>
      </c>
      <c r="L14" s="92">
        <f>IF(J14&gt;='Control Panel'!G$36,(('Control Panel'!G$34-'Control Panel'!F$34)*'Control Panel'!$C$39)+('Control Panel'!G$35-'Control Panel'!F$35)*'Control Panel'!$C$40+(('Control Panel'!G$36-'Control Panel'!F$36)*'Control Panel'!$C$41),IF(J14&gt;='Control Panel'!G$35,(('Control Panel'!G$34-'Control Panel'!F$34)*'Control Panel'!$C$39)+(('Control Panel'!G$35-'Control Panel'!F$35)*'Control Panel'!$C$40)+((J14-'Control Panel'!G$35)*'Control Panel'!$C$41),IF(J14&gt;='Control Panel'!G$34,(('Control Panel'!G$34-'Control Panel'!F$34)*'Control Panel'!$C$39)+((J14-'Control Panel'!G$34)*'Control Panel'!$C$40),IF(J14&lt;='Control Panel'!G$34,((J14-'Control Panel'!F$34)*'Control Panel'!$C$39)))))</f>
        <v>90679.260831746244</v>
      </c>
      <c r="M14" s="92">
        <f>IF(K14&gt;='Control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Panel'!$C$29)),IF(K14&gt;='Control Panel'!$G$12,(('Control Panel'!$G$8-'Control Panel'!$F$8)*'Control Panel'!$C$24)+(('Control Panel'!$G$9-'Control Panel'!$F$9)*'Control Panel'!$C$25)+(('Control Panel'!$G$10-'Control Panel'!$F$10)*'Control Panel'!$C$26)+(('Control Panel'!$G$11-'Control Panel'!$F$11)*'Control Panel'!$C$27)+(('Control Panel'!$G$12-'Control Panel'!$F$12)*'Control Panel'!$C$28)+((K14-'Control Panel'!$G$12)*'Control Panel'!$C$29),IF(K14&gt;='Control Panel'!$G$11,(('Control Panel'!$G$8-'Control Panel'!$F$8)*'Control Panel'!$C$24)+(('Control Panel'!$G$9-'Control Panel'!$F$9)*'Control Panel'!$C$25)+(('Control Panel'!$G$10-'Control Panel'!$F$10)*'Control Panel'!$C$26)+(('Control Panel'!$G$11-'Control Panel'!$F$11)*'Control Panel'!$C$27)+((K14-'Control Panel'!$G$11)*'Control Panel'!$C$28),IF(K14&gt;='Control Panel'!$G$10,(('Control Panel'!$G$8-'Control Panel'!$F$8)*'Control Panel'!$C$24)+('Control Panel'!$G$9-'Control Panel'!$F$9)*'Control Panel'!$C$25+(('Control Panel'!$G$10-'Control Panel'!$F$10)*'Control Panel'!$C$26)+((K14-'Control Panel'!$G$10)*'Control Panel'!$C$27),IF(K14&gt;='Control Panel'!$G$9,(('Control Panel'!$G$8-'Control Panel'!$F$8)*'Control Panel'!$C$24)+(('Control Panel'!$G$9-'Control Panel'!$F$9)*'Control Panel'!$C$25)+((K14-'Control Panel'!$G$9)*'Control Panel'!$C$26),IF(K14&gt;='Control Panel'!$G$8,(('Control Panel'!$G$8-'Control Panel'!$F$8)*'Control Panel'!$C$24)+((K14-'Control Panel'!$G$8)*'Control Panel'!$C$25),IF(K14&lt;='Control Panel'!$G$8,((K14-'Control Panel'!$F$8)*'Control Panel'!$C$24))))))))</f>
        <v>46499.45036124107</v>
      </c>
      <c r="N14" s="92">
        <f t="shared" si="3"/>
        <v>-44179.810470505174</v>
      </c>
      <c r="O14" s="92">
        <f>J14*(1+'Control Panel'!$C$44)</f>
        <v>9339963.8656698633</v>
      </c>
      <c r="P14" s="92">
        <f>K14*(1+'Control Panel'!$C$44)</f>
        <v>7368374.4418582004</v>
      </c>
      <c r="Q14" s="92">
        <f>IF(O14&gt;='Control Panel'!J$36,(('Control Panel'!J$34-'Control Panel'!I$34)*'Control Panel'!$C$39)+('Control Panel'!J$35-'Control Panel'!I$35)*'Control Panel'!$C$40+(('Control Panel'!J$36-'Control Panel'!I$36)*'Control Panel'!$C$41),IF(O14&gt;='Control Panel'!J$35,(('Control Panel'!J$34-'Control Panel'!I$34)*'Control Panel'!$C$39)+(('Control Panel'!J$35-'Control Panel'!I$35)*'Control Panel'!$C$40)+((O14-'Control Panel'!J$35)*'Control Panel'!$C$41),IF(O14&gt;='Control Panel'!J$34,(('Control Panel'!J$34-'Control Panel'!I$34)*'Control Panel'!$C$39)+((O14-'Control Panel'!J$34)*'Control Panel'!$C$40),IF(O14&lt;='Control Panel'!J$34,((O14-'Control Panel'!I$34)*'Control Panel'!$C$39)))))</f>
        <v>93399.638656698633</v>
      </c>
      <c r="R14" s="92">
        <f>IF(P14&gt;='Control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Panel'!$C$29)),IF(P14&gt;='Control Panel'!$J$12,(('Control Panel'!$J$8-'Control Panel'!$I$8)*'Control Panel'!$C$24)+(('Control Panel'!$J$9-'Control Panel'!$I$9)*'Control Panel'!$C$25)+(('Control Panel'!$J$10-'Control Panel'!$I$10)*'Control Panel'!$C$26)+(('Control Panel'!$J$11-'Control Panel'!$I$11)*'Control Panel'!$C$27)+(('Control Panel'!$J$12-'Control Panel'!$I$12)*'Control Panel'!$C$28)+((P14-'Control Panel'!$J$12)*'Control Panel'!$C$29),IF(P14&gt;='Control Panel'!$J$11,(('Control Panel'!$J$8-'Control Panel'!$I$8)*'Control Panel'!$C$24)+(('Control Panel'!$J$9-'Control Panel'!$I$9)*'Control Panel'!$C$25)+(('Control Panel'!$J$10-'Control Panel'!$I$10)*'Control Panel'!$C$26)+(('Control Panel'!$J$11-'Control Panel'!$I$11)*'Control Panel'!$C$27)+((P14-'Control Panel'!$J$11)*'Control Panel'!$C$28),IF(P14&gt;='Control Panel'!$J$10,(('Control Panel'!$J$8-'Control Panel'!$I$8)*'Control Panel'!$C$24)+('Control Panel'!$J$9-'Control Panel'!$I$9)*'Control Panel'!$C$25+(('Control Panel'!$J$10-'Control Panel'!$I$10)*'Control Panel'!$C$26)+((P14-'Control Panel'!$J$10)*'Control Panel'!$C$27),IF(P14&gt;='Control Panel'!$J$9,(('Control Panel'!$J$8-'Control Panel'!$I$8)*'Control Panel'!$C$24)+(('Control Panel'!$J$9-'Control Panel'!$I$9)*'Control Panel'!$C$25)+((P14-'Control Panel'!$J$9)*'Control Panel'!$C$26),IF(P14&gt;='Control Panel'!$J$8,(('Control Panel'!$J$8-'Control Panel'!$I$8)*'Control Panel'!$C$24)+((P14-'Control Panel'!$J$8)*'Control Panel'!$C$25),IF(P14&lt;='Control Panel'!$J$8,((P14-'Control Panel'!$I$8)*'Control Panel'!$C$24))))))))</f>
        <v>47894.433872078298</v>
      </c>
      <c r="S14" s="92">
        <f t="shared" si="4"/>
        <v>-45505.204784620335</v>
      </c>
      <c r="T14" s="92">
        <f>O14*(1+'Control Panel'!$C$44)</f>
        <v>9620162.7816399597</v>
      </c>
      <c r="U14" s="92">
        <f>P14*(1+'Control Panel'!$C$44)</f>
        <v>7589425.6751139462</v>
      </c>
      <c r="V14" s="92">
        <f>IF(T14&gt;='Control Panel'!M$36,(('Control Panel'!M$34-'Control Panel'!L$34)*'Control Panel'!$C$39)+('Control Panel'!M$35-'Control Panel'!L$35)*'Control Panel'!$C$40+(('Control Panel'!M$36-'Control Panel'!L$36)*'Control Panel'!$C$41),IF(T14&gt;='Control Panel'!M$35,(('Control Panel'!M$34-'Control Panel'!L$34)*'Control Panel'!$C$39)+(('Control Panel'!M$35-'Control Panel'!L$35)*'Control Panel'!$C$40)+((T14-'Control Panel'!M$35)*'Control Panel'!$C$41),IF(T14&gt;='Control Panel'!M$34,(('Control Panel'!M$34-'Control Panel'!L$34)*'Control Panel'!$C$39)+((T14-'Control Panel'!M$34)*'Control Panel'!$C$40),IF(T14&lt;='Control Panel'!M$34,((T14-'Control Panel'!L$34)*'Control Panel'!$C$39)))))</f>
        <v>96201.627816399603</v>
      </c>
      <c r="W14" s="91">
        <f>IF(U14&gt;='Control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Panel'!$C$29)),IF(U14&gt;='Control Panel'!$M$12,(('Control Panel'!$M$8-'Control Panel'!$L$8)*'Control Panel'!$C$24)+(('Control Panel'!$M$9-'Control Panel'!$L$9)*'Control Panel'!$C$25)+(('Control Panel'!$M$10-'Control Panel'!$L$10)*'Control Panel'!$C$26)+(('Control Panel'!$M$11-'Control Panel'!$L$11)*'Control Panel'!$C$27)+(('Control Panel'!$M$12-'Control Panel'!$L$12)*'Control Panel'!$C$28)+((U14-'Control Panel'!$M$12)*'Control Panel'!$C$29),IF(U14&gt;='Control Panel'!$M$11,(('Control Panel'!$M$8-'Control Panel'!$L$8)*'Control Panel'!$C$24)+(('Control Panel'!$M$9-'Control Panel'!$L$9)*'Control Panel'!$C$25)+(('Control Panel'!$M$10-'Control Panel'!$L$10)*'Control Panel'!$C$26)+(('Control Panel'!$M$11-'Control Panel'!$L$11)*'Control Panel'!$C$27)+((U14-'Control Panel'!$M$11)*'Control Panel'!$C$28),IF(U14&gt;='Control Panel'!$M$10,(('Control Panel'!$M$8-'Control Panel'!$L$8)*'Control Panel'!$C$24)+('Control Panel'!$M$9-'Control Panel'!$L$9)*'Control Panel'!$C$25+(('Control Panel'!$M$10-'Control Panel'!$L$10)*'Control Panel'!$C$26)+((U14-'Control Panel'!$M$10)*'Control Panel'!$C$27),IF(U14&gt;='Control Panel'!$M$9,(('Control Panel'!$M$8-'Control Panel'!$L$8)*'Control Panel'!$C$24)+(('Control Panel'!$M$9-'Control Panel'!$L$9)*'Control Panel'!$C$25)+((U14-'Control Panel'!$M$9)*'Control Panel'!$C$26),IF(U14&gt;='Control Panel'!$M$8,(('Control Panel'!$M$8-'Control Panel'!$L$8)*'Control Panel'!$C$24)+((U14-'Control Panel'!$M$8)*'Control Panel'!$C$25),IF(U14&lt;='Control Panel'!$M$8,((U14-'Control Panel'!$L$8)*'Control Panel'!$C$24))))))))</f>
        <v>49331.266888240651</v>
      </c>
      <c r="X14" s="92">
        <f t="shared" si="5"/>
        <v>-46870.360928158952</v>
      </c>
      <c r="Y14" s="91">
        <f>T14*(1+'Control Panel'!$C$44)</f>
        <v>9908767.6650891583</v>
      </c>
      <c r="Z14" s="91">
        <f>U14*(1+'Control Panel'!$C$44)</f>
        <v>7817108.4453673651</v>
      </c>
      <c r="AA14" s="91">
        <f>IF(Y14&gt;='Control Panel'!P$36,(('Control Panel'!P$34-'Control Panel'!O$34)*'Control Panel'!$C$39)+('Control Panel'!P$35-'Control Panel'!O$35)*'Control Panel'!$C$40+(('Control Panel'!P$36-'Control Panel'!O$36)*'Control Panel'!$C$41),IF(Y14&gt;='Control Panel'!P$35,(('Control Panel'!P$34-'Control Panel'!O$34)*'Control Panel'!$C$39)+(('Control Panel'!P$35-'Control Panel'!O$35)*'Control Panel'!$C$40)+((Y14-'Control Panel'!P$35)*'Control Panel'!$C$41),IF(Y14&gt;='Control Panel'!P$34,(('Control Panel'!P$34-'Control Panel'!O$34)*'Control Panel'!$C$39)+((Y14-'Control Panel'!P$34)*'Control Panel'!$C$40),IF(Y14&lt;='Control Panel'!P$34,((Y14-'Control Panel'!O$34)*'Control Panel'!$C$39)))))</f>
        <v>99087.67665089159</v>
      </c>
      <c r="AB14" s="91">
        <f>IF(Z14&gt;='Control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Panel'!$C$29)),IF(Z14&gt;='Control Panel'!$P$12,(('Control Panel'!$P$8-'Control Panel'!$O$8)*'Control Panel'!$C$24)+(('Control Panel'!$P$9-'Control Panel'!$O$9)*'Control Panel'!$C$25)+(('Control Panel'!$P$10-'Control Panel'!$O$10)*'Control Panel'!$C$26)+(('Control Panel'!$P$11-'Control Panel'!$O$11)*'Control Panel'!$C$27)+(('Control Panel'!$P$12-'Control Panel'!$O$12)*'Control Panel'!$C$28)+((Z14-'Control Panel'!$P$12)*'Control Panel'!$C$29),IF(Z14&gt;='Control Panel'!$P$11,(('Control Panel'!$P$8-'Control Panel'!$O$8)*'Control Panel'!$C$24)+(('Control Panel'!$P$9-'Control Panel'!$O$9)*'Control Panel'!$C$25)+(('Control Panel'!$P$10-'Control Panel'!$O$10)*'Control Panel'!$C$26)+(('Control Panel'!$P$11-'Control Panel'!$O$11)*'Control Panel'!$C$27)+((Z14-'Control Panel'!$P$11)*'Control Panel'!$C$28),IF(Z14&gt;='Control Panel'!$P$10,(('Control Panel'!$P$8-'Control Panel'!$O$8)*'Control Panel'!$C$24)+('Control Panel'!$P$9-'Control Panel'!$O$9)*'Control Panel'!$C$25+(('Control Panel'!$P$10-'Control Panel'!$O$10)*'Control Panel'!$C$26)+((Z14-'Control Panel'!$P$10)*'Control Panel'!$C$27),IF(Z14&gt;='Control Panel'!$P$9,(('Control Panel'!$P$8-'Control Panel'!$O$8)*'Control Panel'!$C$24)+(('Control Panel'!$P$9-'Control Panel'!$O$9)*'Control Panel'!$C$25)+((Z14-'Control Panel'!$P$9)*'Control Panel'!$C$26),IF(Z14&gt;='Control Panel'!$P$8,(('Control Panel'!$P$8-'Control Panel'!$O$8)*'Control Panel'!$C$24)+((Z14-'Control Panel'!$P$8)*'Control Panel'!$C$25),IF(Z14&lt;='Control Panel'!$P$8,((Z14-'Control Panel'!$O$8)*'Control Panel'!$C$24))))))))</f>
        <v>50811.204894887873</v>
      </c>
      <c r="AC14" s="93">
        <f t="shared" si="6"/>
        <v>-48276.471756003717</v>
      </c>
      <c r="AD14" s="93">
        <f>Y14*(1+'Control Panel'!$C$44)</f>
        <v>10206030.695041833</v>
      </c>
      <c r="AE14" s="91">
        <f>Z14*(1+'Control Panel'!$C$44)</f>
        <v>8051621.6987283863</v>
      </c>
      <c r="AF14" s="91">
        <f>IF(AD14&gt;='Control Panel'!S$36,(('Control Panel'!S$34-'Control Panel'!R$34)*'Control Panel'!$C$39)+('Control Panel'!S$35-'Control Panel'!R$35)*'Control Panel'!$C$40+(('Control Panel'!S$36-'Control Panel'!R$36)*'Control Panel'!$C$41),IF(AD14&gt;='Control Panel'!S$35,(('Control Panel'!S$34-'Control Panel'!R$34)*'Control Panel'!$C$39)+(('Control Panel'!S$35-'Control Panel'!R$35)*'Control Panel'!$C$40)+((AD14-'Control Panel'!S$35)*'Control Panel'!$C$41),IF(AD14&gt;='Control Panel'!S$34,(('Control Panel'!S$34-'Control Panel'!R$34)*'Control Panel'!$C$39)+((AD14-'Control Panel'!S$34)*'Control Panel'!$C$40),IF(AD14&lt;='Control Panel'!S$34,((AD14-'Control Panel'!R$34)*'Control Panel'!$C$39)))))</f>
        <v>102060.30695041834</v>
      </c>
      <c r="AG14" s="91">
        <f>IF(AE14&gt;='Control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Panel'!$C$29)),IF(AE14&gt;='Control Panel'!$S$12,(('Control Panel'!$S$8-'Control Panel'!$R$8)*'Control Panel'!$C$24)+(('Control Panel'!$S$9-'Control Panel'!$R$9)*'Control Panel'!$C$25)+(('Control Panel'!$S$10-'Control Panel'!$R$10)*'Control Panel'!$C$26)+(('Control Panel'!$S$11-'Control Panel'!$R$11)*'Control Panel'!$C$27)+(('Control Panel'!$S$12-'Control Panel'!$R$12)*'Control Panel'!$C$28)+((AE14-'Control Panel'!$S$12)*'Control Panel'!$C$29),IF(AE14&gt;='Control Panel'!$S$11,(('Control Panel'!$S$8-'Control Panel'!$R$8)*'Control Panel'!$C$24)+(('Control Panel'!$S$9-'Control Panel'!$R$9)*'Control Panel'!$C$25)+(('Control Panel'!$S$10-'Control Panel'!$R$10)*'Control Panel'!$C$26)+(('Control Panel'!$S$11-'Control Panel'!$R$11)*'Control Panel'!$C$27)+((AE14-'Control Panel'!$S$11)*'Control Panel'!$C$28),IF(AE14&gt;='Control Panel'!$S$10,(('Control Panel'!$S$8-'Control Panel'!$R$8)*'Control Panel'!$C$24)+('Control Panel'!$S$9-'Control Panel'!$R$9)*'Control Panel'!$C$25+(('Control Panel'!$S$10-'Control Panel'!$R$10)*'Control Panel'!$C$26)+((AE14-'Control Panel'!$S$10)*'Control Panel'!$C$27),IF(AE14&gt;='Control Panel'!$S$9,(('Control Panel'!$S$8-'Control Panel'!$R$8)*'Control Panel'!$C$24)+(('Control Panel'!$S$9-'Control Panel'!$R$9)*'Control Panel'!$C$25)+((AE14-'Control Panel'!$S$9)*'Control Panel'!$C$26),IF(AE14&gt;='Control Panel'!$S$8,(('Control Panel'!$S$8-'Control Panel'!$R$8)*'Control Panel'!$C$24)+((AE14-'Control Panel'!$S$8)*'Control Panel'!$C$25),IF(AE14&lt;='Control Panel'!$S$8,((AE14-'Control Panel'!$R$8)*'Control Panel'!$C$24))))))))</f>
        <v>52335.541041734512</v>
      </c>
      <c r="AH14" s="91">
        <f t="shared" si="7"/>
        <v>-49724.765908683825</v>
      </c>
      <c r="AI14" s="92">
        <f t="shared" si="8"/>
        <v>481428.51090615441</v>
      </c>
      <c r="AJ14" s="92">
        <f t="shared" si="9"/>
        <v>246871.8970581824</v>
      </c>
      <c r="AK14" s="92">
        <f t="shared" si="10"/>
        <v>-234556.61384797201</v>
      </c>
    </row>
    <row r="15" spans="1:37" s="94" customFormat="1" ht="14.1">
      <c r="A15" s="86" t="str">
        <f>'ESTIMATED Earned Revenue'!A16</f>
        <v>Scranton, PA</v>
      </c>
      <c r="B15" s="86"/>
      <c r="C15" s="95">
        <f>'ESTIMATED Earned Revenue'!$I16*1.07925</f>
        <v>16073049.167599771</v>
      </c>
      <c r="D15" s="95">
        <f>'ESTIMATED Earned Revenue'!$L16*1.07925</f>
        <v>7016169.0340724997</v>
      </c>
      <c r="E15" s="96">
        <f>IF(C15&gt;='Control Panel'!D$36,(('Control Panel'!D$34-'Control Panel'!C$34)*'Control Panel'!$C$39)+('Control Panel'!D$35-'Control Panel'!C$35)*'Control Panel'!$C$40+(('Control Panel'!D$36-'Control Panel'!C$36)*'Control Panel'!$C$41),IF(C15&gt;='Control Panel'!D$35,(('Control Panel'!D$34-'Control Panel'!C$34)*'Control Panel'!$C$39)+(('Control Panel'!D$35-'Control Panel'!C$35)*'Control Panel'!$C$40)+((C15-'Control Panel'!D$35)*'Control Panel'!$C$41),IF(C15&gt;='Control Panel'!D$34,(('Control Panel'!D$34-'Control Panel'!C$34)*'Control Panel'!$C$39)+((C15-'Control Panel'!D$34)*'Control Panel'!$C$40),IF(C15&lt;='Control Panel'!D$34,((C15-'Control Panel'!C$34)*'Control Panel'!$C$39)))))</f>
        <v>133576.71583799887</v>
      </c>
      <c r="F15" s="96">
        <f>IF(D15&gt;='Control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Panel'!$C$29)),IF(D15&gt;='Control Panel'!$D$12,(('Control Panel'!$D$8-'Control Panel'!$C$8)*'Control Panel'!$C$24)+(('Control Panel'!$D$9-'Control Panel'!$C$9)*'Control Panel'!$C$25)+(('Control Panel'!$D$10-'Control Panel'!$C$10)*'Control Panel'!$C$26)+(('Control Panel'!$D$11-'Control Panel'!$C$11)*'Control Panel'!$C$27)+(('Control Panel'!$D$12-'Control Panel'!$C$12)*'Control Panel'!$C$28)+((D15-'Control Panel'!$D$12)*'Control Panel'!$C$29),IF(D15&gt;='Control Panel'!$D$11,(('Control Panel'!$D$8-'Control Panel'!$C$8)*'Control Panel'!$C$24)+(('Control Panel'!$D$9-'Control Panel'!$C$9)*'Control Panel'!$C$25)+(('Control Panel'!$D$10-'Control Panel'!$C$10)*'Control Panel'!$C$26)+(('Control Panel'!$D$11-'Control Panel'!$C$11)*'Control Panel'!$C$27)+((D15-'Control Panel'!$D$11)*'Control Panel'!$C$28),IF(D15&gt;='Control Panel'!$D$10,(('Control Panel'!$D$8-'Control Panel'!$C$8)*'Control Panel'!$C$24)+('Control Panel'!$D$9-'Control Panel'!$C$9)*'Control Panel'!$C$25+(('Control Panel'!$D$10-'Control Panel'!$C$10)*'Control Panel'!$C$26)+((D15-'Control Panel'!$D$10)*'Control Panel'!$C$27),IF(D15&gt;='Control Panel'!$D$9,(('Control Panel'!$D$8-'Control Panel'!$C$8)*'Control Panel'!$C$24)+(('Control Panel'!$D$9-'Control Panel'!$C$9)*'Control Panel'!$C$25)+((D15-'Control Panel'!$D$9)*'Control Panel'!$C$26),IF(D15&gt;='Control Panel'!$D$8,(('Control Panel'!$D$8-'Control Panel'!$C$8)*'Control Panel'!$C$24)+((D15-'Control Panel'!$D$8)*'Control Panel'!$C$25),IF(D15&lt;='Control Panel'!$D$8,((D15-'Control Panel'!$C$8)*'Control Panel'!$C$24))))))))</f>
        <v>45605.098721471244</v>
      </c>
      <c r="G15" s="89">
        <f t="shared" si="0"/>
        <v>8.3106020796143813E-3</v>
      </c>
      <c r="H15" s="90">
        <f t="shared" si="1"/>
        <v>6.4999999999999997E-3</v>
      </c>
      <c r="I15" s="91">
        <f t="shared" si="2"/>
        <v>-87971.617116527632</v>
      </c>
      <c r="J15" s="91">
        <f>C15*(1+'Control Panel'!$C$44)</f>
        <v>16555240.642627764</v>
      </c>
      <c r="K15" s="91">
        <f>D15*(1+'Control Panel'!$C$44)</f>
        <v>7226654.105094675</v>
      </c>
      <c r="L15" s="92">
        <f>IF(J15&gt;='Control Panel'!G$36,(('Control Panel'!G$34-'Control Panel'!F$34)*'Control Panel'!$C$39)+('Control Panel'!G$35-'Control Panel'!F$35)*'Control Panel'!$C$40+(('Control Panel'!G$36-'Control Panel'!F$36)*'Control Panel'!$C$41),IF(J15&gt;='Control Panel'!G$35,(('Control Panel'!G$34-'Control Panel'!F$34)*'Control Panel'!$C$39)+(('Control Panel'!G$35-'Control Panel'!F$35)*'Control Panel'!$C$40)+((J15-'Control Panel'!G$35)*'Control Panel'!$C$41),IF(J15&gt;='Control Panel'!G$34,(('Control Panel'!G$34-'Control Panel'!F$34)*'Control Panel'!$C$39)+((J15-'Control Panel'!G$34)*'Control Panel'!$C$40),IF(J15&lt;='Control Panel'!G$34,((J15-'Control Panel'!F$34)*'Control Panel'!$C$39)))))</f>
        <v>137584.01731313881</v>
      </c>
      <c r="M15" s="92">
        <f>IF(K15&gt;='Control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Panel'!$C$29)),IF(K15&gt;='Control Panel'!$G$12,(('Control Panel'!$G$8-'Control Panel'!$F$8)*'Control Panel'!$C$24)+(('Control Panel'!$G$9-'Control Panel'!$F$9)*'Control Panel'!$C$25)+(('Control Panel'!$G$10-'Control Panel'!$F$10)*'Control Panel'!$C$26)+(('Control Panel'!$G$11-'Control Panel'!$F$11)*'Control Panel'!$C$27)+(('Control Panel'!$G$12-'Control Panel'!$F$12)*'Control Panel'!$C$28)+((K15-'Control Panel'!$G$12)*'Control Panel'!$C$29),IF(K15&gt;='Control Panel'!$G$11,(('Control Panel'!$G$8-'Control Panel'!$F$8)*'Control Panel'!$C$24)+(('Control Panel'!$G$9-'Control Panel'!$F$9)*'Control Panel'!$C$25)+(('Control Panel'!$G$10-'Control Panel'!$F$10)*'Control Panel'!$C$26)+(('Control Panel'!$G$11-'Control Panel'!$F$11)*'Control Panel'!$C$27)+((K15-'Control Panel'!$G$11)*'Control Panel'!$C$28),IF(K15&gt;='Control Panel'!$G$10,(('Control Panel'!$G$8-'Control Panel'!$F$8)*'Control Panel'!$C$24)+('Control Panel'!$G$9-'Control Panel'!$F$9)*'Control Panel'!$C$25+(('Control Panel'!$G$10-'Control Panel'!$F$10)*'Control Panel'!$C$26)+((K15-'Control Panel'!$G$10)*'Control Panel'!$C$27),IF(K15&gt;='Control Panel'!$G$9,(('Control Panel'!$G$8-'Control Panel'!$F$8)*'Control Panel'!$C$24)+(('Control Panel'!$G$9-'Control Panel'!$F$9)*'Control Panel'!$C$25)+((K15-'Control Panel'!$G$9)*'Control Panel'!$C$26),IF(K15&gt;='Control Panel'!$G$8,(('Control Panel'!$G$8-'Control Panel'!$F$8)*'Control Panel'!$C$24)+((K15-'Control Panel'!$G$8)*'Control Panel'!$C$25),IF(K15&lt;='Control Panel'!$G$8,((K15-'Control Panel'!$F$8)*'Control Panel'!$C$24))))))))</f>
        <v>46973.251683115384</v>
      </c>
      <c r="N15" s="92">
        <f t="shared" si="3"/>
        <v>-90610.765630023438</v>
      </c>
      <c r="O15" s="92">
        <f>J15*(1+'Control Panel'!$C$44)</f>
        <v>17051897.861906599</v>
      </c>
      <c r="P15" s="92">
        <f>K15*(1+'Control Panel'!$C$44)</f>
        <v>7443453.7282475159</v>
      </c>
      <c r="Q15" s="92">
        <f>IF(O15&gt;='Control Panel'!J$36,(('Control Panel'!J$34-'Control Panel'!I$34)*'Control Panel'!$C$39)+('Control Panel'!J$35-'Control Panel'!I$35)*'Control Panel'!$C$40+(('Control Panel'!J$36-'Control Panel'!I$36)*'Control Panel'!$C$41),IF(O15&gt;='Control Panel'!J$35,(('Control Panel'!J$34-'Control Panel'!I$34)*'Control Panel'!$C$39)+(('Control Panel'!J$35-'Control Panel'!I$35)*'Control Panel'!$C$40)+((O15-'Control Panel'!J$35)*'Control Panel'!$C$41),IF(O15&gt;='Control Panel'!J$34,(('Control Panel'!J$34-'Control Panel'!I$34)*'Control Panel'!$C$39)+((O15-'Control Panel'!J$34)*'Control Panel'!$C$40),IF(O15&lt;='Control Panel'!J$34,((O15-'Control Panel'!I$34)*'Control Panel'!$C$39)))))</f>
        <v>141711.53783253301</v>
      </c>
      <c r="R15" s="92">
        <f>IF(P15&gt;='Control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Panel'!$C$29)),IF(P15&gt;='Control Panel'!$J$12,(('Control Panel'!$J$8-'Control Panel'!$I$8)*'Control Panel'!$C$24)+(('Control Panel'!$J$9-'Control Panel'!$I$9)*'Control Panel'!$C$25)+(('Control Panel'!$J$10-'Control Panel'!$I$10)*'Control Panel'!$C$26)+(('Control Panel'!$J$11-'Control Panel'!$I$11)*'Control Panel'!$C$27)+(('Control Panel'!$J$12-'Control Panel'!$I$12)*'Control Panel'!$C$28)+((P15-'Control Panel'!$J$12)*'Control Panel'!$C$29),IF(P15&gt;='Control Panel'!$J$11,(('Control Panel'!$J$8-'Control Panel'!$I$8)*'Control Panel'!$C$24)+(('Control Panel'!$J$9-'Control Panel'!$I$9)*'Control Panel'!$C$25)+(('Control Panel'!$J$10-'Control Panel'!$I$10)*'Control Panel'!$C$26)+(('Control Panel'!$J$11-'Control Panel'!$I$11)*'Control Panel'!$C$27)+((P15-'Control Panel'!$J$11)*'Control Panel'!$C$28),IF(P15&gt;='Control Panel'!$J$10,(('Control Panel'!$J$8-'Control Panel'!$I$8)*'Control Panel'!$C$24)+('Control Panel'!$J$9-'Control Panel'!$I$9)*'Control Panel'!$C$25+(('Control Panel'!$J$10-'Control Panel'!$I$10)*'Control Panel'!$C$26)+((P15-'Control Panel'!$J$10)*'Control Panel'!$C$27),IF(P15&gt;='Control Panel'!$J$9,(('Control Panel'!$J$8-'Control Panel'!$I$8)*'Control Panel'!$C$24)+(('Control Panel'!$J$9-'Control Panel'!$I$9)*'Control Panel'!$C$25)+((P15-'Control Panel'!$J$9)*'Control Panel'!$C$26),IF(P15&gt;='Control Panel'!$J$8,(('Control Panel'!$J$8-'Control Panel'!$I$8)*'Control Panel'!$C$24)+((P15-'Control Panel'!$J$8)*'Control Panel'!$C$25),IF(P15&lt;='Control Panel'!$J$8,((P15-'Control Panel'!$I$8)*'Control Panel'!$C$24))))))))</f>
        <v>48382.449233608852</v>
      </c>
      <c r="S15" s="92">
        <f t="shared" si="4"/>
        <v>-93329.088598924165</v>
      </c>
      <c r="T15" s="92">
        <f>O15*(1+'Control Panel'!$C$44)</f>
        <v>17563454.797763798</v>
      </c>
      <c r="U15" s="92">
        <f>P15*(1+'Control Panel'!$C$44)</f>
        <v>7666757.3400949417</v>
      </c>
      <c r="V15" s="92">
        <f>IF(T15&gt;='Control Panel'!M$36,(('Control Panel'!M$34-'Control Panel'!L$34)*'Control Panel'!$C$39)+('Control Panel'!M$35-'Control Panel'!L$35)*'Control Panel'!$C$40+(('Control Panel'!M$36-'Control Panel'!L$36)*'Control Panel'!$C$41),IF(T15&gt;='Control Panel'!M$35,(('Control Panel'!M$34-'Control Panel'!L$34)*'Control Panel'!$C$39)+(('Control Panel'!M$35-'Control Panel'!L$35)*'Control Panel'!$C$40)+((T15-'Control Panel'!M$35)*'Control Panel'!$C$41),IF(T15&gt;='Control Panel'!M$34,(('Control Panel'!M$34-'Control Panel'!L$34)*'Control Panel'!$C$39)+((T15-'Control Panel'!M$34)*'Control Panel'!$C$40),IF(T15&lt;='Control Panel'!M$34,((T15-'Control Panel'!L$34)*'Control Panel'!$C$39)))))</f>
        <v>145962.883967509</v>
      </c>
      <c r="W15" s="91">
        <f>IF(U15&gt;='Control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Panel'!$C$29)),IF(U15&gt;='Control Panel'!$M$12,(('Control Panel'!$M$8-'Control Panel'!$L$8)*'Control Panel'!$C$24)+(('Control Panel'!$M$9-'Control Panel'!$L$9)*'Control Panel'!$C$25)+(('Control Panel'!$M$10-'Control Panel'!$L$10)*'Control Panel'!$C$26)+(('Control Panel'!$M$11-'Control Panel'!$L$11)*'Control Panel'!$C$27)+(('Control Panel'!$M$12-'Control Panel'!$L$12)*'Control Panel'!$C$28)+((U15-'Control Panel'!$M$12)*'Control Panel'!$C$29),IF(U15&gt;='Control Panel'!$M$11,(('Control Panel'!$M$8-'Control Panel'!$L$8)*'Control Panel'!$C$24)+(('Control Panel'!$M$9-'Control Panel'!$L$9)*'Control Panel'!$C$25)+(('Control Panel'!$M$10-'Control Panel'!$L$10)*'Control Panel'!$C$26)+(('Control Panel'!$M$11-'Control Panel'!$L$11)*'Control Panel'!$C$27)+((U15-'Control Panel'!$M$11)*'Control Panel'!$C$28),IF(U15&gt;='Control Panel'!$M$10,(('Control Panel'!$M$8-'Control Panel'!$L$8)*'Control Panel'!$C$24)+('Control Panel'!$M$9-'Control Panel'!$L$9)*'Control Panel'!$C$25+(('Control Panel'!$M$10-'Control Panel'!$L$10)*'Control Panel'!$C$26)+((U15-'Control Panel'!$M$10)*'Control Panel'!$C$27),IF(U15&gt;='Control Panel'!$M$9,(('Control Panel'!$M$8-'Control Panel'!$L$8)*'Control Panel'!$C$24)+(('Control Panel'!$M$9-'Control Panel'!$L$9)*'Control Panel'!$C$25)+((U15-'Control Panel'!$M$9)*'Control Panel'!$C$26),IF(U15&gt;='Control Panel'!$M$8,(('Control Panel'!$M$8-'Control Panel'!$L$8)*'Control Panel'!$C$24)+((U15-'Control Panel'!$M$8)*'Control Panel'!$C$25),IF(U15&lt;='Control Panel'!$M$8,((U15-'Control Panel'!$L$8)*'Control Panel'!$C$24))))))))</f>
        <v>49833.922710617117</v>
      </c>
      <c r="X15" s="92">
        <f t="shared" si="5"/>
        <v>-96128.961256891882</v>
      </c>
      <c r="Y15" s="91">
        <f>T15*(1+'Control Panel'!$C$44)</f>
        <v>18090358.441696715</v>
      </c>
      <c r="Z15" s="91">
        <f>U15*(1+'Control Panel'!$C$44)</f>
        <v>7896760.06029779</v>
      </c>
      <c r="AA15" s="91">
        <f>IF(Y15&gt;='Control Panel'!P$36,(('Control Panel'!P$34-'Control Panel'!O$34)*'Control Panel'!$C$39)+('Control Panel'!P$35-'Control Panel'!O$35)*'Control Panel'!$C$40+(('Control Panel'!P$36-'Control Panel'!O$36)*'Control Panel'!$C$41),IF(Y15&gt;='Control Panel'!P$35,(('Control Panel'!P$34-'Control Panel'!O$34)*'Control Panel'!$C$39)+(('Control Panel'!P$35-'Control Panel'!O$35)*'Control Panel'!$C$40)+((Y15-'Control Panel'!P$35)*'Control Panel'!$C$41),IF(Y15&gt;='Control Panel'!P$34,(('Control Panel'!P$34-'Control Panel'!O$34)*'Control Panel'!$C$39)+((Y15-'Control Panel'!P$34)*'Control Panel'!$C$40),IF(Y15&lt;='Control Panel'!P$34,((Y15-'Control Panel'!O$34)*'Control Panel'!$C$39)))))</f>
        <v>150341.77048653428</v>
      </c>
      <c r="AB15" s="91">
        <f>IF(Z15&gt;='Control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Panel'!$C$29)),IF(Z15&gt;='Control Panel'!$P$12,(('Control Panel'!$P$8-'Control Panel'!$O$8)*'Control Panel'!$C$24)+(('Control Panel'!$P$9-'Control Panel'!$O$9)*'Control Panel'!$C$25)+(('Control Panel'!$P$10-'Control Panel'!$O$10)*'Control Panel'!$C$26)+(('Control Panel'!$P$11-'Control Panel'!$O$11)*'Control Panel'!$C$27)+(('Control Panel'!$P$12-'Control Panel'!$O$12)*'Control Panel'!$C$28)+((Z15-'Control Panel'!$P$12)*'Control Panel'!$C$29),IF(Z15&gt;='Control Panel'!$P$11,(('Control Panel'!$P$8-'Control Panel'!$O$8)*'Control Panel'!$C$24)+(('Control Panel'!$P$9-'Control Panel'!$O$9)*'Control Panel'!$C$25)+(('Control Panel'!$P$10-'Control Panel'!$O$10)*'Control Panel'!$C$26)+(('Control Panel'!$P$11-'Control Panel'!$O$11)*'Control Panel'!$C$27)+((Z15-'Control Panel'!$P$11)*'Control Panel'!$C$28),IF(Z15&gt;='Control Panel'!$P$10,(('Control Panel'!$P$8-'Control Panel'!$O$8)*'Control Panel'!$C$24)+('Control Panel'!$P$9-'Control Panel'!$O$9)*'Control Panel'!$C$25+(('Control Panel'!$P$10-'Control Panel'!$O$10)*'Control Panel'!$C$26)+((Z15-'Control Panel'!$P$10)*'Control Panel'!$C$27),IF(Z15&gt;='Control Panel'!$P$9,(('Control Panel'!$P$8-'Control Panel'!$O$8)*'Control Panel'!$C$24)+(('Control Panel'!$P$9-'Control Panel'!$O$9)*'Control Panel'!$C$25)+((Z15-'Control Panel'!$P$9)*'Control Panel'!$C$26),IF(Z15&gt;='Control Panel'!$P$8,(('Control Panel'!$P$8-'Control Panel'!$O$8)*'Control Panel'!$C$24)+((Z15-'Control Panel'!$P$8)*'Control Panel'!$C$25),IF(Z15&lt;='Control Panel'!$P$8,((Z15-'Control Panel'!$O$8)*'Control Panel'!$C$24))))))))</f>
        <v>51328.940391935634</v>
      </c>
      <c r="AC15" s="93">
        <f t="shared" si="6"/>
        <v>-99012.830094598641</v>
      </c>
      <c r="AD15" s="93">
        <f>Y15*(1+'Control Panel'!$C$44)</f>
        <v>18633069.194947615</v>
      </c>
      <c r="AE15" s="91">
        <f>Z15*(1+'Control Panel'!$C$44)</f>
        <v>8133662.8621067237</v>
      </c>
      <c r="AF15" s="91">
        <f>IF(AD15&gt;='Control Panel'!S$36,(('Control Panel'!S$34-'Control Panel'!R$34)*'Control Panel'!$C$39)+('Control Panel'!S$35-'Control Panel'!R$35)*'Control Panel'!$C$40+(('Control Panel'!S$36-'Control Panel'!R$36)*'Control Panel'!$C$41),IF(AD15&gt;='Control Panel'!S$35,(('Control Panel'!S$34-'Control Panel'!R$34)*'Control Panel'!$C$39)+(('Control Panel'!S$35-'Control Panel'!R$35)*'Control Panel'!$C$40)+((AD15-'Control Panel'!S$35)*'Control Panel'!$C$41),IF(AD15&gt;='Control Panel'!S$34,(('Control Panel'!S$34-'Control Panel'!R$34)*'Control Panel'!$C$39)+((AD15-'Control Panel'!S$34)*'Control Panel'!$C$40),IF(AD15&lt;='Control Panel'!S$34,((AD15-'Control Panel'!R$34)*'Control Panel'!$C$39)))))</f>
        <v>154852.02360113032</v>
      </c>
      <c r="AG15" s="91">
        <f>IF(AE15&gt;='Control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Panel'!$C$29)),IF(AE15&gt;='Control Panel'!$S$12,(('Control Panel'!$S$8-'Control Panel'!$R$8)*'Control Panel'!$C$24)+(('Control Panel'!$S$9-'Control Panel'!$R$9)*'Control Panel'!$C$25)+(('Control Panel'!$S$10-'Control Panel'!$R$10)*'Control Panel'!$C$26)+(('Control Panel'!$S$11-'Control Panel'!$R$11)*'Control Panel'!$C$27)+(('Control Panel'!$S$12-'Control Panel'!$R$12)*'Control Panel'!$C$28)+((AE15-'Control Panel'!$S$12)*'Control Panel'!$C$29),IF(AE15&gt;='Control Panel'!$S$11,(('Control Panel'!$S$8-'Control Panel'!$R$8)*'Control Panel'!$C$24)+(('Control Panel'!$S$9-'Control Panel'!$R$9)*'Control Panel'!$C$25)+(('Control Panel'!$S$10-'Control Panel'!$R$10)*'Control Panel'!$C$26)+(('Control Panel'!$S$11-'Control Panel'!$R$11)*'Control Panel'!$C$27)+((AE15-'Control Panel'!$S$11)*'Control Panel'!$C$28),IF(AE15&gt;='Control Panel'!$S$10,(('Control Panel'!$S$8-'Control Panel'!$R$8)*'Control Panel'!$C$24)+('Control Panel'!$S$9-'Control Panel'!$R$9)*'Control Panel'!$C$25+(('Control Panel'!$S$10-'Control Panel'!$R$10)*'Control Panel'!$C$26)+((AE15-'Control Panel'!$S$10)*'Control Panel'!$C$27),IF(AE15&gt;='Control Panel'!$S$9,(('Control Panel'!$S$8-'Control Panel'!$R$8)*'Control Panel'!$C$24)+(('Control Panel'!$S$9-'Control Panel'!$R$9)*'Control Panel'!$C$25)+((AE15-'Control Panel'!$S$9)*'Control Panel'!$C$26),IF(AE15&gt;='Control Panel'!$S$8,(('Control Panel'!$S$8-'Control Panel'!$R$8)*'Control Panel'!$C$24)+((AE15-'Control Panel'!$S$8)*'Control Panel'!$C$25),IF(AE15&lt;='Control Panel'!$S$8,((AE15-'Control Panel'!$R$8)*'Control Panel'!$C$24))))))))</f>
        <v>52868.808603693702</v>
      </c>
      <c r="AH15" s="91">
        <f t="shared" si="7"/>
        <v>-101983.21499743662</v>
      </c>
      <c r="AI15" s="92">
        <f t="shared" si="8"/>
        <v>730452.23320084554</v>
      </c>
      <c r="AJ15" s="92">
        <f t="shared" si="9"/>
        <v>249387.3726229707</v>
      </c>
      <c r="AK15" s="92">
        <f t="shared" si="10"/>
        <v>-481064.86057787482</v>
      </c>
    </row>
    <row r="16" spans="1:37" s="94" customFormat="1" ht="14.1">
      <c r="A16" s="86" t="str">
        <f>'ESTIMATED Earned Revenue'!A17</f>
        <v>Lincoln, NE</v>
      </c>
      <c r="B16" s="86"/>
      <c r="C16" s="95">
        <f>'ESTIMATED Earned Revenue'!$I17*1.07925</f>
        <v>7231816.7610375006</v>
      </c>
      <c r="D16" s="95">
        <f>'ESTIMATED Earned Revenue'!$L17*1.07925</f>
        <v>7121049.2108025001</v>
      </c>
      <c r="E16" s="96">
        <f>IF(C16&gt;='Control Panel'!D$36,(('Control Panel'!D$34-'Control Panel'!C$34)*'Control Panel'!$C$39)+('Control Panel'!D$35-'Control Panel'!C$35)*'Control Panel'!$C$40+(('Control Panel'!D$36-'Control Panel'!C$36)*'Control Panel'!$C$41),IF(C16&gt;='Control Panel'!D$35,(('Control Panel'!D$34-'Control Panel'!C$34)*'Control Panel'!$C$39)+(('Control Panel'!D$35-'Control Panel'!C$35)*'Control Panel'!$C$40)+((C16-'Control Panel'!D$35)*'Control Panel'!$C$41),IF(C16&gt;='Control Panel'!D$34,(('Control Panel'!D$34-'Control Panel'!C$34)*'Control Panel'!$C$39)+((C16-'Control Panel'!D$34)*'Control Panel'!$C$40),IF(C16&lt;='Control Panel'!D$34,((C16-'Control Panel'!C$34)*'Control Panel'!$C$39)))))</f>
        <v>72318.167610375007</v>
      </c>
      <c r="F16" s="96">
        <f>IF(D16&gt;='Control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Panel'!$C$29)),IF(D16&gt;='Control Panel'!$D$12,(('Control Panel'!$D$8-'Control Panel'!$C$8)*'Control Panel'!$C$24)+(('Control Panel'!$D$9-'Control Panel'!$C$9)*'Control Panel'!$C$25)+(('Control Panel'!$D$10-'Control Panel'!$C$10)*'Control Panel'!$C$26)+(('Control Panel'!$D$11-'Control Panel'!$C$11)*'Control Panel'!$C$27)+(('Control Panel'!$D$12-'Control Panel'!$C$12)*'Control Panel'!$C$28)+((D16-'Control Panel'!$D$12)*'Control Panel'!$C$29),IF(D16&gt;='Control Panel'!$D$11,(('Control Panel'!$D$8-'Control Panel'!$C$8)*'Control Panel'!$C$24)+(('Control Panel'!$D$9-'Control Panel'!$C$9)*'Control Panel'!$C$25)+(('Control Panel'!$D$10-'Control Panel'!$C$10)*'Control Panel'!$C$26)+(('Control Panel'!$D$11-'Control Panel'!$C$11)*'Control Panel'!$C$27)+((D16-'Control Panel'!$D$11)*'Control Panel'!$C$28),IF(D16&gt;='Control Panel'!$D$10,(('Control Panel'!$D$8-'Control Panel'!$C$8)*'Control Panel'!$C$24)+('Control Panel'!$D$9-'Control Panel'!$C$9)*'Control Panel'!$C$25+(('Control Panel'!$D$10-'Control Panel'!$C$10)*'Control Panel'!$C$26)+((D16-'Control Panel'!$D$10)*'Control Panel'!$C$27),IF(D16&gt;='Control Panel'!$D$9,(('Control Panel'!$D$8-'Control Panel'!$C$8)*'Control Panel'!$C$24)+(('Control Panel'!$D$9-'Control Panel'!$C$9)*'Control Panel'!$C$25)+((D16-'Control Panel'!$D$9)*'Control Panel'!$C$26),IF(D16&gt;='Control Panel'!$D$8,(('Control Panel'!$D$8-'Control Panel'!$C$8)*'Control Panel'!$C$24)+((D16-'Control Panel'!$D$8)*'Control Panel'!$C$25),IF(D16&lt;='Control Panel'!$D$8,((D16-'Control Panel'!$C$8)*'Control Panel'!$C$24))))))))</f>
        <v>46286.819870216248</v>
      </c>
      <c r="G16" s="89">
        <f t="shared" si="0"/>
        <v>0.01</v>
      </c>
      <c r="H16" s="90">
        <f t="shared" si="1"/>
        <v>6.4999999999999997E-3</v>
      </c>
      <c r="I16" s="91">
        <f t="shared" si="2"/>
        <v>-26031.347740158759</v>
      </c>
      <c r="J16" s="91">
        <f>C16*(1+'Control Panel'!$C$44)</f>
        <v>7448771.2638686262</v>
      </c>
      <c r="K16" s="91">
        <f>D16*(1+'Control Panel'!$C$44)</f>
        <v>7334680.687126575</v>
      </c>
      <c r="L16" s="92">
        <f>IF(J16&gt;='Control Panel'!G$36,(('Control Panel'!G$34-'Control Panel'!F$34)*'Control Panel'!$C$39)+('Control Panel'!G$35-'Control Panel'!F$35)*'Control Panel'!$C$40+(('Control Panel'!G$36-'Control Panel'!F$36)*'Control Panel'!$C$41),IF(J16&gt;='Control Panel'!G$35,(('Control Panel'!G$34-'Control Panel'!F$34)*'Control Panel'!$C$39)+(('Control Panel'!G$35-'Control Panel'!F$35)*'Control Panel'!$C$40)+((J16-'Control Panel'!G$35)*'Control Panel'!$C$41),IF(J16&gt;='Control Panel'!G$34,(('Control Panel'!G$34-'Control Panel'!F$34)*'Control Panel'!$C$39)+((J16-'Control Panel'!G$34)*'Control Panel'!$C$40),IF(J16&lt;='Control Panel'!G$34,((J16-'Control Panel'!F$34)*'Control Panel'!$C$39)))))</f>
        <v>74487.712638686266</v>
      </c>
      <c r="M16" s="92">
        <f>IF(K16&gt;='Control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Panel'!$C$29)),IF(K16&gt;='Control Panel'!$G$12,(('Control Panel'!$G$8-'Control Panel'!$F$8)*'Control Panel'!$C$24)+(('Control Panel'!$G$9-'Control Panel'!$F$9)*'Control Panel'!$C$25)+(('Control Panel'!$G$10-'Control Panel'!$F$10)*'Control Panel'!$C$26)+(('Control Panel'!$G$11-'Control Panel'!$F$11)*'Control Panel'!$C$27)+(('Control Panel'!$G$12-'Control Panel'!$F$12)*'Control Panel'!$C$28)+((K16-'Control Panel'!$G$12)*'Control Panel'!$C$29),IF(K16&gt;='Control Panel'!$G$11,(('Control Panel'!$G$8-'Control Panel'!$F$8)*'Control Panel'!$C$24)+(('Control Panel'!$G$9-'Control Panel'!$F$9)*'Control Panel'!$C$25)+(('Control Panel'!$G$10-'Control Panel'!$F$10)*'Control Panel'!$C$26)+(('Control Panel'!$G$11-'Control Panel'!$F$11)*'Control Panel'!$C$27)+((K16-'Control Panel'!$G$11)*'Control Panel'!$C$28),IF(K16&gt;='Control Panel'!$G$10,(('Control Panel'!$G$8-'Control Panel'!$F$8)*'Control Panel'!$C$24)+('Control Panel'!$G$9-'Control Panel'!$F$9)*'Control Panel'!$C$25+(('Control Panel'!$G$10-'Control Panel'!$F$10)*'Control Panel'!$C$26)+((K16-'Control Panel'!$G$10)*'Control Panel'!$C$27),IF(K16&gt;='Control Panel'!$G$9,(('Control Panel'!$G$8-'Control Panel'!$F$8)*'Control Panel'!$C$24)+(('Control Panel'!$G$9-'Control Panel'!$F$9)*'Control Panel'!$C$25)+((K16-'Control Panel'!$G$9)*'Control Panel'!$C$26),IF(K16&gt;='Control Panel'!$G$8,(('Control Panel'!$G$8-'Control Panel'!$F$8)*'Control Panel'!$C$24)+((K16-'Control Panel'!$G$8)*'Control Panel'!$C$25),IF(K16&lt;='Control Panel'!$G$8,((K16-'Control Panel'!$F$8)*'Control Panel'!$C$24))))))))</f>
        <v>47675.424466322736</v>
      </c>
      <c r="N16" s="92">
        <f t="shared" si="3"/>
        <v>-26812.288172363529</v>
      </c>
      <c r="O16" s="92">
        <f>J16*(1+'Control Panel'!$C$44)</f>
        <v>7672234.4017846854</v>
      </c>
      <c r="P16" s="92">
        <f>K16*(1+'Control Panel'!$C$44)</f>
        <v>7554721.1077403724</v>
      </c>
      <c r="Q16" s="92">
        <f>IF(O16&gt;='Control Panel'!J$36,(('Control Panel'!J$34-'Control Panel'!I$34)*'Control Panel'!$C$39)+('Control Panel'!J$35-'Control Panel'!I$35)*'Control Panel'!$C$40+(('Control Panel'!J$36-'Control Panel'!I$36)*'Control Panel'!$C$41),IF(O16&gt;='Control Panel'!J$35,(('Control Panel'!J$34-'Control Panel'!I$34)*'Control Panel'!$C$39)+(('Control Panel'!J$35-'Control Panel'!I$35)*'Control Panel'!$C$40)+((O16-'Control Panel'!J$35)*'Control Panel'!$C$41),IF(O16&gt;='Control Panel'!J$34,(('Control Panel'!J$34-'Control Panel'!I$34)*'Control Panel'!$C$39)+((O16-'Control Panel'!J$34)*'Control Panel'!$C$40),IF(O16&lt;='Control Panel'!J$34,((O16-'Control Panel'!I$34)*'Control Panel'!$C$39)))))</f>
        <v>76722.344017846859</v>
      </c>
      <c r="R16" s="92">
        <f>IF(P16&gt;='Control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Panel'!$C$29)),IF(P16&gt;='Control Panel'!$J$12,(('Control Panel'!$J$8-'Control Panel'!$I$8)*'Control Panel'!$C$24)+(('Control Panel'!$J$9-'Control Panel'!$I$9)*'Control Panel'!$C$25)+(('Control Panel'!$J$10-'Control Panel'!$I$10)*'Control Panel'!$C$26)+(('Control Panel'!$J$11-'Control Panel'!$I$11)*'Control Panel'!$C$27)+(('Control Panel'!$J$12-'Control Panel'!$I$12)*'Control Panel'!$C$28)+((P16-'Control Panel'!$J$12)*'Control Panel'!$C$29),IF(P16&gt;='Control Panel'!$J$11,(('Control Panel'!$J$8-'Control Panel'!$I$8)*'Control Panel'!$C$24)+(('Control Panel'!$J$9-'Control Panel'!$I$9)*'Control Panel'!$C$25)+(('Control Panel'!$J$10-'Control Panel'!$I$10)*'Control Panel'!$C$26)+(('Control Panel'!$J$11-'Control Panel'!$I$11)*'Control Panel'!$C$27)+((P16-'Control Panel'!$J$11)*'Control Panel'!$C$28),IF(P16&gt;='Control Panel'!$J$10,(('Control Panel'!$J$8-'Control Panel'!$I$8)*'Control Panel'!$C$24)+('Control Panel'!$J$9-'Control Panel'!$I$9)*'Control Panel'!$C$25+(('Control Panel'!$J$10-'Control Panel'!$I$10)*'Control Panel'!$C$26)+((P16-'Control Panel'!$J$10)*'Control Panel'!$C$27),IF(P16&gt;='Control Panel'!$J$9,(('Control Panel'!$J$8-'Control Panel'!$I$8)*'Control Panel'!$C$24)+(('Control Panel'!$J$9-'Control Panel'!$I$9)*'Control Panel'!$C$25)+((P16-'Control Panel'!$J$9)*'Control Panel'!$C$26),IF(P16&gt;='Control Panel'!$J$8,(('Control Panel'!$J$8-'Control Panel'!$I$8)*'Control Panel'!$C$24)+((P16-'Control Panel'!$J$8)*'Control Panel'!$C$25),IF(P16&lt;='Control Panel'!$J$8,((P16-'Control Panel'!$I$8)*'Control Panel'!$C$24))))))))</f>
        <v>49105.687200312415</v>
      </c>
      <c r="S16" s="92">
        <f t="shared" si="4"/>
        <v>-27616.656817534444</v>
      </c>
      <c r="T16" s="92">
        <f>O16*(1+'Control Panel'!$C$44)</f>
        <v>7902401.4338382259</v>
      </c>
      <c r="U16" s="92">
        <f>P16*(1+'Control Panel'!$C$44)</f>
        <v>7781362.7409725841</v>
      </c>
      <c r="V16" s="92">
        <f>IF(T16&gt;='Control Panel'!M$36,(('Control Panel'!M$34-'Control Panel'!L$34)*'Control Panel'!$C$39)+('Control Panel'!M$35-'Control Panel'!L$35)*'Control Panel'!$C$40+(('Control Panel'!M$36-'Control Panel'!L$36)*'Control Panel'!$C$41),IF(T16&gt;='Control Panel'!M$35,(('Control Panel'!M$34-'Control Panel'!L$34)*'Control Panel'!$C$39)+(('Control Panel'!M$35-'Control Panel'!L$35)*'Control Panel'!$C$40)+((T16-'Control Panel'!M$35)*'Control Panel'!$C$41),IF(T16&gt;='Control Panel'!M$34,(('Control Panel'!M$34-'Control Panel'!L$34)*'Control Panel'!$C$39)+((T16-'Control Panel'!M$34)*'Control Panel'!$C$40),IF(T16&lt;='Control Panel'!M$34,((T16-'Control Panel'!L$34)*'Control Panel'!$C$39)))))</f>
        <v>79024.014338382258</v>
      </c>
      <c r="W16" s="91">
        <f>IF(U16&gt;='Control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Panel'!$C$29)),IF(U16&gt;='Control Panel'!$M$12,(('Control Panel'!$M$8-'Control Panel'!$L$8)*'Control Panel'!$C$24)+(('Control Panel'!$M$9-'Control Panel'!$L$9)*'Control Panel'!$C$25)+(('Control Panel'!$M$10-'Control Panel'!$L$10)*'Control Panel'!$C$26)+(('Control Panel'!$M$11-'Control Panel'!$L$11)*'Control Panel'!$C$27)+(('Control Panel'!$M$12-'Control Panel'!$L$12)*'Control Panel'!$C$28)+((U16-'Control Panel'!$M$12)*'Control Panel'!$C$29),IF(U16&gt;='Control Panel'!$M$11,(('Control Panel'!$M$8-'Control Panel'!$L$8)*'Control Panel'!$C$24)+(('Control Panel'!$M$9-'Control Panel'!$L$9)*'Control Panel'!$C$25)+(('Control Panel'!$M$10-'Control Panel'!$L$10)*'Control Panel'!$C$26)+(('Control Panel'!$M$11-'Control Panel'!$L$11)*'Control Panel'!$C$27)+((U16-'Control Panel'!$M$11)*'Control Panel'!$C$28),IF(U16&gt;='Control Panel'!$M$10,(('Control Panel'!$M$8-'Control Panel'!$L$8)*'Control Panel'!$C$24)+('Control Panel'!$M$9-'Control Panel'!$L$9)*'Control Panel'!$C$25+(('Control Panel'!$M$10-'Control Panel'!$L$10)*'Control Panel'!$C$26)+((U16-'Control Panel'!$M$10)*'Control Panel'!$C$27),IF(U16&gt;='Control Panel'!$M$9,(('Control Panel'!$M$8-'Control Panel'!$L$8)*'Control Panel'!$C$24)+(('Control Panel'!$M$9-'Control Panel'!$L$9)*'Control Panel'!$C$25)+((U16-'Control Panel'!$M$9)*'Control Panel'!$C$26),IF(U16&gt;='Control Panel'!$M$8,(('Control Panel'!$M$8-'Control Panel'!$L$8)*'Control Panel'!$C$24)+((U16-'Control Panel'!$M$8)*'Control Panel'!$C$25),IF(U16&lt;='Control Panel'!$M$8,((U16-'Control Panel'!$L$8)*'Control Panel'!$C$24))))))))</f>
        <v>50578.857816321797</v>
      </c>
      <c r="X16" s="92">
        <f t="shared" si="5"/>
        <v>-28445.156522060461</v>
      </c>
      <c r="Y16" s="91">
        <f>T16*(1+'Control Panel'!$C$44)</f>
        <v>8139473.4768533725</v>
      </c>
      <c r="Z16" s="91">
        <f>U16*(1+'Control Panel'!$C$44)</f>
        <v>8014803.6232017614</v>
      </c>
      <c r="AA16" s="91">
        <f>IF(Y16&gt;='Control Panel'!P$36,(('Control Panel'!P$34-'Control Panel'!O$34)*'Control Panel'!$C$39)+('Control Panel'!P$35-'Control Panel'!O$35)*'Control Panel'!$C$40+(('Control Panel'!P$36-'Control Panel'!O$36)*'Control Panel'!$C$41),IF(Y16&gt;='Control Panel'!P$35,(('Control Panel'!P$34-'Control Panel'!O$34)*'Control Panel'!$C$39)+(('Control Panel'!P$35-'Control Panel'!O$35)*'Control Panel'!$C$40)+((Y16-'Control Panel'!P$35)*'Control Panel'!$C$41),IF(Y16&gt;='Control Panel'!P$34,(('Control Panel'!P$34-'Control Panel'!O$34)*'Control Panel'!$C$39)+((Y16-'Control Panel'!P$34)*'Control Panel'!$C$40),IF(Y16&lt;='Control Panel'!P$34,((Y16-'Control Panel'!O$34)*'Control Panel'!$C$39)))))</f>
        <v>81394.73476853373</v>
      </c>
      <c r="AB16" s="91">
        <f>IF(Z16&gt;='Control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Panel'!$C$29)),IF(Z16&gt;='Control Panel'!$P$12,(('Control Panel'!$P$8-'Control Panel'!$O$8)*'Control Panel'!$C$24)+(('Control Panel'!$P$9-'Control Panel'!$O$9)*'Control Panel'!$C$25)+(('Control Panel'!$P$10-'Control Panel'!$O$10)*'Control Panel'!$C$26)+(('Control Panel'!$P$11-'Control Panel'!$O$11)*'Control Panel'!$C$27)+(('Control Panel'!$P$12-'Control Panel'!$O$12)*'Control Panel'!$C$28)+((Z16-'Control Panel'!$P$12)*'Control Panel'!$C$29),IF(Z16&gt;='Control Panel'!$P$11,(('Control Panel'!$P$8-'Control Panel'!$O$8)*'Control Panel'!$C$24)+(('Control Panel'!$P$9-'Control Panel'!$O$9)*'Control Panel'!$C$25)+(('Control Panel'!$P$10-'Control Panel'!$O$10)*'Control Panel'!$C$26)+(('Control Panel'!$P$11-'Control Panel'!$O$11)*'Control Panel'!$C$27)+((Z16-'Control Panel'!$P$11)*'Control Panel'!$C$28),IF(Z16&gt;='Control Panel'!$P$10,(('Control Panel'!$P$8-'Control Panel'!$O$8)*'Control Panel'!$C$24)+('Control Panel'!$P$9-'Control Panel'!$O$9)*'Control Panel'!$C$25+(('Control Panel'!$P$10-'Control Panel'!$O$10)*'Control Panel'!$C$26)+((Z16-'Control Panel'!$P$10)*'Control Panel'!$C$27),IF(Z16&gt;='Control Panel'!$P$9,(('Control Panel'!$P$8-'Control Panel'!$O$8)*'Control Panel'!$C$24)+(('Control Panel'!$P$9-'Control Panel'!$O$9)*'Control Panel'!$C$25)+((Z16-'Control Panel'!$P$9)*'Control Panel'!$C$26),IF(Z16&gt;='Control Panel'!$P$8,(('Control Panel'!$P$8-'Control Panel'!$O$8)*'Control Panel'!$C$24)+((Z16-'Control Panel'!$P$8)*'Control Panel'!$C$25),IF(Z16&lt;='Control Panel'!$P$8,((Z16-'Control Panel'!$O$8)*'Control Panel'!$C$24))))))))</f>
        <v>52096.223550811446</v>
      </c>
      <c r="AC16" s="93">
        <f t="shared" si="6"/>
        <v>-29298.511217722284</v>
      </c>
      <c r="AD16" s="93">
        <f>Y16*(1+'Control Panel'!$C$44)</f>
        <v>8383657.6811589738</v>
      </c>
      <c r="AE16" s="91">
        <f>Z16*(1+'Control Panel'!$C$44)</f>
        <v>8255247.7318978142</v>
      </c>
      <c r="AF16" s="91">
        <f>IF(AD16&gt;='Control Panel'!S$36,(('Control Panel'!S$34-'Control Panel'!R$34)*'Control Panel'!$C$39)+('Control Panel'!S$35-'Control Panel'!R$35)*'Control Panel'!$C$40+(('Control Panel'!S$36-'Control Panel'!R$36)*'Control Panel'!$C$41),IF(AD16&gt;='Control Panel'!S$35,(('Control Panel'!S$34-'Control Panel'!R$34)*'Control Panel'!$C$39)+(('Control Panel'!S$35-'Control Panel'!R$35)*'Control Panel'!$C$40)+((AD16-'Control Panel'!S$35)*'Control Panel'!$C$41),IF(AD16&gt;='Control Panel'!S$34,(('Control Panel'!S$34-'Control Panel'!R$34)*'Control Panel'!$C$39)+((AD16-'Control Panel'!S$34)*'Control Panel'!$C$40),IF(AD16&lt;='Control Panel'!S$34,((AD16-'Control Panel'!R$34)*'Control Panel'!$C$39)))))</f>
        <v>83836.576811589737</v>
      </c>
      <c r="AG16" s="91">
        <f>IF(AE16&gt;='Control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Panel'!$C$29)),IF(AE16&gt;='Control Panel'!$S$12,(('Control Panel'!$S$8-'Control Panel'!$R$8)*'Control Panel'!$C$24)+(('Control Panel'!$S$9-'Control Panel'!$R$9)*'Control Panel'!$C$25)+(('Control Panel'!$S$10-'Control Panel'!$R$10)*'Control Panel'!$C$26)+(('Control Panel'!$S$11-'Control Panel'!$R$11)*'Control Panel'!$C$27)+(('Control Panel'!$S$12-'Control Panel'!$R$12)*'Control Panel'!$C$28)+((AE16-'Control Panel'!$S$12)*'Control Panel'!$C$29),IF(AE16&gt;='Control Panel'!$S$11,(('Control Panel'!$S$8-'Control Panel'!$R$8)*'Control Panel'!$C$24)+(('Control Panel'!$S$9-'Control Panel'!$R$9)*'Control Panel'!$C$25)+(('Control Panel'!$S$10-'Control Panel'!$R$10)*'Control Panel'!$C$26)+(('Control Panel'!$S$11-'Control Panel'!$R$11)*'Control Panel'!$C$27)+((AE16-'Control Panel'!$S$11)*'Control Panel'!$C$28),IF(AE16&gt;='Control Panel'!$S$10,(('Control Panel'!$S$8-'Control Panel'!$R$8)*'Control Panel'!$C$24)+('Control Panel'!$S$9-'Control Panel'!$R$9)*'Control Panel'!$C$25+(('Control Panel'!$S$10-'Control Panel'!$R$10)*'Control Panel'!$C$26)+((AE16-'Control Panel'!$S$10)*'Control Panel'!$C$27),IF(AE16&gt;='Control Panel'!$S$9,(('Control Panel'!$S$8-'Control Panel'!$R$8)*'Control Panel'!$C$24)+(('Control Panel'!$S$9-'Control Panel'!$R$9)*'Control Panel'!$C$25)+((AE16-'Control Panel'!$S$9)*'Control Panel'!$C$26),IF(AE16&gt;='Control Panel'!$S$8,(('Control Panel'!$S$8-'Control Panel'!$R$8)*'Control Panel'!$C$24)+((AE16-'Control Panel'!$S$8)*'Control Panel'!$C$25),IF(AE16&lt;='Control Panel'!$S$8,((AE16-'Control Panel'!$R$8)*'Control Panel'!$C$24))))))))</f>
        <v>53659.110257335793</v>
      </c>
      <c r="AH16" s="91">
        <f t="shared" si="7"/>
        <v>-30177.466554253944</v>
      </c>
      <c r="AI16" s="92">
        <f t="shared" si="8"/>
        <v>395465.38257503882</v>
      </c>
      <c r="AJ16" s="92">
        <f t="shared" si="9"/>
        <v>253115.30329110418</v>
      </c>
      <c r="AK16" s="92">
        <f t="shared" si="10"/>
        <v>-142350.07928393464</v>
      </c>
    </row>
    <row r="17" spans="1:37" s="94" customFormat="1" ht="14.1">
      <c r="A17" s="86" t="str">
        <f>'ESTIMATED Earned Revenue'!A18</f>
        <v>Adrian, MI</v>
      </c>
      <c r="B17" s="86"/>
      <c r="C17" s="95">
        <f>'ESTIMATED Earned Revenue'!$I18*1.07925</f>
        <v>9526628.2485000007</v>
      </c>
      <c r="D17" s="95">
        <f>'ESTIMATED Earned Revenue'!$L18*1.07925</f>
        <v>7513805.953125</v>
      </c>
      <c r="E17" s="96">
        <f>IF(C17&gt;='Control Panel'!D$36,(('Control Panel'!D$34-'Control Panel'!C$34)*'Control Panel'!$C$39)+('Control Panel'!D$35-'Control Panel'!C$35)*'Control Panel'!$C$40+(('Control Panel'!D$36-'Control Panel'!C$36)*'Control Panel'!$C$41),IF(C17&gt;='Control Panel'!D$35,(('Control Panel'!D$34-'Control Panel'!C$34)*'Control Panel'!$C$39)+(('Control Panel'!D$35-'Control Panel'!C$35)*'Control Panel'!$C$40)+((C17-'Control Panel'!D$35)*'Control Panel'!$C$41),IF(C17&gt;='Control Panel'!D$34,(('Control Panel'!D$34-'Control Panel'!C$34)*'Control Panel'!$C$39)+((C17-'Control Panel'!D$34)*'Control Panel'!$C$40),IF(C17&lt;='Control Panel'!D$34,((C17-'Control Panel'!C$34)*'Control Panel'!$C$39)))))</f>
        <v>95266.282485000003</v>
      </c>
      <c r="F17" s="96">
        <f>IF(D17&gt;='Control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Panel'!$C$29)),IF(D17&gt;='Control Panel'!$D$12,(('Control Panel'!$D$8-'Control Panel'!$C$8)*'Control Panel'!$C$24)+(('Control Panel'!$D$9-'Control Panel'!$C$9)*'Control Panel'!$C$25)+(('Control Panel'!$D$10-'Control Panel'!$C$10)*'Control Panel'!$C$26)+(('Control Panel'!$D$11-'Control Panel'!$C$11)*'Control Panel'!$C$27)+(('Control Panel'!$D$12-'Control Panel'!$C$12)*'Control Panel'!$C$28)+((D17-'Control Panel'!$D$12)*'Control Panel'!$C$29),IF(D17&gt;='Control Panel'!$D$11,(('Control Panel'!$D$8-'Control Panel'!$C$8)*'Control Panel'!$C$24)+(('Control Panel'!$D$9-'Control Panel'!$C$9)*'Control Panel'!$C$25)+(('Control Panel'!$D$10-'Control Panel'!$C$10)*'Control Panel'!$C$26)+(('Control Panel'!$D$11-'Control Panel'!$C$11)*'Control Panel'!$C$27)+((D17-'Control Panel'!$D$11)*'Control Panel'!$C$28),IF(D17&gt;='Control Panel'!$D$10,(('Control Panel'!$D$8-'Control Panel'!$C$8)*'Control Panel'!$C$24)+('Control Panel'!$D$9-'Control Panel'!$C$9)*'Control Panel'!$C$25+(('Control Panel'!$D$10-'Control Panel'!$C$10)*'Control Panel'!$C$26)+((D17-'Control Panel'!$D$10)*'Control Panel'!$C$27),IF(D17&gt;='Control Panel'!$D$9,(('Control Panel'!$D$8-'Control Panel'!$C$8)*'Control Panel'!$C$24)+(('Control Panel'!$D$9-'Control Panel'!$C$9)*'Control Panel'!$C$25)+((D17-'Control Panel'!$D$9)*'Control Panel'!$C$26),IF(D17&gt;='Control Panel'!$D$8,(('Control Panel'!$D$8-'Control Panel'!$C$8)*'Control Panel'!$C$24)+((D17-'Control Panel'!$D$8)*'Control Panel'!$C$25),IF(D17&lt;='Control Panel'!$D$8,((D17-'Control Panel'!$C$8)*'Control Panel'!$C$24))))))))</f>
        <v>48839.738695312495</v>
      </c>
      <c r="G17" s="89">
        <f t="shared" si="0"/>
        <v>0.01</v>
      </c>
      <c r="H17" s="90">
        <f t="shared" si="1"/>
        <v>6.4999999999999997E-3</v>
      </c>
      <c r="I17" s="91">
        <f t="shared" si="2"/>
        <v>-46426.543789687508</v>
      </c>
      <c r="J17" s="91">
        <f>C17*(1+'Control Panel'!$C$44)</f>
        <v>9812427.0959550012</v>
      </c>
      <c r="K17" s="91">
        <f>D17*(1+'Control Panel'!$C$44)</f>
        <v>7739220.1317187501</v>
      </c>
      <c r="L17" s="92">
        <f>IF(J17&gt;='Control Panel'!G$36,(('Control Panel'!G$34-'Control Panel'!F$34)*'Control Panel'!$C$39)+('Control Panel'!G$35-'Control Panel'!F$35)*'Control Panel'!$C$40+(('Control Panel'!G$36-'Control Panel'!F$36)*'Control Panel'!$C$41),IF(J17&gt;='Control Panel'!G$35,(('Control Panel'!G$34-'Control Panel'!F$34)*'Control Panel'!$C$39)+(('Control Panel'!G$35-'Control Panel'!F$35)*'Control Panel'!$C$40)+((J17-'Control Panel'!G$35)*'Control Panel'!$C$41),IF(J17&gt;='Control Panel'!G$34,(('Control Panel'!G$34-'Control Panel'!F$34)*'Control Panel'!$C$39)+((J17-'Control Panel'!G$34)*'Control Panel'!$C$40),IF(J17&lt;='Control Panel'!G$34,((J17-'Control Panel'!F$34)*'Control Panel'!$C$39)))))</f>
        <v>98124.27095955002</v>
      </c>
      <c r="M17" s="92">
        <f>IF(K17&gt;='Control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Panel'!$C$29)),IF(K17&gt;='Control Panel'!$G$12,(('Control Panel'!$G$8-'Control Panel'!$F$8)*'Control Panel'!$C$24)+(('Control Panel'!$G$9-'Control Panel'!$F$9)*'Control Panel'!$C$25)+(('Control Panel'!$G$10-'Control Panel'!$F$10)*'Control Panel'!$C$26)+(('Control Panel'!$G$11-'Control Panel'!$F$11)*'Control Panel'!$C$27)+(('Control Panel'!$G$12-'Control Panel'!$F$12)*'Control Panel'!$C$28)+((K17-'Control Panel'!$G$12)*'Control Panel'!$C$29),IF(K17&gt;='Control Panel'!$G$11,(('Control Panel'!$G$8-'Control Panel'!$F$8)*'Control Panel'!$C$24)+(('Control Panel'!$G$9-'Control Panel'!$F$9)*'Control Panel'!$C$25)+(('Control Panel'!$G$10-'Control Panel'!$F$10)*'Control Panel'!$C$26)+(('Control Panel'!$G$11-'Control Panel'!$F$11)*'Control Panel'!$C$27)+((K17-'Control Panel'!$G$11)*'Control Panel'!$C$28),IF(K17&gt;='Control Panel'!$G$10,(('Control Panel'!$G$8-'Control Panel'!$F$8)*'Control Panel'!$C$24)+('Control Panel'!$G$9-'Control Panel'!$F$9)*'Control Panel'!$C$25+(('Control Panel'!$G$10-'Control Panel'!$F$10)*'Control Panel'!$C$26)+((K17-'Control Panel'!$G$10)*'Control Panel'!$C$27),IF(K17&gt;='Control Panel'!$G$9,(('Control Panel'!$G$8-'Control Panel'!$F$8)*'Control Panel'!$C$24)+(('Control Panel'!$G$9-'Control Panel'!$F$9)*'Control Panel'!$C$25)+((K17-'Control Panel'!$G$9)*'Control Panel'!$C$26),IF(K17&gt;='Control Panel'!$G$8,(('Control Panel'!$G$8-'Control Panel'!$F$8)*'Control Panel'!$C$24)+((K17-'Control Panel'!$G$8)*'Control Panel'!$C$25),IF(K17&lt;='Control Panel'!$G$8,((K17-'Control Panel'!$F$8)*'Control Panel'!$C$24))))))))</f>
        <v>50304.930856171872</v>
      </c>
      <c r="N17" s="92">
        <f t="shared" si="3"/>
        <v>-47819.340103378148</v>
      </c>
      <c r="O17" s="92">
        <f>J17*(1+'Control Panel'!$C$44)</f>
        <v>10106799.908833651</v>
      </c>
      <c r="P17" s="92">
        <f>K17*(1+'Control Panel'!$C$44)</f>
        <v>7971396.7356703132</v>
      </c>
      <c r="Q17" s="92">
        <f>IF(O17&gt;='Control Panel'!J$36,(('Control Panel'!J$34-'Control Panel'!I$34)*'Control Panel'!$C$39)+('Control Panel'!J$35-'Control Panel'!I$35)*'Control Panel'!$C$40+(('Control Panel'!J$36-'Control Panel'!I$36)*'Control Panel'!$C$41),IF(O17&gt;='Control Panel'!J$35,(('Control Panel'!J$34-'Control Panel'!I$34)*'Control Panel'!$C$39)+(('Control Panel'!J$35-'Control Panel'!I$35)*'Control Panel'!$C$40)+((O17-'Control Panel'!J$35)*'Control Panel'!$C$41),IF(O17&gt;='Control Panel'!J$34,(('Control Panel'!J$34-'Control Panel'!I$34)*'Control Panel'!$C$39)+((O17-'Control Panel'!J$34)*'Control Panel'!$C$40),IF(O17&lt;='Control Panel'!J$34,((O17-'Control Panel'!I$34)*'Control Panel'!$C$39)))))</f>
        <v>101067.99908833651</v>
      </c>
      <c r="R17" s="92">
        <f>IF(P17&gt;='Control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Panel'!$C$29)),IF(P17&gt;='Control Panel'!$J$12,(('Control Panel'!$J$8-'Control Panel'!$I$8)*'Control Panel'!$C$24)+(('Control Panel'!$J$9-'Control Panel'!$I$9)*'Control Panel'!$C$25)+(('Control Panel'!$J$10-'Control Panel'!$I$10)*'Control Panel'!$C$26)+(('Control Panel'!$J$11-'Control Panel'!$I$11)*'Control Panel'!$C$27)+(('Control Panel'!$J$12-'Control Panel'!$I$12)*'Control Panel'!$C$28)+((P17-'Control Panel'!$J$12)*'Control Panel'!$C$29),IF(P17&gt;='Control Panel'!$J$11,(('Control Panel'!$J$8-'Control Panel'!$I$8)*'Control Panel'!$C$24)+(('Control Panel'!$J$9-'Control Panel'!$I$9)*'Control Panel'!$C$25)+(('Control Panel'!$J$10-'Control Panel'!$I$10)*'Control Panel'!$C$26)+(('Control Panel'!$J$11-'Control Panel'!$I$11)*'Control Panel'!$C$27)+((P17-'Control Panel'!$J$11)*'Control Panel'!$C$28),IF(P17&gt;='Control Panel'!$J$10,(('Control Panel'!$J$8-'Control Panel'!$I$8)*'Control Panel'!$C$24)+('Control Panel'!$J$9-'Control Panel'!$I$9)*'Control Panel'!$C$25+(('Control Panel'!$J$10-'Control Panel'!$I$10)*'Control Panel'!$C$26)+((P17-'Control Panel'!$J$10)*'Control Panel'!$C$27),IF(P17&gt;='Control Panel'!$J$9,(('Control Panel'!$J$8-'Control Panel'!$I$8)*'Control Panel'!$C$24)+(('Control Panel'!$J$9-'Control Panel'!$I$9)*'Control Panel'!$C$25)+((P17-'Control Panel'!$J$9)*'Control Panel'!$C$26),IF(P17&gt;='Control Panel'!$J$8,(('Control Panel'!$J$8-'Control Panel'!$I$8)*'Control Panel'!$C$24)+((P17-'Control Panel'!$J$8)*'Control Panel'!$C$25),IF(P17&lt;='Control Panel'!$J$8,((P17-'Control Panel'!$I$8)*'Control Panel'!$C$24))))))))</f>
        <v>51814.078781857032</v>
      </c>
      <c r="S17" s="92">
        <f t="shared" si="4"/>
        <v>-49253.920306479478</v>
      </c>
      <c r="T17" s="92">
        <f>O17*(1+'Control Panel'!$C$44)</f>
        <v>10410003.90609866</v>
      </c>
      <c r="U17" s="92">
        <f>P17*(1+'Control Panel'!$C$44)</f>
        <v>8210538.637740423</v>
      </c>
      <c r="V17" s="92">
        <f>IF(T17&gt;='Control Panel'!M$36,(('Control Panel'!M$34-'Control Panel'!L$34)*'Control Panel'!$C$39)+('Control Panel'!M$35-'Control Panel'!L$35)*'Control Panel'!$C$40+(('Control Panel'!M$36-'Control Panel'!L$36)*'Control Panel'!$C$41),IF(T17&gt;='Control Panel'!M$35,(('Control Panel'!M$34-'Control Panel'!L$34)*'Control Panel'!$C$39)+(('Control Panel'!M$35-'Control Panel'!L$35)*'Control Panel'!$C$40)+((T17-'Control Panel'!M$35)*'Control Panel'!$C$41),IF(T17&gt;='Control Panel'!M$34,(('Control Panel'!M$34-'Control Panel'!L$34)*'Control Panel'!$C$39)+((T17-'Control Panel'!M$34)*'Control Panel'!$C$40),IF(T17&lt;='Control Panel'!M$34,((T17-'Control Panel'!L$34)*'Control Panel'!$C$39)))))</f>
        <v>104100.0390609866</v>
      </c>
      <c r="W17" s="91">
        <f>IF(U17&gt;='Control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Panel'!$C$29)),IF(U17&gt;='Control Panel'!$M$12,(('Control Panel'!$M$8-'Control Panel'!$L$8)*'Control Panel'!$C$24)+(('Control Panel'!$M$9-'Control Panel'!$L$9)*'Control Panel'!$C$25)+(('Control Panel'!$M$10-'Control Panel'!$L$10)*'Control Panel'!$C$26)+(('Control Panel'!$M$11-'Control Panel'!$L$11)*'Control Panel'!$C$27)+(('Control Panel'!$M$12-'Control Panel'!$L$12)*'Control Panel'!$C$28)+((U17-'Control Panel'!$M$12)*'Control Panel'!$C$29),IF(U17&gt;='Control Panel'!$M$11,(('Control Panel'!$M$8-'Control Panel'!$L$8)*'Control Panel'!$C$24)+(('Control Panel'!$M$9-'Control Panel'!$L$9)*'Control Panel'!$C$25)+(('Control Panel'!$M$10-'Control Panel'!$L$10)*'Control Panel'!$C$26)+(('Control Panel'!$M$11-'Control Panel'!$L$11)*'Control Panel'!$C$27)+((U17-'Control Panel'!$M$11)*'Control Panel'!$C$28),IF(U17&gt;='Control Panel'!$M$10,(('Control Panel'!$M$8-'Control Panel'!$L$8)*'Control Panel'!$C$24)+('Control Panel'!$M$9-'Control Panel'!$L$9)*'Control Panel'!$C$25+(('Control Panel'!$M$10-'Control Panel'!$L$10)*'Control Panel'!$C$26)+((U17-'Control Panel'!$M$10)*'Control Panel'!$C$27),IF(U17&gt;='Control Panel'!$M$9,(('Control Panel'!$M$8-'Control Panel'!$L$8)*'Control Panel'!$C$24)+(('Control Panel'!$M$9-'Control Panel'!$L$9)*'Control Panel'!$C$25)+((U17-'Control Panel'!$M$9)*'Control Panel'!$C$26),IF(U17&gt;='Control Panel'!$M$8,(('Control Panel'!$M$8-'Control Panel'!$L$8)*'Control Panel'!$C$24)+((U17-'Control Panel'!$M$8)*'Control Panel'!$C$25),IF(U17&lt;='Control Panel'!$M$8,((U17-'Control Panel'!$L$8)*'Control Panel'!$C$24))))))))</f>
        <v>53368.501145312744</v>
      </c>
      <c r="X17" s="92">
        <f t="shared" si="5"/>
        <v>-50731.537915673856</v>
      </c>
      <c r="Y17" s="91">
        <f>T17*(1+'Control Panel'!$C$44)</f>
        <v>10722304.023281621</v>
      </c>
      <c r="Z17" s="91">
        <f>U17*(1+'Control Panel'!$C$44)</f>
        <v>8456854.7968726363</v>
      </c>
      <c r="AA17" s="91">
        <f>IF(Y17&gt;='Control Panel'!P$36,(('Control Panel'!P$34-'Control Panel'!O$34)*'Control Panel'!$C$39)+('Control Panel'!P$35-'Control Panel'!O$35)*'Control Panel'!$C$40+(('Control Panel'!P$36-'Control Panel'!O$36)*'Control Panel'!$C$41),IF(Y17&gt;='Control Panel'!P$35,(('Control Panel'!P$34-'Control Panel'!O$34)*'Control Panel'!$C$39)+(('Control Panel'!P$35-'Control Panel'!O$35)*'Control Panel'!$C$40)+((Y17-'Control Panel'!P$35)*'Control Panel'!$C$41),IF(Y17&gt;='Control Panel'!P$34,(('Control Panel'!P$34-'Control Panel'!O$34)*'Control Panel'!$C$39)+((Y17-'Control Panel'!P$34)*'Control Panel'!$C$40),IF(Y17&lt;='Control Panel'!P$34,((Y17-'Control Panel'!O$34)*'Control Panel'!$C$39)))))</f>
        <v>107223.04023281622</v>
      </c>
      <c r="AB17" s="91">
        <f>IF(Z17&gt;='Control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Panel'!$C$29)),IF(Z17&gt;='Control Panel'!$P$12,(('Control Panel'!$P$8-'Control Panel'!$O$8)*'Control Panel'!$C$24)+(('Control Panel'!$P$9-'Control Panel'!$O$9)*'Control Panel'!$C$25)+(('Control Panel'!$P$10-'Control Panel'!$O$10)*'Control Panel'!$C$26)+(('Control Panel'!$P$11-'Control Panel'!$O$11)*'Control Panel'!$C$27)+(('Control Panel'!$P$12-'Control Panel'!$O$12)*'Control Panel'!$C$28)+((Z17-'Control Panel'!$P$12)*'Control Panel'!$C$29),IF(Z17&gt;='Control Panel'!$P$11,(('Control Panel'!$P$8-'Control Panel'!$O$8)*'Control Panel'!$C$24)+(('Control Panel'!$P$9-'Control Panel'!$O$9)*'Control Panel'!$C$25)+(('Control Panel'!$P$10-'Control Panel'!$O$10)*'Control Panel'!$C$26)+(('Control Panel'!$P$11-'Control Panel'!$O$11)*'Control Panel'!$C$27)+((Z17-'Control Panel'!$P$11)*'Control Panel'!$C$28),IF(Z17&gt;='Control Panel'!$P$10,(('Control Panel'!$P$8-'Control Panel'!$O$8)*'Control Panel'!$C$24)+('Control Panel'!$P$9-'Control Panel'!$O$9)*'Control Panel'!$C$25+(('Control Panel'!$P$10-'Control Panel'!$O$10)*'Control Panel'!$C$26)+((Z17-'Control Panel'!$P$10)*'Control Panel'!$C$27),IF(Z17&gt;='Control Panel'!$P$9,(('Control Panel'!$P$8-'Control Panel'!$O$8)*'Control Panel'!$C$24)+(('Control Panel'!$P$9-'Control Panel'!$O$9)*'Control Panel'!$C$25)+((Z17-'Control Panel'!$P$9)*'Control Panel'!$C$26),IF(Z17&gt;='Control Panel'!$P$8,(('Control Panel'!$P$8-'Control Panel'!$O$8)*'Control Panel'!$C$24)+((Z17-'Control Panel'!$P$8)*'Control Panel'!$C$25),IF(Z17&lt;='Control Panel'!$P$8,((Z17-'Control Panel'!$O$8)*'Control Panel'!$C$24))))))))</f>
        <v>54969.55617967213</v>
      </c>
      <c r="AC17" s="93">
        <f t="shared" si="6"/>
        <v>-52253.484053144086</v>
      </c>
      <c r="AD17" s="93">
        <f>Y17*(1+'Control Panel'!$C$44)</f>
        <v>11043973.143980069</v>
      </c>
      <c r="AE17" s="91">
        <f>Z17*(1+'Control Panel'!$C$44)</f>
        <v>8710560.4407788161</v>
      </c>
      <c r="AF17" s="91">
        <f>IF(AD17&gt;='Control Panel'!S$36,(('Control Panel'!S$34-'Control Panel'!R$34)*'Control Panel'!$C$39)+('Control Panel'!S$35-'Control Panel'!R$35)*'Control Panel'!$C$40+(('Control Panel'!S$36-'Control Panel'!R$36)*'Control Panel'!$C$41),IF(AD17&gt;='Control Panel'!S$35,(('Control Panel'!S$34-'Control Panel'!R$34)*'Control Panel'!$C$39)+(('Control Panel'!S$35-'Control Panel'!R$35)*'Control Panel'!$C$40)+((AD17-'Control Panel'!S$35)*'Control Panel'!$C$41),IF(AD17&gt;='Control Panel'!S$34,(('Control Panel'!S$34-'Control Panel'!R$34)*'Control Panel'!$C$39)+((AD17-'Control Panel'!S$34)*'Control Panel'!$C$40),IF(AD17&lt;='Control Panel'!S$34,((AD17-'Control Panel'!R$34)*'Control Panel'!$C$39)))))</f>
        <v>110439.7314398007</v>
      </c>
      <c r="AG17" s="91">
        <f>IF(AE17&gt;='Control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Panel'!$C$29)),IF(AE17&gt;='Control Panel'!$S$12,(('Control Panel'!$S$8-'Control Panel'!$R$8)*'Control Panel'!$C$24)+(('Control Panel'!$S$9-'Control Panel'!$R$9)*'Control Panel'!$C$25)+(('Control Panel'!$S$10-'Control Panel'!$R$10)*'Control Panel'!$C$26)+(('Control Panel'!$S$11-'Control Panel'!$R$11)*'Control Panel'!$C$27)+(('Control Panel'!$S$12-'Control Panel'!$R$12)*'Control Panel'!$C$28)+((AE17-'Control Panel'!$S$12)*'Control Panel'!$C$29),IF(AE17&gt;='Control Panel'!$S$11,(('Control Panel'!$S$8-'Control Panel'!$R$8)*'Control Panel'!$C$24)+(('Control Panel'!$S$9-'Control Panel'!$R$9)*'Control Panel'!$C$25)+(('Control Panel'!$S$10-'Control Panel'!$R$10)*'Control Panel'!$C$26)+(('Control Panel'!$S$11-'Control Panel'!$R$11)*'Control Panel'!$C$27)+((AE17-'Control Panel'!$S$11)*'Control Panel'!$C$28),IF(AE17&gt;='Control Panel'!$S$10,(('Control Panel'!$S$8-'Control Panel'!$R$8)*'Control Panel'!$C$24)+('Control Panel'!$S$9-'Control Panel'!$R$9)*'Control Panel'!$C$25+(('Control Panel'!$S$10-'Control Panel'!$R$10)*'Control Panel'!$C$26)+((AE17-'Control Panel'!$S$10)*'Control Panel'!$C$27),IF(AE17&gt;='Control Panel'!$S$9,(('Control Panel'!$S$8-'Control Panel'!$R$8)*'Control Panel'!$C$24)+(('Control Panel'!$S$9-'Control Panel'!$R$9)*'Control Panel'!$C$25)+((AE17-'Control Panel'!$S$9)*'Control Panel'!$C$26),IF(AE17&gt;='Control Panel'!$S$8,(('Control Panel'!$S$8-'Control Panel'!$R$8)*'Control Panel'!$C$24)+((AE17-'Control Panel'!$S$8)*'Control Panel'!$C$25),IF(AE17&lt;='Control Panel'!$S$8,((AE17-'Control Panel'!$R$8)*'Control Panel'!$C$24))))))))</f>
        <v>56618.642865062306</v>
      </c>
      <c r="AH17" s="91">
        <f t="shared" si="7"/>
        <v>-53821.088574738395</v>
      </c>
      <c r="AI17" s="92">
        <f t="shared" si="8"/>
        <v>520955.08078149008</v>
      </c>
      <c r="AJ17" s="92">
        <f t="shared" si="9"/>
        <v>267075.70982807607</v>
      </c>
      <c r="AK17" s="92">
        <f t="shared" si="10"/>
        <v>-253879.37095341401</v>
      </c>
    </row>
    <row r="18" spans="1:37" s="94" customFormat="1" ht="14.1">
      <c r="A18" s="86" t="str">
        <f>'ESTIMATED Earned Revenue'!A19</f>
        <v>Terre Haute, IN</v>
      </c>
      <c r="B18" s="86"/>
      <c r="C18" s="95">
        <f>'ESTIMATED Earned Revenue'!$I19*1.07925</f>
        <v>7531985.0265708864</v>
      </c>
      <c r="D18" s="95">
        <f>'ESTIMATED Earned Revenue'!$L19*1.07925</f>
        <v>7526200.2446086137</v>
      </c>
      <c r="E18" s="96">
        <f>IF(C18&gt;='Control Panel'!D$36,(('Control Panel'!D$34-'Control Panel'!C$34)*'Control Panel'!$C$39)+('Control Panel'!D$35-'Control Panel'!C$35)*'Control Panel'!$C$40+(('Control Panel'!D$36-'Control Panel'!C$36)*'Control Panel'!$C$41),IF(C18&gt;='Control Panel'!D$35,(('Control Panel'!D$34-'Control Panel'!C$34)*'Control Panel'!$C$39)+(('Control Panel'!D$35-'Control Panel'!C$35)*'Control Panel'!$C$40)+((C18-'Control Panel'!D$35)*'Control Panel'!$C$41),IF(C18&gt;='Control Panel'!D$34,(('Control Panel'!D$34-'Control Panel'!C$34)*'Control Panel'!$C$39)+((C18-'Control Panel'!D$34)*'Control Panel'!$C$40),IF(C18&lt;='Control Panel'!D$34,((C18-'Control Panel'!C$34)*'Control Panel'!$C$39)))))</f>
        <v>75319.850265708868</v>
      </c>
      <c r="F18" s="96">
        <f>IF(D18&gt;='Control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Panel'!$C$29)),IF(D18&gt;='Control Panel'!$D$12,(('Control Panel'!$D$8-'Control Panel'!$C$8)*'Control Panel'!$C$24)+(('Control Panel'!$D$9-'Control Panel'!$C$9)*'Control Panel'!$C$25)+(('Control Panel'!$D$10-'Control Panel'!$C$10)*'Control Panel'!$C$26)+(('Control Panel'!$D$11-'Control Panel'!$C$11)*'Control Panel'!$C$27)+(('Control Panel'!$D$12-'Control Panel'!$C$12)*'Control Panel'!$C$28)+((D18-'Control Panel'!$D$12)*'Control Panel'!$C$29),IF(D18&gt;='Control Panel'!$D$11,(('Control Panel'!$D$8-'Control Panel'!$C$8)*'Control Panel'!$C$24)+(('Control Panel'!$D$9-'Control Panel'!$C$9)*'Control Panel'!$C$25)+(('Control Panel'!$D$10-'Control Panel'!$C$10)*'Control Panel'!$C$26)+(('Control Panel'!$D$11-'Control Panel'!$C$11)*'Control Panel'!$C$27)+((D18-'Control Panel'!$D$11)*'Control Panel'!$C$28),IF(D18&gt;='Control Panel'!$D$10,(('Control Panel'!$D$8-'Control Panel'!$C$8)*'Control Panel'!$C$24)+('Control Panel'!$D$9-'Control Panel'!$C$9)*'Control Panel'!$C$25+(('Control Panel'!$D$10-'Control Panel'!$C$10)*'Control Panel'!$C$26)+((D18-'Control Panel'!$D$10)*'Control Panel'!$C$27),IF(D18&gt;='Control Panel'!$D$9,(('Control Panel'!$D$8-'Control Panel'!$C$8)*'Control Panel'!$C$24)+(('Control Panel'!$D$9-'Control Panel'!$C$9)*'Control Panel'!$C$25)+((D18-'Control Panel'!$D$9)*'Control Panel'!$C$26),IF(D18&gt;='Control Panel'!$D$8,(('Control Panel'!$D$8-'Control Panel'!$C$8)*'Control Panel'!$C$24)+((D18-'Control Panel'!$D$8)*'Control Panel'!$C$25),IF(D18&lt;='Control Panel'!$D$8,((D18-'Control Panel'!$C$8)*'Control Panel'!$C$24))))))))</f>
        <v>48920.301589955983</v>
      </c>
      <c r="G18" s="89">
        <f t="shared" si="0"/>
        <v>0.01</v>
      </c>
      <c r="H18" s="90">
        <f t="shared" si="1"/>
        <v>6.4999999999999988E-3</v>
      </c>
      <c r="I18" s="91">
        <f t="shared" si="2"/>
        <v>-26399.548675752885</v>
      </c>
      <c r="J18" s="91">
        <f>C18*(1+'Control Panel'!$C$44)</f>
        <v>7757944.5773680136</v>
      </c>
      <c r="K18" s="91">
        <f>D18*(1+'Control Panel'!$C$44)</f>
        <v>7751986.2519468721</v>
      </c>
      <c r="L18" s="92">
        <f>IF(J18&gt;='Control Panel'!G$36,(('Control Panel'!G$34-'Control Panel'!F$34)*'Control Panel'!$C$39)+('Control Panel'!G$35-'Control Panel'!F$35)*'Control Panel'!$C$40+(('Control Panel'!G$36-'Control Panel'!F$36)*'Control Panel'!$C$41),IF(J18&gt;='Control Panel'!G$35,(('Control Panel'!G$34-'Control Panel'!F$34)*'Control Panel'!$C$39)+(('Control Panel'!G$35-'Control Panel'!F$35)*'Control Panel'!$C$40)+((J18-'Control Panel'!G$35)*'Control Panel'!$C$41),IF(J18&gt;='Control Panel'!G$34,(('Control Panel'!G$34-'Control Panel'!F$34)*'Control Panel'!$C$39)+((J18-'Control Panel'!G$34)*'Control Panel'!$C$40),IF(J18&lt;='Control Panel'!G$34,((J18-'Control Panel'!F$34)*'Control Panel'!$C$39)))))</f>
        <v>77579.445773680141</v>
      </c>
      <c r="M18" s="92">
        <f>IF(K18&gt;='Control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Panel'!$C$29)),IF(K18&gt;='Control Panel'!$G$12,(('Control Panel'!$G$8-'Control Panel'!$F$8)*'Control Panel'!$C$24)+(('Control Panel'!$G$9-'Control Panel'!$F$9)*'Control Panel'!$C$25)+(('Control Panel'!$G$10-'Control Panel'!$F$10)*'Control Panel'!$C$26)+(('Control Panel'!$G$11-'Control Panel'!$F$11)*'Control Panel'!$C$27)+(('Control Panel'!$G$12-'Control Panel'!$F$12)*'Control Panel'!$C$28)+((K18-'Control Panel'!$G$12)*'Control Panel'!$C$29),IF(K18&gt;='Control Panel'!$G$11,(('Control Panel'!$G$8-'Control Panel'!$F$8)*'Control Panel'!$C$24)+(('Control Panel'!$G$9-'Control Panel'!$F$9)*'Control Panel'!$C$25)+(('Control Panel'!$G$10-'Control Panel'!$F$10)*'Control Panel'!$C$26)+(('Control Panel'!$G$11-'Control Panel'!$F$11)*'Control Panel'!$C$27)+((K18-'Control Panel'!$G$11)*'Control Panel'!$C$28),IF(K18&gt;='Control Panel'!$G$10,(('Control Panel'!$G$8-'Control Panel'!$F$8)*'Control Panel'!$C$24)+('Control Panel'!$G$9-'Control Panel'!$F$9)*'Control Panel'!$C$25+(('Control Panel'!$G$10-'Control Panel'!$F$10)*'Control Panel'!$C$26)+((K18-'Control Panel'!$G$10)*'Control Panel'!$C$27),IF(K18&gt;='Control Panel'!$G$9,(('Control Panel'!$G$8-'Control Panel'!$F$8)*'Control Panel'!$C$24)+(('Control Panel'!$G$9-'Control Panel'!$F$9)*'Control Panel'!$C$25)+((K18-'Control Panel'!$G$9)*'Control Panel'!$C$26),IF(K18&gt;='Control Panel'!$G$8,(('Control Panel'!$G$8-'Control Panel'!$F$8)*'Control Panel'!$C$24)+((K18-'Control Panel'!$G$8)*'Control Panel'!$C$25),IF(K18&lt;='Control Panel'!$G$8,((K18-'Control Panel'!$F$8)*'Control Panel'!$C$24))))))))</f>
        <v>50387.91063765467</v>
      </c>
      <c r="N18" s="92">
        <f t="shared" si="3"/>
        <v>-27191.535136025472</v>
      </c>
      <c r="O18" s="92">
        <f>J18*(1+'Control Panel'!$C$44)</f>
        <v>7990682.9146890538</v>
      </c>
      <c r="P18" s="92">
        <f>K18*(1+'Control Panel'!$C$44)</f>
        <v>7984545.8395052785</v>
      </c>
      <c r="Q18" s="92">
        <f>IF(O18&gt;='Control Panel'!J$36,(('Control Panel'!J$34-'Control Panel'!I$34)*'Control Panel'!$C$39)+('Control Panel'!J$35-'Control Panel'!I$35)*'Control Panel'!$C$40+(('Control Panel'!J$36-'Control Panel'!I$36)*'Control Panel'!$C$41),IF(O18&gt;='Control Panel'!J$35,(('Control Panel'!J$34-'Control Panel'!I$34)*'Control Panel'!$C$39)+(('Control Panel'!J$35-'Control Panel'!I$35)*'Control Panel'!$C$40)+((O18-'Control Panel'!J$35)*'Control Panel'!$C$41),IF(O18&gt;='Control Panel'!J$34,(('Control Panel'!J$34-'Control Panel'!I$34)*'Control Panel'!$C$39)+((O18-'Control Panel'!J$34)*'Control Panel'!$C$40),IF(O18&lt;='Control Panel'!J$34,((O18-'Control Panel'!I$34)*'Control Panel'!$C$39)))))</f>
        <v>79906.829146890537</v>
      </c>
      <c r="R18" s="92">
        <f>IF(P18&gt;='Control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Panel'!$C$29)),IF(P18&gt;='Control Panel'!$J$12,(('Control Panel'!$J$8-'Control Panel'!$I$8)*'Control Panel'!$C$24)+(('Control Panel'!$J$9-'Control Panel'!$I$9)*'Control Panel'!$C$25)+(('Control Panel'!$J$10-'Control Panel'!$I$10)*'Control Panel'!$C$26)+(('Control Panel'!$J$11-'Control Panel'!$I$11)*'Control Panel'!$C$27)+(('Control Panel'!$J$12-'Control Panel'!$I$12)*'Control Panel'!$C$28)+((P18-'Control Panel'!$J$12)*'Control Panel'!$C$29),IF(P18&gt;='Control Panel'!$J$11,(('Control Panel'!$J$8-'Control Panel'!$I$8)*'Control Panel'!$C$24)+(('Control Panel'!$J$9-'Control Panel'!$I$9)*'Control Panel'!$C$25)+(('Control Panel'!$J$10-'Control Panel'!$I$10)*'Control Panel'!$C$26)+(('Control Panel'!$J$11-'Control Panel'!$I$11)*'Control Panel'!$C$27)+((P18-'Control Panel'!$J$11)*'Control Panel'!$C$28),IF(P18&gt;='Control Panel'!$J$10,(('Control Panel'!$J$8-'Control Panel'!$I$8)*'Control Panel'!$C$24)+('Control Panel'!$J$9-'Control Panel'!$I$9)*'Control Panel'!$C$25+(('Control Panel'!$J$10-'Control Panel'!$I$10)*'Control Panel'!$C$26)+((P18-'Control Panel'!$J$10)*'Control Panel'!$C$27),IF(P18&gt;='Control Panel'!$J$9,(('Control Panel'!$J$8-'Control Panel'!$I$8)*'Control Panel'!$C$24)+(('Control Panel'!$J$9-'Control Panel'!$I$9)*'Control Panel'!$C$25)+((P18-'Control Panel'!$J$9)*'Control Panel'!$C$26),IF(P18&gt;='Control Panel'!$J$8,(('Control Panel'!$J$8-'Control Panel'!$I$8)*'Control Panel'!$C$24)+((P18-'Control Panel'!$J$8)*'Control Panel'!$C$25),IF(P18&lt;='Control Panel'!$J$8,((P18-'Control Panel'!$I$8)*'Control Panel'!$C$24))))))))</f>
        <v>51899.547956784307</v>
      </c>
      <c r="S18" s="92">
        <f t="shared" si="4"/>
        <v>-28007.28119010623</v>
      </c>
      <c r="T18" s="92">
        <f>O18*(1+'Control Panel'!$C$44)</f>
        <v>8230403.4021297256</v>
      </c>
      <c r="U18" s="92">
        <f>P18*(1+'Control Panel'!$C$44)</f>
        <v>8224082.2146904366</v>
      </c>
      <c r="V18" s="92">
        <f>IF(T18&gt;='Control Panel'!M$36,(('Control Panel'!M$34-'Control Panel'!L$34)*'Control Panel'!$C$39)+('Control Panel'!M$35-'Control Panel'!L$35)*'Control Panel'!$C$40+(('Control Panel'!M$36-'Control Panel'!L$36)*'Control Panel'!$C$41),IF(T18&gt;='Control Panel'!M$35,(('Control Panel'!M$34-'Control Panel'!L$34)*'Control Panel'!$C$39)+(('Control Panel'!M$35-'Control Panel'!L$35)*'Control Panel'!$C$40)+((T18-'Control Panel'!M$35)*'Control Panel'!$C$41),IF(T18&gt;='Control Panel'!M$34,(('Control Panel'!M$34-'Control Panel'!L$34)*'Control Panel'!$C$39)+((T18-'Control Panel'!M$34)*'Control Panel'!$C$40),IF(T18&lt;='Control Panel'!M$34,((T18-'Control Panel'!L$34)*'Control Panel'!$C$39)))))</f>
        <v>82304.034021297251</v>
      </c>
      <c r="W18" s="91">
        <f>IF(U18&gt;='Control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Panel'!$C$29)),IF(U18&gt;='Control Panel'!$M$12,(('Control Panel'!$M$8-'Control Panel'!$L$8)*'Control Panel'!$C$24)+(('Control Panel'!$M$9-'Control Panel'!$L$9)*'Control Panel'!$C$25)+(('Control Panel'!$M$10-'Control Panel'!$L$10)*'Control Panel'!$C$26)+(('Control Panel'!$M$11-'Control Panel'!$L$11)*'Control Panel'!$C$27)+(('Control Panel'!$M$12-'Control Panel'!$L$12)*'Control Panel'!$C$28)+((U18-'Control Panel'!$M$12)*'Control Panel'!$C$29),IF(U18&gt;='Control Panel'!$M$11,(('Control Panel'!$M$8-'Control Panel'!$L$8)*'Control Panel'!$C$24)+(('Control Panel'!$M$9-'Control Panel'!$L$9)*'Control Panel'!$C$25)+(('Control Panel'!$M$10-'Control Panel'!$L$10)*'Control Panel'!$C$26)+(('Control Panel'!$M$11-'Control Panel'!$L$11)*'Control Panel'!$C$27)+((U18-'Control Panel'!$M$11)*'Control Panel'!$C$28),IF(U18&gt;='Control Panel'!$M$10,(('Control Panel'!$M$8-'Control Panel'!$L$8)*'Control Panel'!$C$24)+('Control Panel'!$M$9-'Control Panel'!$L$9)*'Control Panel'!$C$25+(('Control Panel'!$M$10-'Control Panel'!$L$10)*'Control Panel'!$C$26)+((U18-'Control Panel'!$M$10)*'Control Panel'!$C$27),IF(U18&gt;='Control Panel'!$M$9,(('Control Panel'!$M$8-'Control Panel'!$L$8)*'Control Panel'!$C$24)+(('Control Panel'!$M$9-'Control Panel'!$L$9)*'Control Panel'!$C$25)+((U18-'Control Panel'!$M$9)*'Control Panel'!$C$26),IF(U18&gt;='Control Panel'!$M$8,(('Control Panel'!$M$8-'Control Panel'!$L$8)*'Control Panel'!$C$24)+((U18-'Control Panel'!$M$8)*'Control Panel'!$C$25),IF(U18&lt;='Control Panel'!$M$8,((U18-'Control Panel'!$L$8)*'Control Panel'!$C$24))))))))</f>
        <v>53456.534395487834</v>
      </c>
      <c r="X18" s="92">
        <f t="shared" si="5"/>
        <v>-28847.499625809418</v>
      </c>
      <c r="Y18" s="91">
        <f>T18*(1+'Control Panel'!$C$44)</f>
        <v>8477315.504193617</v>
      </c>
      <c r="Z18" s="91">
        <f>U18*(1+'Control Panel'!$C$44)</f>
        <v>8470804.6811311506</v>
      </c>
      <c r="AA18" s="91">
        <f>IF(Y18&gt;='Control Panel'!P$36,(('Control Panel'!P$34-'Control Panel'!O$34)*'Control Panel'!$C$39)+('Control Panel'!P$35-'Control Panel'!O$35)*'Control Panel'!$C$40+(('Control Panel'!P$36-'Control Panel'!O$36)*'Control Panel'!$C$41),IF(Y18&gt;='Control Panel'!P$35,(('Control Panel'!P$34-'Control Panel'!O$34)*'Control Panel'!$C$39)+(('Control Panel'!P$35-'Control Panel'!O$35)*'Control Panel'!$C$40)+((Y18-'Control Panel'!P$35)*'Control Panel'!$C$41),IF(Y18&gt;='Control Panel'!P$34,(('Control Panel'!P$34-'Control Panel'!O$34)*'Control Panel'!$C$39)+((Y18-'Control Panel'!P$34)*'Control Panel'!$C$40),IF(Y18&lt;='Control Panel'!P$34,((Y18-'Control Panel'!O$34)*'Control Panel'!$C$39)))))</f>
        <v>84773.155041936174</v>
      </c>
      <c r="AB18" s="91">
        <f>IF(Z18&gt;='Control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Panel'!$C$29)),IF(Z18&gt;='Control Panel'!$P$12,(('Control Panel'!$P$8-'Control Panel'!$O$8)*'Control Panel'!$C$24)+(('Control Panel'!$P$9-'Control Panel'!$O$9)*'Control Panel'!$C$25)+(('Control Panel'!$P$10-'Control Panel'!$O$10)*'Control Panel'!$C$26)+(('Control Panel'!$P$11-'Control Panel'!$O$11)*'Control Panel'!$C$27)+(('Control Panel'!$P$12-'Control Panel'!$O$12)*'Control Panel'!$C$28)+((Z18-'Control Panel'!$P$12)*'Control Panel'!$C$29),IF(Z18&gt;='Control Panel'!$P$11,(('Control Panel'!$P$8-'Control Panel'!$O$8)*'Control Panel'!$C$24)+(('Control Panel'!$P$9-'Control Panel'!$O$9)*'Control Panel'!$C$25)+(('Control Panel'!$P$10-'Control Panel'!$O$10)*'Control Panel'!$C$26)+(('Control Panel'!$P$11-'Control Panel'!$O$11)*'Control Panel'!$C$27)+((Z18-'Control Panel'!$P$11)*'Control Panel'!$C$28),IF(Z18&gt;='Control Panel'!$P$10,(('Control Panel'!$P$8-'Control Panel'!$O$8)*'Control Panel'!$C$24)+('Control Panel'!$P$9-'Control Panel'!$O$9)*'Control Panel'!$C$25+(('Control Panel'!$P$10-'Control Panel'!$O$10)*'Control Panel'!$C$26)+((Z18-'Control Panel'!$P$10)*'Control Panel'!$C$27),IF(Z18&gt;='Control Panel'!$P$9,(('Control Panel'!$P$8-'Control Panel'!$O$8)*'Control Panel'!$C$24)+(('Control Panel'!$P$9-'Control Panel'!$O$9)*'Control Panel'!$C$25)+((Z18-'Control Panel'!$P$9)*'Control Panel'!$C$26),IF(Z18&gt;='Control Panel'!$P$8,(('Control Panel'!$P$8-'Control Panel'!$O$8)*'Control Panel'!$C$24)+((Z18-'Control Panel'!$P$8)*'Control Panel'!$C$25),IF(Z18&lt;='Control Panel'!$P$8,((Z18-'Control Panel'!$O$8)*'Control Panel'!$C$24))))))))</f>
        <v>55060.230427352479</v>
      </c>
      <c r="AC18" s="93">
        <f t="shared" si="6"/>
        <v>-29712.924614583695</v>
      </c>
      <c r="AD18" s="93">
        <f>Y18*(1+'Control Panel'!$C$44)</f>
        <v>8731634.9693194255</v>
      </c>
      <c r="AE18" s="91">
        <f>Z18*(1+'Control Panel'!$C$44)</f>
        <v>8724928.821565086</v>
      </c>
      <c r="AF18" s="91">
        <f>IF(AD18&gt;='Control Panel'!S$36,(('Control Panel'!S$34-'Control Panel'!R$34)*'Control Panel'!$C$39)+('Control Panel'!S$35-'Control Panel'!R$35)*'Control Panel'!$C$40+(('Control Panel'!S$36-'Control Panel'!R$36)*'Control Panel'!$C$41),IF(AD18&gt;='Control Panel'!S$35,(('Control Panel'!S$34-'Control Panel'!R$34)*'Control Panel'!$C$39)+(('Control Panel'!S$35-'Control Panel'!R$35)*'Control Panel'!$C$40)+((AD18-'Control Panel'!S$35)*'Control Panel'!$C$41),IF(AD18&gt;='Control Panel'!S$34,(('Control Panel'!S$34-'Control Panel'!R$34)*'Control Panel'!$C$39)+((AD18-'Control Panel'!S$34)*'Control Panel'!$C$40),IF(AD18&lt;='Control Panel'!S$34,((AD18-'Control Panel'!R$34)*'Control Panel'!$C$39)))))</f>
        <v>87316.34969319425</v>
      </c>
      <c r="AG18" s="91">
        <f>IF(AE18&gt;='Control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Panel'!$C$29)),IF(AE18&gt;='Control Panel'!$S$12,(('Control Panel'!$S$8-'Control Panel'!$R$8)*'Control Panel'!$C$24)+(('Control Panel'!$S$9-'Control Panel'!$R$9)*'Control Panel'!$C$25)+(('Control Panel'!$S$10-'Control Panel'!$R$10)*'Control Panel'!$C$26)+(('Control Panel'!$S$11-'Control Panel'!$R$11)*'Control Panel'!$C$27)+(('Control Panel'!$S$12-'Control Panel'!$R$12)*'Control Panel'!$C$28)+((AE18-'Control Panel'!$S$12)*'Control Panel'!$C$29),IF(AE18&gt;='Control Panel'!$S$11,(('Control Panel'!$S$8-'Control Panel'!$R$8)*'Control Panel'!$C$24)+(('Control Panel'!$S$9-'Control Panel'!$R$9)*'Control Panel'!$C$25)+(('Control Panel'!$S$10-'Control Panel'!$R$10)*'Control Panel'!$C$26)+(('Control Panel'!$S$11-'Control Panel'!$R$11)*'Control Panel'!$C$27)+((AE18-'Control Panel'!$S$11)*'Control Panel'!$C$28),IF(AE18&gt;='Control Panel'!$S$10,(('Control Panel'!$S$8-'Control Panel'!$R$8)*'Control Panel'!$C$24)+('Control Panel'!$S$9-'Control Panel'!$R$9)*'Control Panel'!$C$25+(('Control Panel'!$S$10-'Control Panel'!$R$10)*'Control Panel'!$C$26)+((AE18-'Control Panel'!$S$10)*'Control Panel'!$C$27),IF(AE18&gt;='Control Panel'!$S$9,(('Control Panel'!$S$8-'Control Panel'!$R$8)*'Control Panel'!$C$24)+(('Control Panel'!$S$9-'Control Panel'!$R$9)*'Control Panel'!$C$25)+((AE18-'Control Panel'!$S$9)*'Control Panel'!$C$26),IF(AE18&gt;='Control Panel'!$S$8,(('Control Panel'!$S$8-'Control Panel'!$R$8)*'Control Panel'!$C$24)+((AE18-'Control Panel'!$S$8)*'Control Panel'!$C$25),IF(AE18&lt;='Control Panel'!$S$8,((AE18-'Control Panel'!$R$8)*'Control Panel'!$C$24))))))))</f>
        <v>56712.037340173054</v>
      </c>
      <c r="AH18" s="91">
        <f t="shared" si="7"/>
        <v>-30604.312353021196</v>
      </c>
      <c r="AI18" s="92">
        <f t="shared" si="8"/>
        <v>411879.81367699837</v>
      </c>
      <c r="AJ18" s="92">
        <f t="shared" si="9"/>
        <v>267516.26075745234</v>
      </c>
      <c r="AK18" s="92">
        <f t="shared" si="10"/>
        <v>-144363.55291954603</v>
      </c>
    </row>
    <row r="19" spans="1:37" s="94" customFormat="1" ht="14.1">
      <c r="A19" s="86" t="str">
        <f>'ESTIMATED Earned Revenue'!A20</f>
        <v>Marinette, WI</v>
      </c>
      <c r="B19" s="86"/>
      <c r="C19" s="95">
        <f>'ESTIMATED Earned Revenue'!$I20*1.07925</f>
        <v>8801921.5004100017</v>
      </c>
      <c r="D19" s="95">
        <f>'ESTIMATED Earned Revenue'!$L20*1.07925</f>
        <v>7572455.6898375014</v>
      </c>
      <c r="E19" s="96">
        <f>IF(C19&gt;='Control Panel'!D$36,(('Control Panel'!D$34-'Control Panel'!C$34)*'Control Panel'!$C$39)+('Control Panel'!D$35-'Control Panel'!C$35)*'Control Panel'!$C$40+(('Control Panel'!D$36-'Control Panel'!C$36)*'Control Panel'!$C$41),IF(C19&gt;='Control Panel'!D$35,(('Control Panel'!D$34-'Control Panel'!C$34)*'Control Panel'!$C$39)+(('Control Panel'!D$35-'Control Panel'!C$35)*'Control Panel'!$C$40)+((C19-'Control Panel'!D$35)*'Control Panel'!$C$41),IF(C19&gt;='Control Panel'!D$34,(('Control Panel'!D$34-'Control Panel'!C$34)*'Control Panel'!$C$39)+((C19-'Control Panel'!D$34)*'Control Panel'!$C$40),IF(C19&lt;='Control Panel'!D$34,((C19-'Control Panel'!C$34)*'Control Panel'!$C$39)))))</f>
        <v>88019.215004100013</v>
      </c>
      <c r="F19" s="96">
        <f>IF(D19&gt;='Control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Panel'!$C$29)),IF(D19&gt;='Control Panel'!$D$12,(('Control Panel'!$D$8-'Control Panel'!$C$8)*'Control Panel'!$C$24)+(('Control Panel'!$D$9-'Control Panel'!$C$9)*'Control Panel'!$C$25)+(('Control Panel'!$D$10-'Control Panel'!$C$10)*'Control Panel'!$C$26)+(('Control Panel'!$D$11-'Control Panel'!$C$11)*'Control Panel'!$C$27)+(('Control Panel'!$D$12-'Control Panel'!$C$12)*'Control Panel'!$C$28)+((D19-'Control Panel'!$D$12)*'Control Panel'!$C$29),IF(D19&gt;='Control Panel'!$D$11,(('Control Panel'!$D$8-'Control Panel'!$C$8)*'Control Panel'!$C$24)+(('Control Panel'!$D$9-'Control Panel'!$C$9)*'Control Panel'!$C$25)+(('Control Panel'!$D$10-'Control Panel'!$C$10)*'Control Panel'!$C$26)+(('Control Panel'!$D$11-'Control Panel'!$C$11)*'Control Panel'!$C$27)+((D19-'Control Panel'!$D$11)*'Control Panel'!$C$28),IF(D19&gt;='Control Panel'!$D$10,(('Control Panel'!$D$8-'Control Panel'!$C$8)*'Control Panel'!$C$24)+('Control Panel'!$D$9-'Control Panel'!$C$9)*'Control Panel'!$C$25+(('Control Panel'!$D$10-'Control Panel'!$C$10)*'Control Panel'!$C$26)+((D19-'Control Panel'!$D$10)*'Control Panel'!$C$27),IF(D19&gt;='Control Panel'!$D$9,(('Control Panel'!$D$8-'Control Panel'!$C$8)*'Control Panel'!$C$24)+(('Control Panel'!$D$9-'Control Panel'!$C$9)*'Control Panel'!$C$25)+((D19-'Control Panel'!$D$9)*'Control Panel'!$C$26),IF(D19&gt;='Control Panel'!$D$8,(('Control Panel'!$D$8-'Control Panel'!$C$8)*'Control Panel'!$C$24)+((D19-'Control Panel'!$D$8)*'Control Panel'!$C$25),IF(D19&lt;='Control Panel'!$D$8,((D19-'Control Panel'!$C$8)*'Control Panel'!$C$24))))))))</f>
        <v>49220.961983943758</v>
      </c>
      <c r="G19" s="89">
        <f t="shared" si="0"/>
        <v>0.01</v>
      </c>
      <c r="H19" s="90">
        <f t="shared" si="1"/>
        <v>6.4999999999999997E-3</v>
      </c>
      <c r="I19" s="91">
        <f t="shared" si="2"/>
        <v>-38798.253020156255</v>
      </c>
      <c r="J19" s="91">
        <f>C19*(1+'Control Panel'!$C$44)</f>
        <v>9065979.1454223022</v>
      </c>
      <c r="K19" s="91">
        <f>D19*(1+'Control Panel'!$C$44)</f>
        <v>7799629.3605326265</v>
      </c>
      <c r="L19" s="92">
        <f>IF(J19&gt;='Control Panel'!G$36,(('Control Panel'!G$34-'Control Panel'!F$34)*'Control Panel'!$C$39)+('Control Panel'!G$35-'Control Panel'!F$35)*'Control Panel'!$C$40+(('Control Panel'!G$36-'Control Panel'!F$36)*'Control Panel'!$C$41),IF(J19&gt;='Control Panel'!G$35,(('Control Panel'!G$34-'Control Panel'!F$34)*'Control Panel'!$C$39)+(('Control Panel'!G$35-'Control Panel'!F$35)*'Control Panel'!$C$40)+((J19-'Control Panel'!G$35)*'Control Panel'!$C$41),IF(J19&gt;='Control Panel'!G$34,(('Control Panel'!G$34-'Control Panel'!F$34)*'Control Panel'!$C$39)+((J19-'Control Panel'!G$34)*'Control Panel'!$C$40),IF(J19&lt;='Control Panel'!G$34,((J19-'Control Panel'!F$34)*'Control Panel'!$C$39)))))</f>
        <v>90659.791454223028</v>
      </c>
      <c r="M19" s="92">
        <f>IF(K19&gt;='Control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Panel'!$C$29)),IF(K19&gt;='Control Panel'!$G$12,(('Control Panel'!$G$8-'Control Panel'!$F$8)*'Control Panel'!$C$24)+(('Control Panel'!$G$9-'Control Panel'!$F$9)*'Control Panel'!$C$25)+(('Control Panel'!$G$10-'Control Panel'!$F$10)*'Control Panel'!$C$26)+(('Control Panel'!$G$11-'Control Panel'!$F$11)*'Control Panel'!$C$27)+(('Control Panel'!$G$12-'Control Panel'!$F$12)*'Control Panel'!$C$28)+((K19-'Control Panel'!$G$12)*'Control Panel'!$C$29),IF(K19&gt;='Control Panel'!$G$11,(('Control Panel'!$G$8-'Control Panel'!$F$8)*'Control Panel'!$C$24)+(('Control Panel'!$G$9-'Control Panel'!$F$9)*'Control Panel'!$C$25)+(('Control Panel'!$G$10-'Control Panel'!$F$10)*'Control Panel'!$C$26)+(('Control Panel'!$G$11-'Control Panel'!$F$11)*'Control Panel'!$C$27)+((K19-'Control Panel'!$G$11)*'Control Panel'!$C$28),IF(K19&gt;='Control Panel'!$G$10,(('Control Panel'!$G$8-'Control Panel'!$F$8)*'Control Panel'!$C$24)+('Control Panel'!$G$9-'Control Panel'!$F$9)*'Control Panel'!$C$25+(('Control Panel'!$G$10-'Control Panel'!$F$10)*'Control Panel'!$C$26)+((K19-'Control Panel'!$G$10)*'Control Panel'!$C$27),IF(K19&gt;='Control Panel'!$G$9,(('Control Panel'!$G$8-'Control Panel'!$F$8)*'Control Panel'!$C$24)+(('Control Panel'!$G$9-'Control Panel'!$F$9)*'Control Panel'!$C$25)+((K19-'Control Panel'!$G$9)*'Control Panel'!$C$26),IF(K19&gt;='Control Panel'!$G$8,(('Control Panel'!$G$8-'Control Panel'!$F$8)*'Control Panel'!$C$24)+((K19-'Control Panel'!$G$8)*'Control Panel'!$C$25),IF(K19&lt;='Control Panel'!$G$8,((K19-'Control Panel'!$F$8)*'Control Panel'!$C$24))))))))</f>
        <v>50697.590843462072</v>
      </c>
      <c r="N19" s="92">
        <f t="shared" si="3"/>
        <v>-39962.200610760956</v>
      </c>
      <c r="O19" s="92">
        <f>J19*(1+'Control Panel'!$C$44)</f>
        <v>9337958.5197849721</v>
      </c>
      <c r="P19" s="92">
        <f>K19*(1+'Control Panel'!$C$44)</f>
        <v>8033618.2413486056</v>
      </c>
      <c r="Q19" s="92">
        <f>IF(O19&gt;='Control Panel'!J$36,(('Control Panel'!J$34-'Control Panel'!I$34)*'Control Panel'!$C$39)+('Control Panel'!J$35-'Control Panel'!I$35)*'Control Panel'!$C$40+(('Control Panel'!J$36-'Control Panel'!I$36)*'Control Panel'!$C$41),IF(O19&gt;='Control Panel'!J$35,(('Control Panel'!J$34-'Control Panel'!I$34)*'Control Panel'!$C$39)+(('Control Panel'!J$35-'Control Panel'!I$35)*'Control Panel'!$C$40)+((O19-'Control Panel'!J$35)*'Control Panel'!$C$41),IF(O19&gt;='Control Panel'!J$34,(('Control Panel'!J$34-'Control Panel'!I$34)*'Control Panel'!$C$39)+((O19-'Control Panel'!J$34)*'Control Panel'!$C$40),IF(O19&lt;='Control Panel'!J$34,((O19-'Control Panel'!I$34)*'Control Panel'!$C$39)))))</f>
        <v>93379.585197849723</v>
      </c>
      <c r="R19" s="92">
        <f>IF(P19&gt;='Control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Panel'!$C$29)),IF(P19&gt;='Control Panel'!$J$12,(('Control Panel'!$J$8-'Control Panel'!$I$8)*'Control Panel'!$C$24)+(('Control Panel'!$J$9-'Control Panel'!$I$9)*'Control Panel'!$C$25)+(('Control Panel'!$J$10-'Control Panel'!$I$10)*'Control Panel'!$C$26)+(('Control Panel'!$J$11-'Control Panel'!$I$11)*'Control Panel'!$C$27)+(('Control Panel'!$J$12-'Control Panel'!$I$12)*'Control Panel'!$C$28)+((P19-'Control Panel'!$J$12)*'Control Panel'!$C$29),IF(P19&gt;='Control Panel'!$J$11,(('Control Panel'!$J$8-'Control Panel'!$I$8)*'Control Panel'!$C$24)+(('Control Panel'!$J$9-'Control Panel'!$I$9)*'Control Panel'!$C$25)+(('Control Panel'!$J$10-'Control Panel'!$I$10)*'Control Panel'!$C$26)+(('Control Panel'!$J$11-'Control Panel'!$I$11)*'Control Panel'!$C$27)+((P19-'Control Panel'!$J$11)*'Control Panel'!$C$28),IF(P19&gt;='Control Panel'!$J$10,(('Control Panel'!$J$8-'Control Panel'!$I$8)*'Control Panel'!$C$24)+('Control Panel'!$J$9-'Control Panel'!$I$9)*'Control Panel'!$C$25+(('Control Panel'!$J$10-'Control Panel'!$I$10)*'Control Panel'!$C$26)+((P19-'Control Panel'!$J$10)*'Control Panel'!$C$27),IF(P19&gt;='Control Panel'!$J$9,(('Control Panel'!$J$8-'Control Panel'!$I$8)*'Control Panel'!$C$24)+(('Control Panel'!$J$9-'Control Panel'!$I$9)*'Control Panel'!$C$25)+((P19-'Control Panel'!$J$9)*'Control Panel'!$C$26),IF(P19&gt;='Control Panel'!$J$8,(('Control Panel'!$J$8-'Control Panel'!$I$8)*'Control Panel'!$C$24)+((P19-'Control Panel'!$J$8)*'Control Panel'!$C$25),IF(P19&lt;='Control Panel'!$J$8,((P19-'Control Panel'!$I$8)*'Control Panel'!$C$24))))))))</f>
        <v>52218.518568765932</v>
      </c>
      <c r="S19" s="92">
        <f t="shared" si="4"/>
        <v>-41161.066629083791</v>
      </c>
      <c r="T19" s="92">
        <f>O19*(1+'Control Panel'!$C$44)</f>
        <v>9618097.2753785215</v>
      </c>
      <c r="U19" s="92">
        <f>P19*(1+'Control Panel'!$C$44)</f>
        <v>8274626.788589064</v>
      </c>
      <c r="V19" s="92">
        <f>IF(T19&gt;='Control Panel'!M$36,(('Control Panel'!M$34-'Control Panel'!L$34)*'Control Panel'!$C$39)+('Control Panel'!M$35-'Control Panel'!L$35)*'Control Panel'!$C$40+(('Control Panel'!M$36-'Control Panel'!L$36)*'Control Panel'!$C$41),IF(T19&gt;='Control Panel'!M$35,(('Control Panel'!M$34-'Control Panel'!L$34)*'Control Panel'!$C$39)+(('Control Panel'!M$35-'Control Panel'!L$35)*'Control Panel'!$C$40)+((T19-'Control Panel'!M$35)*'Control Panel'!$C$41),IF(T19&gt;='Control Panel'!M$34,(('Control Panel'!M$34-'Control Panel'!L$34)*'Control Panel'!$C$39)+((T19-'Control Panel'!M$34)*'Control Panel'!$C$40),IF(T19&lt;='Control Panel'!M$34,((T19-'Control Panel'!L$34)*'Control Panel'!$C$39)))))</f>
        <v>96180.972753785216</v>
      </c>
      <c r="W19" s="91">
        <f>IF(U19&gt;='Control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Panel'!$C$29)),IF(U19&gt;='Control Panel'!$M$12,(('Control Panel'!$M$8-'Control Panel'!$L$8)*'Control Panel'!$C$24)+(('Control Panel'!$M$9-'Control Panel'!$L$9)*'Control Panel'!$C$25)+(('Control Panel'!$M$10-'Control Panel'!$L$10)*'Control Panel'!$C$26)+(('Control Panel'!$M$11-'Control Panel'!$L$11)*'Control Panel'!$C$27)+(('Control Panel'!$M$12-'Control Panel'!$L$12)*'Control Panel'!$C$28)+((U19-'Control Panel'!$M$12)*'Control Panel'!$C$29),IF(U19&gt;='Control Panel'!$M$11,(('Control Panel'!$M$8-'Control Panel'!$L$8)*'Control Panel'!$C$24)+(('Control Panel'!$M$9-'Control Panel'!$L$9)*'Control Panel'!$C$25)+(('Control Panel'!$M$10-'Control Panel'!$L$10)*'Control Panel'!$C$26)+(('Control Panel'!$M$11-'Control Panel'!$L$11)*'Control Panel'!$C$27)+((U19-'Control Panel'!$M$11)*'Control Panel'!$C$28),IF(U19&gt;='Control Panel'!$M$10,(('Control Panel'!$M$8-'Control Panel'!$L$8)*'Control Panel'!$C$24)+('Control Panel'!$M$9-'Control Panel'!$L$9)*'Control Panel'!$C$25+(('Control Panel'!$M$10-'Control Panel'!$L$10)*'Control Panel'!$C$26)+((U19-'Control Panel'!$M$10)*'Control Panel'!$C$27),IF(U19&gt;='Control Panel'!$M$9,(('Control Panel'!$M$8-'Control Panel'!$L$8)*'Control Panel'!$C$24)+(('Control Panel'!$M$9-'Control Panel'!$L$9)*'Control Panel'!$C$25)+((U19-'Control Panel'!$M$9)*'Control Panel'!$C$26),IF(U19&gt;='Control Panel'!$M$8,(('Control Panel'!$M$8-'Control Panel'!$L$8)*'Control Panel'!$C$24)+((U19-'Control Panel'!$M$8)*'Control Panel'!$C$25),IF(U19&lt;='Control Panel'!$M$8,((U19-'Control Panel'!$L$8)*'Control Panel'!$C$24))))))))</f>
        <v>53785.074125828913</v>
      </c>
      <c r="X19" s="92">
        <f t="shared" si="5"/>
        <v>-42395.898627956303</v>
      </c>
      <c r="Y19" s="91">
        <f>T19*(1+'Control Panel'!$C$44)</f>
        <v>9906640.1936398782</v>
      </c>
      <c r="Z19" s="91">
        <f>U19*(1+'Control Panel'!$C$44)</f>
        <v>8522865.5922467355</v>
      </c>
      <c r="AA19" s="91">
        <f>IF(Y19&gt;='Control Panel'!P$36,(('Control Panel'!P$34-'Control Panel'!O$34)*'Control Panel'!$C$39)+('Control Panel'!P$35-'Control Panel'!O$35)*'Control Panel'!$C$40+(('Control Panel'!P$36-'Control Panel'!O$36)*'Control Panel'!$C$41),IF(Y19&gt;='Control Panel'!P$35,(('Control Panel'!P$34-'Control Panel'!O$34)*'Control Panel'!$C$39)+(('Control Panel'!P$35-'Control Panel'!O$35)*'Control Panel'!$C$40)+((Y19-'Control Panel'!P$35)*'Control Panel'!$C$41),IF(Y19&gt;='Control Panel'!P$34,(('Control Panel'!P$34-'Control Panel'!O$34)*'Control Panel'!$C$39)+((Y19-'Control Panel'!P$34)*'Control Panel'!$C$40),IF(Y19&lt;='Control Panel'!P$34,((Y19-'Control Panel'!O$34)*'Control Panel'!$C$39)))))</f>
        <v>99066.40193639879</v>
      </c>
      <c r="AB19" s="91">
        <f>IF(Z19&gt;='Control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Panel'!$C$29)),IF(Z19&gt;='Control Panel'!$P$12,(('Control Panel'!$P$8-'Control Panel'!$O$8)*'Control Panel'!$C$24)+(('Control Panel'!$P$9-'Control Panel'!$O$9)*'Control Panel'!$C$25)+(('Control Panel'!$P$10-'Control Panel'!$O$10)*'Control Panel'!$C$26)+(('Control Panel'!$P$11-'Control Panel'!$O$11)*'Control Panel'!$C$27)+(('Control Panel'!$P$12-'Control Panel'!$O$12)*'Control Panel'!$C$28)+((Z19-'Control Panel'!$P$12)*'Control Panel'!$C$29),IF(Z19&gt;='Control Panel'!$P$11,(('Control Panel'!$P$8-'Control Panel'!$O$8)*'Control Panel'!$C$24)+(('Control Panel'!$P$9-'Control Panel'!$O$9)*'Control Panel'!$C$25)+(('Control Panel'!$P$10-'Control Panel'!$O$10)*'Control Panel'!$C$26)+(('Control Panel'!$P$11-'Control Panel'!$O$11)*'Control Panel'!$C$27)+((Z19-'Control Panel'!$P$11)*'Control Panel'!$C$28),IF(Z19&gt;='Control Panel'!$P$10,(('Control Panel'!$P$8-'Control Panel'!$O$8)*'Control Panel'!$C$24)+('Control Panel'!$P$9-'Control Panel'!$O$9)*'Control Panel'!$C$25+(('Control Panel'!$P$10-'Control Panel'!$O$10)*'Control Panel'!$C$26)+((Z19-'Control Panel'!$P$10)*'Control Panel'!$C$27),IF(Z19&gt;='Control Panel'!$P$9,(('Control Panel'!$P$8-'Control Panel'!$O$8)*'Control Panel'!$C$24)+(('Control Panel'!$P$9-'Control Panel'!$O$9)*'Control Panel'!$C$25)+((Z19-'Control Panel'!$P$9)*'Control Panel'!$C$26),IF(Z19&gt;='Control Panel'!$P$8,(('Control Panel'!$P$8-'Control Panel'!$O$8)*'Control Panel'!$C$24)+((Z19-'Control Panel'!$P$8)*'Control Panel'!$C$25),IF(Z19&lt;='Control Panel'!$P$8,((Z19-'Control Panel'!$O$8)*'Control Panel'!$C$24))))))))</f>
        <v>55398.626349603779</v>
      </c>
      <c r="AC19" s="93">
        <f t="shared" si="6"/>
        <v>-43667.775586795011</v>
      </c>
      <c r="AD19" s="93">
        <f>Y19*(1+'Control Panel'!$C$44)</f>
        <v>10203839.399449075</v>
      </c>
      <c r="AE19" s="91">
        <f>Z19*(1+'Control Panel'!$C$44)</f>
        <v>8778551.560014138</v>
      </c>
      <c r="AF19" s="91">
        <f>IF(AD19&gt;='Control Panel'!S$36,(('Control Panel'!S$34-'Control Panel'!R$34)*'Control Panel'!$C$39)+('Control Panel'!S$35-'Control Panel'!R$35)*'Control Panel'!$C$40+(('Control Panel'!S$36-'Control Panel'!R$36)*'Control Panel'!$C$41),IF(AD19&gt;='Control Panel'!S$35,(('Control Panel'!S$34-'Control Panel'!R$34)*'Control Panel'!$C$39)+(('Control Panel'!S$35-'Control Panel'!R$35)*'Control Panel'!$C$40)+((AD19-'Control Panel'!S$35)*'Control Panel'!$C$41),IF(AD19&gt;='Control Panel'!S$34,(('Control Panel'!S$34-'Control Panel'!R$34)*'Control Panel'!$C$39)+((AD19-'Control Panel'!S$34)*'Control Panel'!$C$40),IF(AD19&lt;='Control Panel'!S$34,((AD19-'Control Panel'!R$34)*'Control Panel'!$C$39)))))</f>
        <v>102038.39399449075</v>
      </c>
      <c r="AG19" s="91">
        <f>IF(AE19&gt;='Control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Panel'!$C$29)),IF(AE19&gt;='Control Panel'!$S$12,(('Control Panel'!$S$8-'Control Panel'!$R$8)*'Control Panel'!$C$24)+(('Control Panel'!$S$9-'Control Panel'!$R$9)*'Control Panel'!$C$25)+(('Control Panel'!$S$10-'Control Panel'!$R$10)*'Control Panel'!$C$26)+(('Control Panel'!$S$11-'Control Panel'!$R$11)*'Control Panel'!$C$27)+(('Control Panel'!$S$12-'Control Panel'!$R$12)*'Control Panel'!$C$28)+((AE19-'Control Panel'!$S$12)*'Control Panel'!$C$29),IF(AE19&gt;='Control Panel'!$S$11,(('Control Panel'!$S$8-'Control Panel'!$R$8)*'Control Panel'!$C$24)+(('Control Panel'!$S$9-'Control Panel'!$R$9)*'Control Panel'!$C$25)+(('Control Panel'!$S$10-'Control Panel'!$R$10)*'Control Panel'!$C$26)+(('Control Panel'!$S$11-'Control Panel'!$R$11)*'Control Panel'!$C$27)+((AE19-'Control Panel'!$S$11)*'Control Panel'!$C$28),IF(AE19&gt;='Control Panel'!$S$10,(('Control Panel'!$S$8-'Control Panel'!$R$8)*'Control Panel'!$C$24)+('Control Panel'!$S$9-'Control Panel'!$R$9)*'Control Panel'!$C$25+(('Control Panel'!$S$10-'Control Panel'!$R$10)*'Control Panel'!$C$26)+((AE19-'Control Panel'!$S$10)*'Control Panel'!$C$27),IF(AE19&gt;='Control Panel'!$S$9,(('Control Panel'!$S$8-'Control Panel'!$R$8)*'Control Panel'!$C$24)+(('Control Panel'!$S$9-'Control Panel'!$R$9)*'Control Panel'!$C$25)+((AE19-'Control Panel'!$S$9)*'Control Panel'!$C$26),IF(AE19&gt;='Control Panel'!$S$8,(('Control Panel'!$S$8-'Control Panel'!$R$8)*'Control Panel'!$C$24)+((AE19-'Control Panel'!$S$8)*'Control Panel'!$C$25),IF(AE19&lt;='Control Panel'!$S$8,((AE19-'Control Panel'!$R$8)*'Control Panel'!$C$24))))))))</f>
        <v>57060.585140091891</v>
      </c>
      <c r="AH19" s="91">
        <f t="shared" si="7"/>
        <v>-44977.808854398856</v>
      </c>
      <c r="AI19" s="92">
        <f t="shared" si="8"/>
        <v>481325.14533674752</v>
      </c>
      <c r="AJ19" s="92">
        <f t="shared" si="9"/>
        <v>269160.39502775262</v>
      </c>
      <c r="AK19" s="92">
        <f t="shared" si="10"/>
        <v>-212164.7503089949</v>
      </c>
    </row>
    <row r="20" spans="1:37" s="94" customFormat="1" ht="14.1">
      <c r="A20" s="86" t="str">
        <f>'ESTIMATED Earned Revenue'!A21</f>
        <v>Duluth, MN</v>
      </c>
      <c r="B20" s="86"/>
      <c r="C20" s="95">
        <f>'ESTIMATED Earned Revenue'!$I21*1.07925</f>
        <v>8474638.8083999995</v>
      </c>
      <c r="D20" s="95">
        <f>'ESTIMATED Earned Revenue'!$L21*1.07925</f>
        <v>8081246.1503925007</v>
      </c>
      <c r="E20" s="96">
        <f>IF(C20&gt;='Control Panel'!D$36,(('Control Panel'!D$34-'Control Panel'!C$34)*'Control Panel'!$C$39)+('Control Panel'!D$35-'Control Panel'!C$35)*'Control Panel'!$C$40+(('Control Panel'!D$36-'Control Panel'!C$36)*'Control Panel'!$C$41),IF(C20&gt;='Control Panel'!D$35,(('Control Panel'!D$34-'Control Panel'!C$34)*'Control Panel'!$C$39)+(('Control Panel'!D$35-'Control Panel'!C$35)*'Control Panel'!$C$40)+((C20-'Control Panel'!D$35)*'Control Panel'!$C$41),IF(C20&gt;='Control Panel'!D$34,(('Control Panel'!D$34-'Control Panel'!C$34)*'Control Panel'!$C$39)+((C20-'Control Panel'!D$34)*'Control Panel'!$C$40),IF(C20&lt;='Control Panel'!D$34,((C20-'Control Panel'!C$34)*'Control Panel'!$C$39)))))</f>
        <v>84746.388083999991</v>
      </c>
      <c r="F20" s="96">
        <f>IF(D20&gt;='Control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Panel'!$C$29)),IF(D20&gt;='Control Panel'!$D$12,(('Control Panel'!$D$8-'Control Panel'!$C$8)*'Control Panel'!$C$24)+(('Control Panel'!$D$9-'Control Panel'!$C$9)*'Control Panel'!$C$25)+(('Control Panel'!$D$10-'Control Panel'!$C$10)*'Control Panel'!$C$26)+(('Control Panel'!$D$11-'Control Panel'!$C$11)*'Control Panel'!$C$27)+(('Control Panel'!$D$12-'Control Panel'!$C$12)*'Control Panel'!$C$28)+((D20-'Control Panel'!$D$12)*'Control Panel'!$C$29),IF(D20&gt;='Control Panel'!$D$11,(('Control Panel'!$D$8-'Control Panel'!$C$8)*'Control Panel'!$C$24)+(('Control Panel'!$D$9-'Control Panel'!$C$9)*'Control Panel'!$C$25)+(('Control Panel'!$D$10-'Control Panel'!$C$10)*'Control Panel'!$C$26)+(('Control Panel'!$D$11-'Control Panel'!$C$11)*'Control Panel'!$C$27)+((D20-'Control Panel'!$D$11)*'Control Panel'!$C$28),IF(D20&gt;='Control Panel'!$D$10,(('Control Panel'!$D$8-'Control Panel'!$C$8)*'Control Panel'!$C$24)+('Control Panel'!$D$9-'Control Panel'!$C$9)*'Control Panel'!$C$25+(('Control Panel'!$D$10-'Control Panel'!$C$10)*'Control Panel'!$C$26)+((D20-'Control Panel'!$D$10)*'Control Panel'!$C$27),IF(D20&gt;='Control Panel'!$D$9,(('Control Panel'!$D$8-'Control Panel'!$C$8)*'Control Panel'!$C$24)+(('Control Panel'!$D$9-'Control Panel'!$C$9)*'Control Panel'!$C$25)+((D20-'Control Panel'!$D$9)*'Control Panel'!$C$26),IF(D20&gt;='Control Panel'!$D$8,(('Control Panel'!$D$8-'Control Panel'!$C$8)*'Control Panel'!$C$24)+((D20-'Control Panel'!$D$8)*'Control Panel'!$C$25),IF(D20&lt;='Control Panel'!$D$8,((D20-'Control Panel'!$C$8)*'Control Panel'!$C$24))))))))</f>
        <v>52528.099977551254</v>
      </c>
      <c r="G20" s="89">
        <f t="shared" si="0"/>
        <v>0.01</v>
      </c>
      <c r="H20" s="90">
        <f t="shared" si="1"/>
        <v>6.4999999999999997E-3</v>
      </c>
      <c r="I20" s="91">
        <f t="shared" si="2"/>
        <v>-32218.288106448737</v>
      </c>
      <c r="J20" s="91">
        <f>C20*(1+'Control Panel'!$C$44)</f>
        <v>8728877.9726519994</v>
      </c>
      <c r="K20" s="91">
        <f>D20*(1+'Control Panel'!$C$44)</f>
        <v>8323683.534904276</v>
      </c>
      <c r="L20" s="92">
        <f>IF(J20&gt;='Control Panel'!G$36,(('Control Panel'!G$34-'Control Panel'!F$34)*'Control Panel'!$C$39)+('Control Panel'!G$35-'Control Panel'!F$35)*'Control Panel'!$C$40+(('Control Panel'!G$36-'Control Panel'!F$36)*'Control Panel'!$C$41),IF(J20&gt;='Control Panel'!G$35,(('Control Panel'!G$34-'Control Panel'!F$34)*'Control Panel'!$C$39)+(('Control Panel'!G$35-'Control Panel'!F$35)*'Control Panel'!$C$40)+((J20-'Control Panel'!G$35)*'Control Panel'!$C$41),IF(J20&gt;='Control Panel'!G$34,(('Control Panel'!G$34-'Control Panel'!F$34)*'Control Panel'!$C$39)+((J20-'Control Panel'!G$34)*'Control Panel'!$C$40),IF(J20&lt;='Control Panel'!G$34,((J20-'Control Panel'!F$34)*'Control Panel'!$C$39)))))</f>
        <v>87288.779726519992</v>
      </c>
      <c r="M20" s="92">
        <f>IF(K20&gt;='Control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Panel'!$C$29)),IF(K20&gt;='Control Panel'!$G$12,(('Control Panel'!$G$8-'Control Panel'!$F$8)*'Control Panel'!$C$24)+(('Control Panel'!$G$9-'Control Panel'!$F$9)*'Control Panel'!$C$25)+(('Control Panel'!$G$10-'Control Panel'!$F$10)*'Control Panel'!$C$26)+(('Control Panel'!$G$11-'Control Panel'!$F$11)*'Control Panel'!$C$27)+(('Control Panel'!$G$12-'Control Panel'!$F$12)*'Control Panel'!$C$28)+((K20-'Control Panel'!$G$12)*'Control Panel'!$C$29),IF(K20&gt;='Control Panel'!$G$11,(('Control Panel'!$G$8-'Control Panel'!$F$8)*'Control Panel'!$C$24)+(('Control Panel'!$G$9-'Control Panel'!$F$9)*'Control Panel'!$C$25)+(('Control Panel'!$G$10-'Control Panel'!$F$10)*'Control Panel'!$C$26)+(('Control Panel'!$G$11-'Control Panel'!$F$11)*'Control Panel'!$C$27)+((K20-'Control Panel'!$G$11)*'Control Panel'!$C$28),IF(K20&gt;='Control Panel'!$G$10,(('Control Panel'!$G$8-'Control Panel'!$F$8)*'Control Panel'!$C$24)+('Control Panel'!$G$9-'Control Panel'!$F$9)*'Control Panel'!$C$25+(('Control Panel'!$G$10-'Control Panel'!$F$10)*'Control Panel'!$C$26)+((K20-'Control Panel'!$G$10)*'Control Panel'!$C$27),IF(K20&gt;='Control Panel'!$G$9,(('Control Panel'!$G$8-'Control Panel'!$F$8)*'Control Panel'!$C$24)+(('Control Panel'!$G$9-'Control Panel'!$F$9)*'Control Panel'!$C$25)+((K20-'Control Panel'!$G$9)*'Control Panel'!$C$26),IF(K20&gt;='Control Panel'!$G$8,(('Control Panel'!$G$8-'Control Panel'!$F$8)*'Control Panel'!$C$24)+((K20-'Control Panel'!$G$8)*'Control Panel'!$C$25),IF(K20&lt;='Control Panel'!$G$8,((K20-'Control Panel'!$F$8)*'Control Panel'!$C$24))))))))</f>
        <v>54103.942976877792</v>
      </c>
      <c r="N20" s="92">
        <f t="shared" si="3"/>
        <v>-33184.8367496422</v>
      </c>
      <c r="O20" s="92">
        <f>J20*(1+'Control Panel'!$C$44)</f>
        <v>8990744.31183156</v>
      </c>
      <c r="P20" s="92">
        <f>K20*(1+'Control Panel'!$C$44)</f>
        <v>8573394.0409514047</v>
      </c>
      <c r="Q20" s="92">
        <f>IF(O20&gt;='Control Panel'!J$36,(('Control Panel'!J$34-'Control Panel'!I$34)*'Control Panel'!$C$39)+('Control Panel'!J$35-'Control Panel'!I$35)*'Control Panel'!$C$40+(('Control Panel'!J$36-'Control Panel'!I$36)*'Control Panel'!$C$41),IF(O20&gt;='Control Panel'!J$35,(('Control Panel'!J$34-'Control Panel'!I$34)*'Control Panel'!$C$39)+(('Control Panel'!J$35-'Control Panel'!I$35)*'Control Panel'!$C$40)+((O20-'Control Panel'!J$35)*'Control Panel'!$C$41),IF(O20&gt;='Control Panel'!J$34,(('Control Panel'!J$34-'Control Panel'!I$34)*'Control Panel'!$C$39)+((O20-'Control Panel'!J$34)*'Control Panel'!$C$40),IF(O20&lt;='Control Panel'!J$34,((O20-'Control Panel'!I$34)*'Control Panel'!$C$39)))))</f>
        <v>89907.443118315598</v>
      </c>
      <c r="R20" s="92">
        <f>IF(P20&gt;='Control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Panel'!$C$29)),IF(P20&gt;='Control Panel'!$J$12,(('Control Panel'!$J$8-'Control Panel'!$I$8)*'Control Panel'!$C$24)+(('Control Panel'!$J$9-'Control Panel'!$I$9)*'Control Panel'!$C$25)+(('Control Panel'!$J$10-'Control Panel'!$I$10)*'Control Panel'!$C$26)+(('Control Panel'!$J$11-'Control Panel'!$I$11)*'Control Panel'!$C$27)+(('Control Panel'!$J$12-'Control Panel'!$I$12)*'Control Panel'!$C$28)+((P20-'Control Panel'!$J$12)*'Control Panel'!$C$29),IF(P20&gt;='Control Panel'!$J$11,(('Control Panel'!$J$8-'Control Panel'!$I$8)*'Control Panel'!$C$24)+(('Control Panel'!$J$9-'Control Panel'!$I$9)*'Control Panel'!$C$25)+(('Control Panel'!$J$10-'Control Panel'!$I$10)*'Control Panel'!$C$26)+(('Control Panel'!$J$11-'Control Panel'!$I$11)*'Control Panel'!$C$27)+((P20-'Control Panel'!$J$11)*'Control Panel'!$C$28),IF(P20&gt;='Control Panel'!$J$10,(('Control Panel'!$J$8-'Control Panel'!$I$8)*'Control Panel'!$C$24)+('Control Panel'!$J$9-'Control Panel'!$I$9)*'Control Panel'!$C$25+(('Control Panel'!$J$10-'Control Panel'!$I$10)*'Control Panel'!$C$26)+((P20-'Control Panel'!$J$10)*'Control Panel'!$C$27),IF(P20&gt;='Control Panel'!$J$9,(('Control Panel'!$J$8-'Control Panel'!$I$8)*'Control Panel'!$C$24)+(('Control Panel'!$J$9-'Control Panel'!$I$9)*'Control Panel'!$C$25)+((P20-'Control Panel'!$J$9)*'Control Panel'!$C$26),IF(P20&gt;='Control Panel'!$J$8,(('Control Panel'!$J$8-'Control Panel'!$I$8)*'Control Panel'!$C$24)+((P20-'Control Panel'!$J$8)*'Control Panel'!$C$25),IF(P20&lt;='Control Panel'!$J$8,((P20-'Control Panel'!$I$8)*'Control Panel'!$C$24))))))))</f>
        <v>55727.06126618413</v>
      </c>
      <c r="S20" s="92">
        <f t="shared" si="4"/>
        <v>-34180.381852131468</v>
      </c>
      <c r="T20" s="92">
        <f>O20*(1+'Control Panel'!$C$44)</f>
        <v>9260466.6411865074</v>
      </c>
      <c r="U20" s="92">
        <f>P20*(1+'Control Panel'!$C$44)</f>
        <v>8830595.862179948</v>
      </c>
      <c r="V20" s="92">
        <f>IF(T20&gt;='Control Panel'!M$36,(('Control Panel'!M$34-'Control Panel'!L$34)*'Control Panel'!$C$39)+('Control Panel'!M$35-'Control Panel'!L$35)*'Control Panel'!$C$40+(('Control Panel'!M$36-'Control Panel'!L$36)*'Control Panel'!$C$41),IF(T20&gt;='Control Panel'!M$35,(('Control Panel'!M$34-'Control Panel'!L$34)*'Control Panel'!$C$39)+(('Control Panel'!M$35-'Control Panel'!L$35)*'Control Panel'!$C$40)+((T20-'Control Panel'!M$35)*'Control Panel'!$C$41),IF(T20&gt;='Control Panel'!M$34,(('Control Panel'!M$34-'Control Panel'!L$34)*'Control Panel'!$C$39)+((T20-'Control Panel'!M$34)*'Control Panel'!$C$40),IF(T20&lt;='Control Panel'!M$34,((T20-'Control Panel'!L$34)*'Control Panel'!$C$39)))))</f>
        <v>92604.666411865081</v>
      </c>
      <c r="W20" s="91">
        <f>IF(U20&gt;='Control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Panel'!$C$29)),IF(U20&gt;='Control Panel'!$M$12,(('Control Panel'!$M$8-'Control Panel'!$L$8)*'Control Panel'!$C$24)+(('Control Panel'!$M$9-'Control Panel'!$L$9)*'Control Panel'!$C$25)+(('Control Panel'!$M$10-'Control Panel'!$L$10)*'Control Panel'!$C$26)+(('Control Panel'!$M$11-'Control Panel'!$L$11)*'Control Panel'!$C$27)+(('Control Panel'!$M$12-'Control Panel'!$L$12)*'Control Panel'!$C$28)+((U20-'Control Panel'!$M$12)*'Control Panel'!$C$29),IF(U20&gt;='Control Panel'!$M$11,(('Control Panel'!$M$8-'Control Panel'!$L$8)*'Control Panel'!$C$24)+(('Control Panel'!$M$9-'Control Panel'!$L$9)*'Control Panel'!$C$25)+(('Control Panel'!$M$10-'Control Panel'!$L$10)*'Control Panel'!$C$26)+(('Control Panel'!$M$11-'Control Panel'!$L$11)*'Control Panel'!$C$27)+((U20-'Control Panel'!$M$11)*'Control Panel'!$C$28),IF(U20&gt;='Control Panel'!$M$10,(('Control Panel'!$M$8-'Control Panel'!$L$8)*'Control Panel'!$C$24)+('Control Panel'!$M$9-'Control Panel'!$L$9)*'Control Panel'!$C$25+(('Control Panel'!$M$10-'Control Panel'!$L$10)*'Control Panel'!$C$26)+((U20-'Control Panel'!$M$10)*'Control Panel'!$C$27),IF(U20&gt;='Control Panel'!$M$9,(('Control Panel'!$M$8-'Control Panel'!$L$8)*'Control Panel'!$C$24)+(('Control Panel'!$M$9-'Control Panel'!$L$9)*'Control Panel'!$C$25)+((U20-'Control Panel'!$M$9)*'Control Panel'!$C$26),IF(U20&gt;='Control Panel'!$M$8,(('Control Panel'!$M$8-'Control Panel'!$L$8)*'Control Panel'!$C$24)+((U20-'Control Panel'!$M$8)*'Control Panel'!$C$25),IF(U20&lt;='Control Panel'!$M$8,((U20-'Control Panel'!$L$8)*'Control Panel'!$C$24))))))))</f>
        <v>57398.873104169659</v>
      </c>
      <c r="X20" s="92">
        <f t="shared" si="5"/>
        <v>-35205.793307695421</v>
      </c>
      <c r="Y20" s="91">
        <f>T20*(1+'Control Panel'!$C$44)</f>
        <v>9538280.6404221021</v>
      </c>
      <c r="Z20" s="91">
        <f>U20*(1+'Control Panel'!$C$44)</f>
        <v>9095513.738045346</v>
      </c>
      <c r="AA20" s="91">
        <f>IF(Y20&gt;='Control Panel'!P$36,(('Control Panel'!P$34-'Control Panel'!O$34)*'Control Panel'!$C$39)+('Control Panel'!P$35-'Control Panel'!O$35)*'Control Panel'!$C$40+(('Control Panel'!P$36-'Control Panel'!O$36)*'Control Panel'!$C$41),IF(Y20&gt;='Control Panel'!P$35,(('Control Panel'!P$34-'Control Panel'!O$34)*'Control Panel'!$C$39)+(('Control Panel'!P$35-'Control Panel'!O$35)*'Control Panel'!$C$40)+((Y20-'Control Panel'!P$35)*'Control Panel'!$C$41),IF(Y20&gt;='Control Panel'!P$34,(('Control Panel'!P$34-'Control Panel'!O$34)*'Control Panel'!$C$39)+((Y20-'Control Panel'!P$34)*'Control Panel'!$C$40),IF(Y20&lt;='Control Panel'!P$34,((Y20-'Control Panel'!O$34)*'Control Panel'!$C$39)))))</f>
        <v>95382.806404221017</v>
      </c>
      <c r="AB20" s="91">
        <f>IF(Z20&gt;='Control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Panel'!$C$29)),IF(Z20&gt;='Control Panel'!$P$12,(('Control Panel'!$P$8-'Control Panel'!$O$8)*'Control Panel'!$C$24)+(('Control Panel'!$P$9-'Control Panel'!$O$9)*'Control Panel'!$C$25)+(('Control Panel'!$P$10-'Control Panel'!$O$10)*'Control Panel'!$C$26)+(('Control Panel'!$P$11-'Control Panel'!$O$11)*'Control Panel'!$C$27)+(('Control Panel'!$P$12-'Control Panel'!$O$12)*'Control Panel'!$C$28)+((Z20-'Control Panel'!$P$12)*'Control Panel'!$C$29),IF(Z20&gt;='Control Panel'!$P$11,(('Control Panel'!$P$8-'Control Panel'!$O$8)*'Control Panel'!$C$24)+(('Control Panel'!$P$9-'Control Panel'!$O$9)*'Control Panel'!$C$25)+(('Control Panel'!$P$10-'Control Panel'!$O$10)*'Control Panel'!$C$26)+(('Control Panel'!$P$11-'Control Panel'!$O$11)*'Control Panel'!$C$27)+((Z20-'Control Panel'!$P$11)*'Control Panel'!$C$28),IF(Z20&gt;='Control Panel'!$P$10,(('Control Panel'!$P$8-'Control Panel'!$O$8)*'Control Panel'!$C$24)+('Control Panel'!$P$9-'Control Panel'!$O$9)*'Control Panel'!$C$25+(('Control Panel'!$P$10-'Control Panel'!$O$10)*'Control Panel'!$C$26)+((Z20-'Control Panel'!$P$10)*'Control Panel'!$C$27),IF(Z20&gt;='Control Panel'!$P$9,(('Control Panel'!$P$8-'Control Panel'!$O$8)*'Control Panel'!$C$24)+(('Control Panel'!$P$9-'Control Panel'!$O$9)*'Control Panel'!$C$25)+((Z20-'Control Panel'!$P$9)*'Control Panel'!$C$26),IF(Z20&gt;='Control Panel'!$P$8,(('Control Panel'!$P$8-'Control Panel'!$O$8)*'Control Panel'!$C$24)+((Z20-'Control Panel'!$P$8)*'Control Panel'!$C$25),IF(Z20&lt;='Control Panel'!$P$8,((Z20-'Control Panel'!$O$8)*'Control Panel'!$C$24))))))))</f>
        <v>59120.839297294748</v>
      </c>
      <c r="AC20" s="93">
        <f t="shared" si="6"/>
        <v>-36261.967106926269</v>
      </c>
      <c r="AD20" s="93">
        <f>Y20*(1+'Control Panel'!$C$44)</f>
        <v>9824429.0596347656</v>
      </c>
      <c r="AE20" s="91">
        <f>Z20*(1+'Control Panel'!$C$44)</f>
        <v>9368379.1501867063</v>
      </c>
      <c r="AF20" s="91">
        <f>IF(AD20&gt;='Control Panel'!S$36,(('Control Panel'!S$34-'Control Panel'!R$34)*'Control Panel'!$C$39)+('Control Panel'!S$35-'Control Panel'!R$35)*'Control Panel'!$C$40+(('Control Panel'!S$36-'Control Panel'!R$36)*'Control Panel'!$C$41),IF(AD20&gt;='Control Panel'!S$35,(('Control Panel'!S$34-'Control Panel'!R$34)*'Control Panel'!$C$39)+(('Control Panel'!S$35-'Control Panel'!R$35)*'Control Panel'!$C$40)+((AD20-'Control Panel'!S$35)*'Control Panel'!$C$41),IF(AD20&gt;='Control Panel'!S$34,(('Control Panel'!S$34-'Control Panel'!R$34)*'Control Panel'!$C$39)+((AD20-'Control Panel'!S$34)*'Control Panel'!$C$40),IF(AD20&lt;='Control Panel'!S$34,((AD20-'Control Panel'!R$34)*'Control Panel'!$C$39)))))</f>
        <v>98244.290596347651</v>
      </c>
      <c r="AG20" s="91">
        <f>IF(AE20&gt;='Control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Panel'!$C$29)),IF(AE20&gt;='Control Panel'!$S$12,(('Control Panel'!$S$8-'Control Panel'!$R$8)*'Control Panel'!$C$24)+(('Control Panel'!$S$9-'Control Panel'!$R$9)*'Control Panel'!$C$25)+(('Control Panel'!$S$10-'Control Panel'!$R$10)*'Control Panel'!$C$26)+(('Control Panel'!$S$11-'Control Panel'!$R$11)*'Control Panel'!$C$27)+(('Control Panel'!$S$12-'Control Panel'!$R$12)*'Control Panel'!$C$28)+((AE20-'Control Panel'!$S$12)*'Control Panel'!$C$29),IF(AE20&gt;='Control Panel'!$S$11,(('Control Panel'!$S$8-'Control Panel'!$R$8)*'Control Panel'!$C$24)+(('Control Panel'!$S$9-'Control Panel'!$R$9)*'Control Panel'!$C$25)+(('Control Panel'!$S$10-'Control Panel'!$R$10)*'Control Panel'!$C$26)+(('Control Panel'!$S$11-'Control Panel'!$R$11)*'Control Panel'!$C$27)+((AE20-'Control Panel'!$S$11)*'Control Panel'!$C$28),IF(AE20&gt;='Control Panel'!$S$10,(('Control Panel'!$S$8-'Control Panel'!$R$8)*'Control Panel'!$C$24)+('Control Panel'!$S$9-'Control Panel'!$R$9)*'Control Panel'!$C$25+(('Control Panel'!$S$10-'Control Panel'!$R$10)*'Control Panel'!$C$26)+((AE20-'Control Panel'!$S$10)*'Control Panel'!$C$27),IF(AE20&gt;='Control Panel'!$S$9,(('Control Panel'!$S$8-'Control Panel'!$R$8)*'Control Panel'!$C$24)+(('Control Panel'!$S$9-'Control Panel'!$R$9)*'Control Panel'!$C$25)+((AE20-'Control Panel'!$S$9)*'Control Panel'!$C$26),IF(AE20&gt;='Control Panel'!$S$8,(('Control Panel'!$S$8-'Control Panel'!$R$8)*'Control Panel'!$C$24)+((AE20-'Control Panel'!$S$8)*'Control Panel'!$C$25),IF(AE20&lt;='Control Panel'!$S$8,((AE20-'Control Panel'!$R$8)*'Control Panel'!$C$24))))))))</f>
        <v>60894.464476213587</v>
      </c>
      <c r="AH20" s="91">
        <f t="shared" si="7"/>
        <v>-37349.826120134065</v>
      </c>
      <c r="AI20" s="92">
        <f t="shared" si="8"/>
        <v>463427.9862572694</v>
      </c>
      <c r="AJ20" s="92">
        <f t="shared" si="9"/>
        <v>287245.1811207399</v>
      </c>
      <c r="AK20" s="92">
        <f t="shared" si="10"/>
        <v>-176182.8051365295</v>
      </c>
    </row>
    <row r="21" spans="1:37" s="94" customFormat="1" ht="14.1">
      <c r="A21" s="86" t="str">
        <f>'ESTIMATED Earned Revenue'!A22</f>
        <v>Chillicothe, OH</v>
      </c>
      <c r="B21" s="86"/>
      <c r="C21" s="95">
        <f>'ESTIMATED Earned Revenue'!$I22*1.07925</f>
        <v>12559112.45325</v>
      </c>
      <c r="D21" s="95">
        <f>'ESTIMATED Earned Revenue'!$L22*1.07925</f>
        <v>8493424.9893750008</v>
      </c>
      <c r="E21" s="96">
        <f>IF(C21&gt;='Control Panel'!D$36,(('Control Panel'!D$34-'Control Panel'!C$34)*'Control Panel'!$C$39)+('Control Panel'!D$35-'Control Panel'!C$35)*'Control Panel'!$C$40+(('Control Panel'!D$36-'Control Panel'!C$36)*'Control Panel'!$C$41),IF(C21&gt;='Control Panel'!D$35,(('Control Panel'!D$34-'Control Panel'!C$34)*'Control Panel'!$C$39)+(('Control Panel'!D$35-'Control Panel'!C$35)*'Control Panel'!$C$40)+((C21-'Control Panel'!D$35)*'Control Panel'!$C$41),IF(C21&gt;='Control Panel'!D$34,(('Control Panel'!D$34-'Control Panel'!C$34)*'Control Panel'!$C$39)+((C21-'Control Panel'!D$34)*'Control Panel'!$C$40),IF(C21&lt;='Control Panel'!D$34,((C21-'Control Panel'!C$34)*'Control Panel'!$C$39)))))</f>
        <v>116007.03226625</v>
      </c>
      <c r="F21" s="96">
        <f>IF(D21&gt;='Control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Panel'!$C$29)),IF(D21&gt;='Control Panel'!$D$12,(('Control Panel'!$D$8-'Control Panel'!$C$8)*'Control Panel'!$C$24)+(('Control Panel'!$D$9-'Control Panel'!$C$9)*'Control Panel'!$C$25)+(('Control Panel'!$D$10-'Control Panel'!$C$10)*'Control Panel'!$C$26)+(('Control Panel'!$D$11-'Control Panel'!$C$11)*'Control Panel'!$C$27)+(('Control Panel'!$D$12-'Control Panel'!$C$12)*'Control Panel'!$C$28)+((D21-'Control Panel'!$D$12)*'Control Panel'!$C$29),IF(D21&gt;='Control Panel'!$D$11,(('Control Panel'!$D$8-'Control Panel'!$C$8)*'Control Panel'!$C$24)+(('Control Panel'!$D$9-'Control Panel'!$C$9)*'Control Panel'!$C$25)+(('Control Panel'!$D$10-'Control Panel'!$C$10)*'Control Panel'!$C$26)+(('Control Panel'!$D$11-'Control Panel'!$C$11)*'Control Panel'!$C$27)+((D21-'Control Panel'!$D$11)*'Control Panel'!$C$28),IF(D21&gt;='Control Panel'!$D$10,(('Control Panel'!$D$8-'Control Panel'!$C$8)*'Control Panel'!$C$24)+('Control Panel'!$D$9-'Control Panel'!$C$9)*'Control Panel'!$C$25+(('Control Panel'!$D$10-'Control Panel'!$C$10)*'Control Panel'!$C$26)+((D21-'Control Panel'!$D$10)*'Control Panel'!$C$27),IF(D21&gt;='Control Panel'!$D$9,(('Control Panel'!$D$8-'Control Panel'!$C$8)*'Control Panel'!$C$24)+(('Control Panel'!$D$9-'Control Panel'!$C$9)*'Control Panel'!$C$25)+((D21-'Control Panel'!$D$9)*'Control Panel'!$C$26),IF(D21&gt;='Control Panel'!$D$8,(('Control Panel'!$D$8-'Control Panel'!$C$8)*'Control Panel'!$C$24)+((D21-'Control Panel'!$D$8)*'Control Panel'!$C$25),IF(D21&lt;='Control Panel'!$D$8,((D21-'Control Panel'!$C$8)*'Control Panel'!$C$24))))))))</f>
        <v>55207.262430937502</v>
      </c>
      <c r="G21" s="89">
        <f t="shared" si="0"/>
        <v>9.2368814036878962E-3</v>
      </c>
      <c r="H21" s="90">
        <f t="shared" si="1"/>
        <v>6.4999999999999997E-3</v>
      </c>
      <c r="I21" s="91">
        <f t="shared" si="2"/>
        <v>-60799.769835312494</v>
      </c>
      <c r="J21" s="91">
        <f>C21*(1+'Control Panel'!$C$44)</f>
        <v>12935885.826847501</v>
      </c>
      <c r="K21" s="91">
        <f>D21*(1+'Control Panel'!$C$44)</f>
        <v>8748227.7390562519</v>
      </c>
      <c r="L21" s="92">
        <f>IF(J21&gt;='Control Panel'!G$36,(('Control Panel'!G$34-'Control Panel'!F$34)*'Control Panel'!$C$39)+('Control Panel'!G$35-'Control Panel'!F$35)*'Control Panel'!$C$40+(('Control Panel'!G$36-'Control Panel'!F$36)*'Control Panel'!$C$41),IF(J21&gt;='Control Panel'!G$35,(('Control Panel'!G$34-'Control Panel'!F$34)*'Control Panel'!$C$39)+(('Control Panel'!G$35-'Control Panel'!F$35)*'Control Panel'!$C$40)+((J21-'Control Panel'!G$35)*'Control Panel'!$C$41),IF(J21&gt;='Control Panel'!G$34,(('Control Panel'!G$34-'Control Panel'!F$34)*'Control Panel'!$C$39)+((J21-'Control Panel'!G$34)*'Control Panel'!$C$40),IF(J21&lt;='Control Panel'!G$34,((J21-'Control Panel'!F$34)*'Control Panel'!$C$39)))))</f>
        <v>119487.24323423751</v>
      </c>
      <c r="M21" s="92">
        <f>IF(K21&gt;='Control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Panel'!$C$29)),IF(K21&gt;='Control Panel'!$G$12,(('Control Panel'!$G$8-'Control Panel'!$F$8)*'Control Panel'!$C$24)+(('Control Panel'!$G$9-'Control Panel'!$F$9)*'Control Panel'!$C$25)+(('Control Panel'!$G$10-'Control Panel'!$F$10)*'Control Panel'!$C$26)+(('Control Panel'!$G$11-'Control Panel'!$F$11)*'Control Panel'!$C$27)+(('Control Panel'!$G$12-'Control Panel'!$F$12)*'Control Panel'!$C$28)+((K21-'Control Panel'!$G$12)*'Control Panel'!$C$29),IF(K21&gt;='Control Panel'!$G$11,(('Control Panel'!$G$8-'Control Panel'!$F$8)*'Control Panel'!$C$24)+(('Control Panel'!$G$9-'Control Panel'!$F$9)*'Control Panel'!$C$25)+(('Control Panel'!$G$10-'Control Panel'!$F$10)*'Control Panel'!$C$26)+(('Control Panel'!$G$11-'Control Panel'!$F$11)*'Control Panel'!$C$27)+((K21-'Control Panel'!$G$11)*'Control Panel'!$C$28),IF(K21&gt;='Control Panel'!$G$10,(('Control Panel'!$G$8-'Control Panel'!$F$8)*'Control Panel'!$C$24)+('Control Panel'!$G$9-'Control Panel'!$F$9)*'Control Panel'!$C$25+(('Control Panel'!$G$10-'Control Panel'!$F$10)*'Control Panel'!$C$26)+((K21-'Control Panel'!$G$10)*'Control Panel'!$C$27),IF(K21&gt;='Control Panel'!$G$9,(('Control Panel'!$G$8-'Control Panel'!$F$8)*'Control Panel'!$C$24)+(('Control Panel'!$G$9-'Control Panel'!$F$9)*'Control Panel'!$C$25)+((K21-'Control Panel'!$G$9)*'Control Panel'!$C$26),IF(K21&gt;='Control Panel'!$G$8,(('Control Panel'!$G$8-'Control Panel'!$F$8)*'Control Panel'!$C$24)+((K21-'Control Panel'!$G$8)*'Control Panel'!$C$25),IF(K21&lt;='Control Panel'!$G$8,((K21-'Control Panel'!$F$8)*'Control Panel'!$C$24))))))))</f>
        <v>56863.480303865632</v>
      </c>
      <c r="N21" s="92">
        <f t="shared" si="3"/>
        <v>-62623.762930371879</v>
      </c>
      <c r="O21" s="92">
        <f>J21*(1+'Control Panel'!$C$44)</f>
        <v>13323962.401652927</v>
      </c>
      <c r="P21" s="92">
        <f>K21*(1+'Control Panel'!$C$44)</f>
        <v>9010674.5712279398</v>
      </c>
      <c r="Q21" s="92">
        <f>IF(O21&gt;='Control Panel'!J$36,(('Control Panel'!J$34-'Control Panel'!I$34)*'Control Panel'!$C$39)+('Control Panel'!J$35-'Control Panel'!I$35)*'Control Panel'!$C$40+(('Control Panel'!J$36-'Control Panel'!I$36)*'Control Panel'!$C$41),IF(O21&gt;='Control Panel'!J$35,(('Control Panel'!J$34-'Control Panel'!I$34)*'Control Panel'!$C$39)+(('Control Panel'!J$35-'Control Panel'!I$35)*'Control Panel'!$C$40)+((O21-'Control Panel'!J$35)*'Control Panel'!$C$41),IF(O21&gt;='Control Panel'!J$34,(('Control Panel'!J$34-'Control Panel'!I$34)*'Control Panel'!$C$39)+((O21-'Control Panel'!J$34)*'Control Panel'!$C$40),IF(O21&lt;='Control Panel'!J$34,((O21-'Control Panel'!I$34)*'Control Panel'!$C$39)))))</f>
        <v>123071.86053126464</v>
      </c>
      <c r="R21" s="92">
        <f>IF(P21&gt;='Control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Panel'!$C$29)),IF(P21&gt;='Control Panel'!$J$12,(('Control Panel'!$J$8-'Control Panel'!$I$8)*'Control Panel'!$C$24)+(('Control Panel'!$J$9-'Control Panel'!$I$9)*'Control Panel'!$C$25)+(('Control Panel'!$J$10-'Control Panel'!$I$10)*'Control Panel'!$C$26)+(('Control Panel'!$J$11-'Control Panel'!$I$11)*'Control Panel'!$C$27)+(('Control Panel'!$J$12-'Control Panel'!$I$12)*'Control Panel'!$C$28)+((P21-'Control Panel'!$J$12)*'Control Panel'!$C$29),IF(P21&gt;='Control Panel'!$J$11,(('Control Panel'!$J$8-'Control Panel'!$I$8)*'Control Panel'!$C$24)+(('Control Panel'!$J$9-'Control Panel'!$I$9)*'Control Panel'!$C$25)+(('Control Panel'!$J$10-'Control Panel'!$I$10)*'Control Panel'!$C$26)+(('Control Panel'!$J$11-'Control Panel'!$I$11)*'Control Panel'!$C$27)+((P21-'Control Panel'!$J$11)*'Control Panel'!$C$28),IF(P21&gt;='Control Panel'!$J$10,(('Control Panel'!$J$8-'Control Panel'!$I$8)*'Control Panel'!$C$24)+('Control Panel'!$J$9-'Control Panel'!$I$9)*'Control Panel'!$C$25+(('Control Panel'!$J$10-'Control Panel'!$I$10)*'Control Panel'!$C$26)+((P21-'Control Panel'!$J$10)*'Control Panel'!$C$27),IF(P21&gt;='Control Panel'!$J$9,(('Control Panel'!$J$8-'Control Panel'!$I$8)*'Control Panel'!$C$24)+(('Control Panel'!$J$9-'Control Panel'!$I$9)*'Control Panel'!$C$25)+((P21-'Control Panel'!$J$9)*'Control Panel'!$C$26),IF(P21&gt;='Control Panel'!$J$8,(('Control Panel'!$J$8-'Control Panel'!$I$8)*'Control Panel'!$C$24)+((P21-'Control Panel'!$J$8)*'Control Panel'!$C$25),IF(P21&lt;='Control Panel'!$J$8,((P21-'Control Panel'!$I$8)*'Control Panel'!$C$24))))))))</f>
        <v>58569.384712981606</v>
      </c>
      <c r="S21" s="92">
        <f t="shared" si="4"/>
        <v>-64502.475818283034</v>
      </c>
      <c r="T21" s="92">
        <f>O21*(1+'Control Panel'!$C$44)</f>
        <v>13723681.273702515</v>
      </c>
      <c r="U21" s="92">
        <f>P21*(1+'Control Panel'!$C$44)</f>
        <v>9280994.8083647788</v>
      </c>
      <c r="V21" s="92">
        <f>IF(T21&gt;='Control Panel'!M$36,(('Control Panel'!M$34-'Control Panel'!L$34)*'Control Panel'!$C$39)+('Control Panel'!M$35-'Control Panel'!L$35)*'Control Panel'!$C$40+(('Control Panel'!M$36-'Control Panel'!L$36)*'Control Panel'!$C$41),IF(T21&gt;='Control Panel'!M$35,(('Control Panel'!M$34-'Control Panel'!L$34)*'Control Panel'!$C$39)+(('Control Panel'!M$35-'Control Panel'!L$35)*'Control Panel'!$C$40)+((T21-'Control Panel'!M$35)*'Control Panel'!$C$41),IF(T21&gt;='Control Panel'!M$34,(('Control Panel'!M$34-'Control Panel'!L$34)*'Control Panel'!$C$39)+((T21-'Control Panel'!M$34)*'Control Panel'!$C$40),IF(T21&lt;='Control Panel'!M$34,((T21-'Control Panel'!L$34)*'Control Panel'!$C$39)))))</f>
        <v>126764.01634720259</v>
      </c>
      <c r="W21" s="91">
        <f>IF(U21&gt;='Control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Panel'!$C$29)),IF(U21&gt;='Control Panel'!$M$12,(('Control Panel'!$M$8-'Control Panel'!$L$8)*'Control Panel'!$C$24)+(('Control Panel'!$M$9-'Control Panel'!$L$9)*'Control Panel'!$C$25)+(('Control Panel'!$M$10-'Control Panel'!$L$10)*'Control Panel'!$C$26)+(('Control Panel'!$M$11-'Control Panel'!$L$11)*'Control Panel'!$C$27)+(('Control Panel'!$M$12-'Control Panel'!$L$12)*'Control Panel'!$C$28)+((U21-'Control Panel'!$M$12)*'Control Panel'!$C$29),IF(U21&gt;='Control Panel'!$M$11,(('Control Panel'!$M$8-'Control Panel'!$L$8)*'Control Panel'!$C$24)+(('Control Panel'!$M$9-'Control Panel'!$L$9)*'Control Panel'!$C$25)+(('Control Panel'!$M$10-'Control Panel'!$L$10)*'Control Panel'!$C$26)+(('Control Panel'!$M$11-'Control Panel'!$L$11)*'Control Panel'!$C$27)+((U21-'Control Panel'!$M$11)*'Control Panel'!$C$28),IF(U21&gt;='Control Panel'!$M$10,(('Control Panel'!$M$8-'Control Panel'!$L$8)*'Control Panel'!$C$24)+('Control Panel'!$M$9-'Control Panel'!$L$9)*'Control Panel'!$C$25+(('Control Panel'!$M$10-'Control Panel'!$L$10)*'Control Panel'!$C$26)+((U21-'Control Panel'!$M$10)*'Control Panel'!$C$27),IF(U21&gt;='Control Panel'!$M$9,(('Control Panel'!$M$8-'Control Panel'!$L$8)*'Control Panel'!$C$24)+(('Control Panel'!$M$9-'Control Panel'!$L$9)*'Control Panel'!$C$25)+((U21-'Control Panel'!$M$9)*'Control Panel'!$C$26),IF(U21&gt;='Control Panel'!$M$8,(('Control Panel'!$M$8-'Control Panel'!$L$8)*'Control Panel'!$C$24)+((U21-'Control Panel'!$M$8)*'Control Panel'!$C$25),IF(U21&lt;='Control Panel'!$M$8,((U21-'Control Panel'!$L$8)*'Control Panel'!$C$24))))))))</f>
        <v>60326.466254371058</v>
      </c>
      <c r="X21" s="92">
        <f t="shared" si="5"/>
        <v>-66437.55009283153</v>
      </c>
      <c r="Y21" s="91">
        <f>T21*(1+'Control Panel'!$C$44)</f>
        <v>14135391.711913591</v>
      </c>
      <c r="Z21" s="91">
        <f>U21*(1+'Control Panel'!$C$44)</f>
        <v>9559424.6526157223</v>
      </c>
      <c r="AA21" s="91">
        <f>IF(Y21&gt;='Control Panel'!P$36,(('Control Panel'!P$34-'Control Panel'!O$34)*'Control Panel'!$C$39)+('Control Panel'!P$35-'Control Panel'!O$35)*'Control Panel'!$C$40+(('Control Panel'!P$36-'Control Panel'!O$36)*'Control Panel'!$C$41),IF(Y21&gt;='Control Panel'!P$35,(('Control Panel'!P$34-'Control Panel'!O$34)*'Control Panel'!$C$39)+(('Control Panel'!P$35-'Control Panel'!O$35)*'Control Panel'!$C$40)+((Y21-'Control Panel'!P$35)*'Control Panel'!$C$41),IF(Y21&gt;='Control Panel'!P$34,(('Control Panel'!P$34-'Control Panel'!O$34)*'Control Panel'!$C$39)+((Y21-'Control Panel'!P$34)*'Control Panel'!$C$40),IF(Y21&lt;='Control Panel'!P$34,((Y21-'Control Panel'!O$34)*'Control Panel'!$C$39)))))</f>
        <v>130566.93683761868</v>
      </c>
      <c r="AB21" s="91">
        <f>IF(Z21&gt;='Control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Panel'!$C$29)),IF(Z21&gt;='Control Panel'!$P$12,(('Control Panel'!$P$8-'Control Panel'!$O$8)*'Control Panel'!$C$24)+(('Control Panel'!$P$9-'Control Panel'!$O$9)*'Control Panel'!$C$25)+(('Control Panel'!$P$10-'Control Panel'!$O$10)*'Control Panel'!$C$26)+(('Control Panel'!$P$11-'Control Panel'!$O$11)*'Control Panel'!$C$27)+(('Control Panel'!$P$12-'Control Panel'!$O$12)*'Control Panel'!$C$28)+((Z21-'Control Panel'!$P$12)*'Control Panel'!$C$29),IF(Z21&gt;='Control Panel'!$P$11,(('Control Panel'!$P$8-'Control Panel'!$O$8)*'Control Panel'!$C$24)+(('Control Panel'!$P$9-'Control Panel'!$O$9)*'Control Panel'!$C$25)+(('Control Panel'!$P$10-'Control Panel'!$O$10)*'Control Panel'!$C$26)+(('Control Panel'!$P$11-'Control Panel'!$O$11)*'Control Panel'!$C$27)+((Z21-'Control Panel'!$P$11)*'Control Panel'!$C$28),IF(Z21&gt;='Control Panel'!$P$10,(('Control Panel'!$P$8-'Control Panel'!$O$8)*'Control Panel'!$C$24)+('Control Panel'!$P$9-'Control Panel'!$O$9)*'Control Panel'!$C$25+(('Control Panel'!$P$10-'Control Panel'!$O$10)*'Control Panel'!$C$26)+((Z21-'Control Panel'!$P$10)*'Control Panel'!$C$27),IF(Z21&gt;='Control Panel'!$P$9,(('Control Panel'!$P$8-'Control Panel'!$O$8)*'Control Panel'!$C$24)+(('Control Panel'!$P$9-'Control Panel'!$O$9)*'Control Panel'!$C$25)+((Z21-'Control Panel'!$P$9)*'Control Panel'!$C$26),IF(Z21&gt;='Control Panel'!$P$8,(('Control Panel'!$P$8-'Control Panel'!$O$8)*'Control Panel'!$C$24)+((Z21-'Control Panel'!$P$8)*'Control Panel'!$C$25),IF(Z21&lt;='Control Panel'!$P$8,((Z21-'Control Panel'!$O$8)*'Control Panel'!$C$24))))))))</f>
        <v>62136.260242002194</v>
      </c>
      <c r="AC21" s="93">
        <f t="shared" si="6"/>
        <v>-68430.676595616475</v>
      </c>
      <c r="AD21" s="93">
        <f>Y21*(1+'Control Panel'!$C$44)</f>
        <v>14559453.463270999</v>
      </c>
      <c r="AE21" s="91">
        <f>Z21*(1+'Control Panel'!$C$44)</f>
        <v>9846207.3921941947</v>
      </c>
      <c r="AF21" s="91">
        <f>IF(AD21&gt;='Control Panel'!S$36,(('Control Panel'!S$34-'Control Panel'!R$34)*'Control Panel'!$C$39)+('Control Panel'!S$35-'Control Panel'!R$35)*'Control Panel'!$C$40+(('Control Panel'!S$36-'Control Panel'!R$36)*'Control Panel'!$C$41),IF(AD21&gt;='Control Panel'!S$35,(('Control Panel'!S$34-'Control Panel'!R$34)*'Control Panel'!$C$39)+(('Control Panel'!S$35-'Control Panel'!R$35)*'Control Panel'!$C$40)+((AD21-'Control Panel'!S$35)*'Control Panel'!$C$41),IF(AD21&gt;='Control Panel'!S$34,(('Control Panel'!S$34-'Control Panel'!R$34)*'Control Panel'!$C$39)+((AD21-'Control Panel'!S$34)*'Control Panel'!$C$40),IF(AD21&lt;='Control Panel'!S$34,((AD21-'Control Panel'!R$34)*'Control Panel'!$C$39)))))</f>
        <v>134483.94494274724</v>
      </c>
      <c r="AG21" s="91">
        <f>IF(AE21&gt;='Control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Panel'!$C$29)),IF(AE21&gt;='Control Panel'!$S$12,(('Control Panel'!$S$8-'Control Panel'!$R$8)*'Control Panel'!$C$24)+(('Control Panel'!$S$9-'Control Panel'!$R$9)*'Control Panel'!$C$25)+(('Control Panel'!$S$10-'Control Panel'!$R$10)*'Control Panel'!$C$26)+(('Control Panel'!$S$11-'Control Panel'!$R$11)*'Control Panel'!$C$27)+(('Control Panel'!$S$12-'Control Panel'!$R$12)*'Control Panel'!$C$28)+((AE21-'Control Panel'!$S$12)*'Control Panel'!$C$29),IF(AE21&gt;='Control Panel'!$S$11,(('Control Panel'!$S$8-'Control Panel'!$R$8)*'Control Panel'!$C$24)+(('Control Panel'!$S$9-'Control Panel'!$R$9)*'Control Panel'!$C$25)+(('Control Panel'!$S$10-'Control Panel'!$R$10)*'Control Panel'!$C$26)+(('Control Panel'!$S$11-'Control Panel'!$R$11)*'Control Panel'!$C$27)+((AE21-'Control Panel'!$S$11)*'Control Panel'!$C$28),IF(AE21&gt;='Control Panel'!$S$10,(('Control Panel'!$S$8-'Control Panel'!$R$8)*'Control Panel'!$C$24)+('Control Panel'!$S$9-'Control Panel'!$R$9)*'Control Panel'!$C$25+(('Control Panel'!$S$10-'Control Panel'!$R$10)*'Control Panel'!$C$26)+((AE21-'Control Panel'!$S$10)*'Control Panel'!$C$27),IF(AE21&gt;='Control Panel'!$S$9,(('Control Panel'!$S$8-'Control Panel'!$R$8)*'Control Panel'!$C$24)+(('Control Panel'!$S$9-'Control Panel'!$R$9)*'Control Panel'!$C$25)+((AE21-'Control Panel'!$S$9)*'Control Panel'!$C$26),IF(AE21&gt;='Control Panel'!$S$8,(('Control Panel'!$S$8-'Control Panel'!$R$8)*'Control Panel'!$C$24)+((AE21-'Control Panel'!$S$8)*'Control Panel'!$C$25),IF(AE21&lt;='Control Panel'!$S$8,((AE21-'Control Panel'!$R$8)*'Control Panel'!$C$24))))))))</f>
        <v>64000.348049262262</v>
      </c>
      <c r="AH21" s="91">
        <f t="shared" si="7"/>
        <v>-70483.596893484981</v>
      </c>
      <c r="AI21" s="92">
        <f t="shared" si="8"/>
        <v>634374.00189307064</v>
      </c>
      <c r="AJ21" s="92">
        <f t="shared" si="9"/>
        <v>301895.93956248276</v>
      </c>
      <c r="AK21" s="92">
        <f t="shared" si="10"/>
        <v>-332478.06233058788</v>
      </c>
    </row>
    <row r="22" spans="1:37" s="94" customFormat="1" ht="14.1">
      <c r="A22" s="86" t="str">
        <f>'ESTIMATED Earned Revenue'!A23</f>
        <v>Ridgeland, MS</v>
      </c>
      <c r="B22" s="86"/>
      <c r="C22" s="95">
        <f>'ESTIMATED Earned Revenue'!$I23*1.07925</f>
        <v>9483147.9533324987</v>
      </c>
      <c r="D22" s="95">
        <f>'ESTIMATED Earned Revenue'!$L23*1.07925</f>
        <v>8504111.6581199989</v>
      </c>
      <c r="E22" s="96">
        <f>IF(C22&gt;='Control Panel'!D$36,(('Control Panel'!D$34-'Control Panel'!C$34)*'Control Panel'!$C$39)+('Control Panel'!D$35-'Control Panel'!C$35)*'Control Panel'!$C$40+(('Control Panel'!D$36-'Control Panel'!C$36)*'Control Panel'!$C$41),IF(C22&gt;='Control Panel'!D$35,(('Control Panel'!D$34-'Control Panel'!C$34)*'Control Panel'!$C$39)+(('Control Panel'!D$35-'Control Panel'!C$35)*'Control Panel'!$C$40)+((C22-'Control Panel'!D$35)*'Control Panel'!$C$41),IF(C22&gt;='Control Panel'!D$34,(('Control Panel'!D$34-'Control Panel'!C$34)*'Control Panel'!$C$39)+((C22-'Control Panel'!D$34)*'Control Panel'!$C$40),IF(C22&lt;='Control Panel'!D$34,((C22-'Control Panel'!C$34)*'Control Panel'!$C$39)))))</f>
        <v>94831.479533324993</v>
      </c>
      <c r="F22" s="96">
        <f>IF(D22&gt;='Control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Panel'!$C$29)),IF(D22&gt;='Control Panel'!$D$12,(('Control Panel'!$D$8-'Control Panel'!$C$8)*'Control Panel'!$C$24)+(('Control Panel'!$D$9-'Control Panel'!$C$9)*'Control Panel'!$C$25)+(('Control Panel'!$D$10-'Control Panel'!$C$10)*'Control Panel'!$C$26)+(('Control Panel'!$D$11-'Control Panel'!$C$11)*'Control Panel'!$C$27)+(('Control Panel'!$D$12-'Control Panel'!$C$12)*'Control Panel'!$C$28)+((D22-'Control Panel'!$D$12)*'Control Panel'!$C$29),IF(D22&gt;='Control Panel'!$D$11,(('Control Panel'!$D$8-'Control Panel'!$C$8)*'Control Panel'!$C$24)+(('Control Panel'!$D$9-'Control Panel'!$C$9)*'Control Panel'!$C$25)+(('Control Panel'!$D$10-'Control Panel'!$C$10)*'Control Panel'!$C$26)+(('Control Panel'!$D$11-'Control Panel'!$C$11)*'Control Panel'!$C$27)+((D22-'Control Panel'!$D$11)*'Control Panel'!$C$28),IF(D22&gt;='Control Panel'!$D$10,(('Control Panel'!$D$8-'Control Panel'!$C$8)*'Control Panel'!$C$24)+('Control Panel'!$D$9-'Control Panel'!$C$9)*'Control Panel'!$C$25+(('Control Panel'!$D$10-'Control Panel'!$C$10)*'Control Panel'!$C$26)+((D22-'Control Panel'!$D$10)*'Control Panel'!$C$27),IF(D22&gt;='Control Panel'!$D$9,(('Control Panel'!$D$8-'Control Panel'!$C$8)*'Control Panel'!$C$24)+(('Control Panel'!$D$9-'Control Panel'!$C$9)*'Control Panel'!$C$25)+((D22-'Control Panel'!$D$9)*'Control Panel'!$C$26),IF(D22&gt;='Control Panel'!$D$8,(('Control Panel'!$D$8-'Control Panel'!$C$8)*'Control Panel'!$C$24)+((D22-'Control Panel'!$D$8)*'Control Panel'!$C$25),IF(D22&lt;='Control Panel'!$D$8,((D22-'Control Panel'!$C$8)*'Control Panel'!$C$24))))))))</f>
        <v>55276.72577777999</v>
      </c>
      <c r="G22" s="89">
        <f t="shared" si="0"/>
        <v>0.01</v>
      </c>
      <c r="H22" s="90">
        <f t="shared" si="1"/>
        <v>6.4999999999999997E-3</v>
      </c>
      <c r="I22" s="91">
        <f t="shared" si="2"/>
        <v>-39554.753755545004</v>
      </c>
      <c r="J22" s="91">
        <f>C22*(1+'Control Panel'!$C$44)</f>
        <v>9767642.3919324744</v>
      </c>
      <c r="K22" s="91">
        <f>D22*(1+'Control Panel'!$C$44)</f>
        <v>8759235.0078635998</v>
      </c>
      <c r="L22" s="92">
        <f>IF(J22&gt;='Control Panel'!G$36,(('Control Panel'!G$34-'Control Panel'!F$34)*'Control Panel'!$C$39)+('Control Panel'!G$35-'Control Panel'!F$35)*'Control Panel'!$C$40+(('Control Panel'!G$36-'Control Panel'!F$36)*'Control Panel'!$C$41),IF(J22&gt;='Control Panel'!G$35,(('Control Panel'!G$34-'Control Panel'!F$34)*'Control Panel'!$C$39)+(('Control Panel'!G$35-'Control Panel'!F$35)*'Control Panel'!$C$40)+((J22-'Control Panel'!G$35)*'Control Panel'!$C$41),IF(J22&gt;='Control Panel'!G$34,(('Control Panel'!G$34-'Control Panel'!F$34)*'Control Panel'!$C$39)+((J22-'Control Panel'!G$34)*'Control Panel'!$C$40),IF(J22&lt;='Control Panel'!G$34,((J22-'Control Panel'!F$34)*'Control Panel'!$C$39)))))</f>
        <v>97676.423919324749</v>
      </c>
      <c r="M22" s="92">
        <f>IF(K22&gt;='Control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Panel'!$C$29)),IF(K22&gt;='Control Panel'!$G$12,(('Control Panel'!$G$8-'Control Panel'!$F$8)*'Control Panel'!$C$24)+(('Control Panel'!$G$9-'Control Panel'!$F$9)*'Control Panel'!$C$25)+(('Control Panel'!$G$10-'Control Panel'!$F$10)*'Control Panel'!$C$26)+(('Control Panel'!$G$11-'Control Panel'!$F$11)*'Control Panel'!$C$27)+(('Control Panel'!$G$12-'Control Panel'!$F$12)*'Control Panel'!$C$28)+((K22-'Control Panel'!$G$12)*'Control Panel'!$C$29),IF(K22&gt;='Control Panel'!$G$11,(('Control Panel'!$G$8-'Control Panel'!$F$8)*'Control Panel'!$C$24)+(('Control Panel'!$G$9-'Control Panel'!$F$9)*'Control Panel'!$C$25)+(('Control Panel'!$G$10-'Control Panel'!$F$10)*'Control Panel'!$C$26)+(('Control Panel'!$G$11-'Control Panel'!$F$11)*'Control Panel'!$C$27)+((K22-'Control Panel'!$G$11)*'Control Panel'!$C$28),IF(K22&gt;='Control Panel'!$G$10,(('Control Panel'!$G$8-'Control Panel'!$F$8)*'Control Panel'!$C$24)+('Control Panel'!$G$9-'Control Panel'!$F$9)*'Control Panel'!$C$25+(('Control Panel'!$G$10-'Control Panel'!$F$10)*'Control Panel'!$C$26)+((K22-'Control Panel'!$G$10)*'Control Panel'!$C$27),IF(K22&gt;='Control Panel'!$G$9,(('Control Panel'!$G$8-'Control Panel'!$F$8)*'Control Panel'!$C$24)+(('Control Panel'!$G$9-'Control Panel'!$F$9)*'Control Panel'!$C$25)+((K22-'Control Panel'!$G$9)*'Control Panel'!$C$26),IF(K22&gt;='Control Panel'!$G$8,(('Control Panel'!$G$8-'Control Panel'!$F$8)*'Control Panel'!$C$24)+((K22-'Control Panel'!$G$8)*'Control Panel'!$C$25),IF(K22&lt;='Control Panel'!$G$8,((K22-'Control Panel'!$F$8)*'Control Panel'!$C$24))))))))</f>
        <v>56935.027551113395</v>
      </c>
      <c r="N22" s="92">
        <f t="shared" si="3"/>
        <v>-40741.396368211354</v>
      </c>
      <c r="O22" s="92">
        <f>J22*(1+'Control Panel'!$C$44)</f>
        <v>10060671.66369045</v>
      </c>
      <c r="P22" s="92">
        <f>K22*(1+'Control Panel'!$C$44)</f>
        <v>9022012.0580995083</v>
      </c>
      <c r="Q22" s="92">
        <f>IF(O22&gt;='Control Panel'!J$36,(('Control Panel'!J$34-'Control Panel'!I$34)*'Control Panel'!$C$39)+('Control Panel'!J$35-'Control Panel'!I$35)*'Control Panel'!$C$40+(('Control Panel'!J$36-'Control Panel'!I$36)*'Control Panel'!$C$41),IF(O22&gt;='Control Panel'!J$35,(('Control Panel'!J$34-'Control Panel'!I$34)*'Control Panel'!$C$39)+(('Control Panel'!J$35-'Control Panel'!I$35)*'Control Panel'!$C$40)+((O22-'Control Panel'!J$35)*'Control Panel'!$C$41),IF(O22&gt;='Control Panel'!J$34,(('Control Panel'!J$34-'Control Panel'!I$34)*'Control Panel'!$C$39)+((O22-'Control Panel'!J$34)*'Control Panel'!$C$40),IF(O22&lt;='Control Panel'!J$34,((O22-'Control Panel'!I$34)*'Control Panel'!$C$39)))))</f>
        <v>100606.7166369045</v>
      </c>
      <c r="R22" s="92">
        <f>IF(P22&gt;='Control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Panel'!$C$29)),IF(P22&gt;='Control Panel'!$J$12,(('Control Panel'!$J$8-'Control Panel'!$I$8)*'Control Panel'!$C$24)+(('Control Panel'!$J$9-'Control Panel'!$I$9)*'Control Panel'!$C$25)+(('Control Panel'!$J$10-'Control Panel'!$I$10)*'Control Panel'!$C$26)+(('Control Panel'!$J$11-'Control Panel'!$I$11)*'Control Panel'!$C$27)+(('Control Panel'!$J$12-'Control Panel'!$I$12)*'Control Panel'!$C$28)+((P22-'Control Panel'!$J$12)*'Control Panel'!$C$29),IF(P22&gt;='Control Panel'!$J$11,(('Control Panel'!$J$8-'Control Panel'!$I$8)*'Control Panel'!$C$24)+(('Control Panel'!$J$9-'Control Panel'!$I$9)*'Control Panel'!$C$25)+(('Control Panel'!$J$10-'Control Panel'!$I$10)*'Control Panel'!$C$26)+(('Control Panel'!$J$11-'Control Panel'!$I$11)*'Control Panel'!$C$27)+((P22-'Control Panel'!$J$11)*'Control Panel'!$C$28),IF(P22&gt;='Control Panel'!$J$10,(('Control Panel'!$J$8-'Control Panel'!$I$8)*'Control Panel'!$C$24)+('Control Panel'!$J$9-'Control Panel'!$I$9)*'Control Panel'!$C$25+(('Control Panel'!$J$10-'Control Panel'!$I$10)*'Control Panel'!$C$26)+((P22-'Control Panel'!$J$10)*'Control Panel'!$C$27),IF(P22&gt;='Control Panel'!$J$9,(('Control Panel'!$J$8-'Control Panel'!$I$8)*'Control Panel'!$C$24)+(('Control Panel'!$J$9-'Control Panel'!$I$9)*'Control Panel'!$C$25)+((P22-'Control Panel'!$J$9)*'Control Panel'!$C$26),IF(P22&gt;='Control Panel'!$J$8,(('Control Panel'!$J$8-'Control Panel'!$I$8)*'Control Panel'!$C$24)+((P22-'Control Panel'!$J$8)*'Control Panel'!$C$25),IF(P22&lt;='Control Panel'!$J$8,((P22-'Control Panel'!$I$8)*'Control Panel'!$C$24))))))))</f>
        <v>58643.078377646802</v>
      </c>
      <c r="S22" s="92">
        <f t="shared" si="4"/>
        <v>-41963.638259257699</v>
      </c>
      <c r="T22" s="92">
        <f>O22*(1+'Control Panel'!$C$44)</f>
        <v>10362491.813601164</v>
      </c>
      <c r="U22" s="92">
        <f>P22*(1+'Control Panel'!$C$44)</f>
        <v>9292672.4198424947</v>
      </c>
      <c r="V22" s="92">
        <f>IF(T22&gt;='Control Panel'!M$36,(('Control Panel'!M$34-'Control Panel'!L$34)*'Control Panel'!$C$39)+('Control Panel'!M$35-'Control Panel'!L$35)*'Control Panel'!$C$40+(('Control Panel'!M$36-'Control Panel'!L$36)*'Control Panel'!$C$41),IF(T22&gt;='Control Panel'!M$35,(('Control Panel'!M$34-'Control Panel'!L$34)*'Control Panel'!$C$39)+(('Control Panel'!M$35-'Control Panel'!L$35)*'Control Panel'!$C$40)+((T22-'Control Panel'!M$35)*'Control Panel'!$C$41),IF(T22&gt;='Control Panel'!M$34,(('Control Panel'!M$34-'Control Panel'!L$34)*'Control Panel'!$C$39)+((T22-'Control Panel'!M$34)*'Control Panel'!$C$40),IF(T22&lt;='Control Panel'!M$34,((T22-'Control Panel'!L$34)*'Control Panel'!$C$39)))))</f>
        <v>103624.91813601165</v>
      </c>
      <c r="W22" s="91">
        <f>IF(U22&gt;='Control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Panel'!$C$29)),IF(U22&gt;='Control Panel'!$M$12,(('Control Panel'!$M$8-'Control Panel'!$L$8)*'Control Panel'!$C$24)+(('Control Panel'!$M$9-'Control Panel'!$L$9)*'Control Panel'!$C$25)+(('Control Panel'!$M$10-'Control Panel'!$L$10)*'Control Panel'!$C$26)+(('Control Panel'!$M$11-'Control Panel'!$L$11)*'Control Panel'!$C$27)+(('Control Panel'!$M$12-'Control Panel'!$L$12)*'Control Panel'!$C$28)+((U22-'Control Panel'!$M$12)*'Control Panel'!$C$29),IF(U22&gt;='Control Panel'!$M$11,(('Control Panel'!$M$8-'Control Panel'!$L$8)*'Control Panel'!$C$24)+(('Control Panel'!$M$9-'Control Panel'!$L$9)*'Control Panel'!$C$25)+(('Control Panel'!$M$10-'Control Panel'!$L$10)*'Control Panel'!$C$26)+(('Control Panel'!$M$11-'Control Panel'!$L$11)*'Control Panel'!$C$27)+((U22-'Control Panel'!$M$11)*'Control Panel'!$C$28),IF(U22&gt;='Control Panel'!$M$10,(('Control Panel'!$M$8-'Control Panel'!$L$8)*'Control Panel'!$C$24)+('Control Panel'!$M$9-'Control Panel'!$L$9)*'Control Panel'!$C$25+(('Control Panel'!$M$10-'Control Panel'!$L$10)*'Control Panel'!$C$26)+((U22-'Control Panel'!$M$10)*'Control Panel'!$C$27),IF(U22&gt;='Control Panel'!$M$9,(('Control Panel'!$M$8-'Control Panel'!$L$8)*'Control Panel'!$C$24)+(('Control Panel'!$M$9-'Control Panel'!$L$9)*'Control Panel'!$C$25)+((U22-'Control Panel'!$M$9)*'Control Panel'!$C$26),IF(U22&gt;='Control Panel'!$M$8,(('Control Panel'!$M$8-'Control Panel'!$L$8)*'Control Panel'!$C$24)+((U22-'Control Panel'!$M$8)*'Control Panel'!$C$25),IF(U22&lt;='Control Panel'!$M$8,((U22-'Control Panel'!$L$8)*'Control Panel'!$C$24))))))))</f>
        <v>60402.37072897621</v>
      </c>
      <c r="X22" s="92">
        <f t="shared" si="5"/>
        <v>-43222.547407035439</v>
      </c>
      <c r="Y22" s="91">
        <f>T22*(1+'Control Panel'!$C$44)</f>
        <v>10673366.5680092</v>
      </c>
      <c r="Z22" s="91">
        <f>U22*(1+'Control Panel'!$C$44)</f>
        <v>9571452.5924377702</v>
      </c>
      <c r="AA22" s="91">
        <f>IF(Y22&gt;='Control Panel'!P$36,(('Control Panel'!P$34-'Control Panel'!O$34)*'Control Panel'!$C$39)+('Control Panel'!P$35-'Control Panel'!O$35)*'Control Panel'!$C$40+(('Control Panel'!P$36-'Control Panel'!O$36)*'Control Panel'!$C$41),IF(Y22&gt;='Control Panel'!P$35,(('Control Panel'!P$34-'Control Panel'!O$34)*'Control Panel'!$C$39)+(('Control Panel'!P$35-'Control Panel'!O$35)*'Control Panel'!$C$40)+((Y22-'Control Panel'!P$35)*'Control Panel'!$C$41),IF(Y22&gt;='Control Panel'!P$34,(('Control Panel'!P$34-'Control Panel'!O$34)*'Control Panel'!$C$39)+((Y22-'Control Panel'!P$34)*'Control Panel'!$C$40),IF(Y22&lt;='Control Panel'!P$34,((Y22-'Control Panel'!O$34)*'Control Panel'!$C$39)))))</f>
        <v>106733.665680092</v>
      </c>
      <c r="AB22" s="91">
        <f>IF(Z22&gt;='Control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Panel'!$C$29)),IF(Z22&gt;='Control Panel'!$P$12,(('Control Panel'!$P$8-'Control Panel'!$O$8)*'Control Panel'!$C$24)+(('Control Panel'!$P$9-'Control Panel'!$O$9)*'Control Panel'!$C$25)+(('Control Panel'!$P$10-'Control Panel'!$O$10)*'Control Panel'!$C$26)+(('Control Panel'!$P$11-'Control Panel'!$O$11)*'Control Panel'!$C$27)+(('Control Panel'!$P$12-'Control Panel'!$O$12)*'Control Panel'!$C$28)+((Z22-'Control Panel'!$P$12)*'Control Panel'!$C$29),IF(Z22&gt;='Control Panel'!$P$11,(('Control Panel'!$P$8-'Control Panel'!$O$8)*'Control Panel'!$C$24)+(('Control Panel'!$P$9-'Control Panel'!$O$9)*'Control Panel'!$C$25)+(('Control Panel'!$P$10-'Control Panel'!$O$10)*'Control Panel'!$C$26)+(('Control Panel'!$P$11-'Control Panel'!$O$11)*'Control Panel'!$C$27)+((Z22-'Control Panel'!$P$11)*'Control Panel'!$C$28),IF(Z22&gt;='Control Panel'!$P$10,(('Control Panel'!$P$8-'Control Panel'!$O$8)*'Control Panel'!$C$24)+('Control Panel'!$P$9-'Control Panel'!$O$9)*'Control Panel'!$C$25+(('Control Panel'!$P$10-'Control Panel'!$O$10)*'Control Panel'!$C$26)+((Z22-'Control Panel'!$P$10)*'Control Panel'!$C$27),IF(Z22&gt;='Control Panel'!$P$9,(('Control Panel'!$P$8-'Control Panel'!$O$8)*'Control Panel'!$C$24)+(('Control Panel'!$P$9-'Control Panel'!$O$9)*'Control Panel'!$C$25)+((Z22-'Control Panel'!$P$9)*'Control Panel'!$C$26),IF(Z22&gt;='Control Panel'!$P$8,(('Control Panel'!$P$8-'Control Panel'!$O$8)*'Control Panel'!$C$24)+((Z22-'Control Panel'!$P$8)*'Control Panel'!$C$25),IF(Z22&lt;='Control Panel'!$P$8,((Z22-'Control Panel'!$O$8)*'Control Panel'!$C$24))))))))</f>
        <v>62214.441850845506</v>
      </c>
      <c r="AC22" s="93">
        <f t="shared" si="6"/>
        <v>-44519.223829246497</v>
      </c>
      <c r="AD22" s="93">
        <f>Y22*(1+'Control Panel'!$C$44)</f>
        <v>10993567.565049475</v>
      </c>
      <c r="AE22" s="91">
        <f>Z22*(1+'Control Panel'!$C$44)</f>
        <v>9858596.1702109035</v>
      </c>
      <c r="AF22" s="91">
        <f>IF(AD22&gt;='Control Panel'!S$36,(('Control Panel'!S$34-'Control Panel'!R$34)*'Control Panel'!$C$39)+('Control Panel'!S$35-'Control Panel'!R$35)*'Control Panel'!$C$40+(('Control Panel'!S$36-'Control Panel'!R$36)*'Control Panel'!$C$41),IF(AD22&gt;='Control Panel'!S$35,(('Control Panel'!S$34-'Control Panel'!R$34)*'Control Panel'!$C$39)+(('Control Panel'!S$35-'Control Panel'!R$35)*'Control Panel'!$C$40)+((AD22-'Control Panel'!S$35)*'Control Panel'!$C$41),IF(AD22&gt;='Control Panel'!S$34,(('Control Panel'!S$34-'Control Panel'!R$34)*'Control Panel'!$C$39)+((AD22-'Control Panel'!S$34)*'Control Panel'!$C$40),IF(AD22&lt;='Control Panel'!S$34,((AD22-'Control Panel'!R$34)*'Control Panel'!$C$39)))))</f>
        <v>109935.67565049476</v>
      </c>
      <c r="AG22" s="91">
        <f>IF(AE22&gt;='Control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Panel'!$C$29)),IF(AE22&gt;='Control Panel'!$S$12,(('Control Panel'!$S$8-'Control Panel'!$R$8)*'Control Panel'!$C$24)+(('Control Panel'!$S$9-'Control Panel'!$R$9)*'Control Panel'!$C$25)+(('Control Panel'!$S$10-'Control Panel'!$R$10)*'Control Panel'!$C$26)+(('Control Panel'!$S$11-'Control Panel'!$R$11)*'Control Panel'!$C$27)+(('Control Panel'!$S$12-'Control Panel'!$R$12)*'Control Panel'!$C$28)+((AE22-'Control Panel'!$S$12)*'Control Panel'!$C$29),IF(AE22&gt;='Control Panel'!$S$11,(('Control Panel'!$S$8-'Control Panel'!$R$8)*'Control Panel'!$C$24)+(('Control Panel'!$S$9-'Control Panel'!$R$9)*'Control Panel'!$C$25)+(('Control Panel'!$S$10-'Control Panel'!$R$10)*'Control Panel'!$C$26)+(('Control Panel'!$S$11-'Control Panel'!$R$11)*'Control Panel'!$C$27)+((AE22-'Control Panel'!$S$11)*'Control Panel'!$C$28),IF(AE22&gt;='Control Panel'!$S$10,(('Control Panel'!$S$8-'Control Panel'!$R$8)*'Control Panel'!$C$24)+('Control Panel'!$S$9-'Control Panel'!$R$9)*'Control Panel'!$C$25+(('Control Panel'!$S$10-'Control Panel'!$R$10)*'Control Panel'!$C$26)+((AE22-'Control Panel'!$S$10)*'Control Panel'!$C$27),IF(AE22&gt;='Control Panel'!$S$9,(('Control Panel'!$S$8-'Control Panel'!$R$8)*'Control Panel'!$C$24)+(('Control Panel'!$S$9-'Control Panel'!$R$9)*'Control Panel'!$C$25)+((AE22-'Control Panel'!$S$9)*'Control Panel'!$C$26),IF(AE22&gt;='Control Panel'!$S$8,(('Control Panel'!$S$8-'Control Panel'!$R$8)*'Control Panel'!$C$24)+((AE22-'Control Panel'!$S$8)*'Control Panel'!$C$25),IF(AE22&lt;='Control Panel'!$S$8,((AE22-'Control Panel'!$R$8)*'Control Panel'!$C$24))))))))</f>
        <v>64080.87510637087</v>
      </c>
      <c r="AH22" s="91">
        <f t="shared" si="7"/>
        <v>-45854.800544123886</v>
      </c>
      <c r="AI22" s="92">
        <f t="shared" si="8"/>
        <v>518577.40002282767</v>
      </c>
      <c r="AJ22" s="92">
        <f t="shared" si="9"/>
        <v>302275.79361495277</v>
      </c>
      <c r="AK22" s="92">
        <f t="shared" si="10"/>
        <v>-216301.6064078749</v>
      </c>
    </row>
    <row r="23" spans="1:37" s="94" customFormat="1" ht="14.1">
      <c r="A23" s="86" t="str">
        <f>'ESTIMATED Earned Revenue'!A24</f>
        <v>Shreveport, LA</v>
      </c>
      <c r="B23" s="86"/>
      <c r="C23" s="95">
        <f>'ESTIMATED Earned Revenue'!$I24*1.07925</f>
        <v>11818058.39175</v>
      </c>
      <c r="D23" s="95">
        <f>'ESTIMATED Earned Revenue'!$L24*1.07925</f>
        <v>8517126.9382499997</v>
      </c>
      <c r="E23" s="96">
        <f>IF(C23&gt;='Control Panel'!D$36,(('Control Panel'!D$34-'Control Panel'!C$34)*'Control Panel'!$C$39)+('Control Panel'!D$35-'Control Panel'!C$35)*'Control Panel'!$C$40+(('Control Panel'!D$36-'Control Panel'!C$36)*'Control Panel'!$C$41),IF(C23&gt;='Control Panel'!D$35,(('Control Panel'!D$34-'Control Panel'!C$34)*'Control Panel'!$C$39)+(('Control Panel'!D$35-'Control Panel'!C$35)*'Control Panel'!$C$40)+((C23-'Control Panel'!D$35)*'Control Panel'!$C$41),IF(C23&gt;='Control Panel'!D$34,(('Control Panel'!D$34-'Control Panel'!C$34)*'Control Panel'!$C$39)+((C23-'Control Panel'!D$34)*'Control Panel'!$C$40),IF(C23&lt;='Control Panel'!D$34,((C23-'Control Panel'!C$34)*'Control Panel'!$C$39)))))</f>
        <v>112301.76195875001</v>
      </c>
      <c r="F23" s="96">
        <f>IF(D23&gt;='Control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Panel'!$C$29)),IF(D23&gt;='Control Panel'!$D$12,(('Control Panel'!$D$8-'Control Panel'!$C$8)*'Control Panel'!$C$24)+(('Control Panel'!$D$9-'Control Panel'!$C$9)*'Control Panel'!$C$25)+(('Control Panel'!$D$10-'Control Panel'!$C$10)*'Control Panel'!$C$26)+(('Control Panel'!$D$11-'Control Panel'!$C$11)*'Control Panel'!$C$27)+(('Control Panel'!$D$12-'Control Panel'!$C$12)*'Control Panel'!$C$28)+((D23-'Control Panel'!$D$12)*'Control Panel'!$C$29),IF(D23&gt;='Control Panel'!$D$11,(('Control Panel'!$D$8-'Control Panel'!$C$8)*'Control Panel'!$C$24)+(('Control Panel'!$D$9-'Control Panel'!$C$9)*'Control Panel'!$C$25)+(('Control Panel'!$D$10-'Control Panel'!$C$10)*'Control Panel'!$C$26)+(('Control Panel'!$D$11-'Control Panel'!$C$11)*'Control Panel'!$C$27)+((D23-'Control Panel'!$D$11)*'Control Panel'!$C$28),IF(D23&gt;='Control Panel'!$D$10,(('Control Panel'!$D$8-'Control Panel'!$C$8)*'Control Panel'!$C$24)+('Control Panel'!$D$9-'Control Panel'!$C$9)*'Control Panel'!$C$25+(('Control Panel'!$D$10-'Control Panel'!$C$10)*'Control Panel'!$C$26)+((D23-'Control Panel'!$D$10)*'Control Panel'!$C$27),IF(D23&gt;='Control Panel'!$D$9,(('Control Panel'!$D$8-'Control Panel'!$C$8)*'Control Panel'!$C$24)+(('Control Panel'!$D$9-'Control Panel'!$C$9)*'Control Panel'!$C$25)+((D23-'Control Panel'!$D$9)*'Control Panel'!$C$26),IF(D23&gt;='Control Panel'!$D$8,(('Control Panel'!$D$8-'Control Panel'!$C$8)*'Control Panel'!$C$24)+((D23-'Control Panel'!$D$8)*'Control Panel'!$C$25),IF(D23&lt;='Control Panel'!$D$8,((D23-'Control Panel'!$C$8)*'Control Panel'!$C$24))))))))</f>
        <v>55361.325098624999</v>
      </c>
      <c r="G23" s="89">
        <f t="shared" si="0"/>
        <v>9.502556023682036E-3</v>
      </c>
      <c r="H23" s="90">
        <f t="shared" si="1"/>
        <v>6.4999999999999997E-3</v>
      </c>
      <c r="I23" s="91">
        <f t="shared" si="2"/>
        <v>-56940.43686012501</v>
      </c>
      <c r="J23" s="91">
        <f>C23*(1+'Control Panel'!$C$44)</f>
        <v>12172600.1435025</v>
      </c>
      <c r="K23" s="91">
        <f>D23*(1+'Control Panel'!$C$44)</f>
        <v>8772640.746397499</v>
      </c>
      <c r="L23" s="92">
        <f>IF(J23&gt;='Control Panel'!G$36,(('Control Panel'!G$34-'Control Panel'!F$34)*'Control Panel'!$C$39)+('Control Panel'!G$35-'Control Panel'!F$35)*'Control Panel'!$C$40+(('Control Panel'!G$36-'Control Panel'!F$36)*'Control Panel'!$C$41),IF(J23&gt;='Control Panel'!G$35,(('Control Panel'!G$34-'Control Panel'!F$34)*'Control Panel'!$C$39)+(('Control Panel'!G$35-'Control Panel'!F$35)*'Control Panel'!$C$40)+((J23-'Control Panel'!G$35)*'Control Panel'!$C$41),IF(J23&gt;='Control Panel'!G$34,(('Control Panel'!G$34-'Control Panel'!F$34)*'Control Panel'!$C$39)+((J23-'Control Panel'!G$34)*'Control Panel'!$C$40),IF(J23&lt;='Control Panel'!G$34,((J23-'Control Panel'!F$34)*'Control Panel'!$C$39)))))</f>
        <v>115670.81481751251</v>
      </c>
      <c r="M23" s="92">
        <f>IF(K23&gt;='Control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Panel'!$C$29)),IF(K23&gt;='Control Panel'!$G$12,(('Control Panel'!$G$8-'Control Panel'!$F$8)*'Control Panel'!$C$24)+(('Control Panel'!$G$9-'Control Panel'!$F$9)*'Control Panel'!$C$25)+(('Control Panel'!$G$10-'Control Panel'!$F$10)*'Control Panel'!$C$26)+(('Control Panel'!$G$11-'Control Panel'!$F$11)*'Control Panel'!$C$27)+(('Control Panel'!$G$12-'Control Panel'!$F$12)*'Control Panel'!$C$28)+((K23-'Control Panel'!$G$12)*'Control Panel'!$C$29),IF(K23&gt;='Control Panel'!$G$11,(('Control Panel'!$G$8-'Control Panel'!$F$8)*'Control Panel'!$C$24)+(('Control Panel'!$G$9-'Control Panel'!$F$9)*'Control Panel'!$C$25)+(('Control Panel'!$G$10-'Control Panel'!$F$10)*'Control Panel'!$C$26)+(('Control Panel'!$G$11-'Control Panel'!$F$11)*'Control Panel'!$C$27)+((K23-'Control Panel'!$G$11)*'Control Panel'!$C$28),IF(K23&gt;='Control Panel'!$G$10,(('Control Panel'!$G$8-'Control Panel'!$F$8)*'Control Panel'!$C$24)+('Control Panel'!$G$9-'Control Panel'!$F$9)*'Control Panel'!$C$25+(('Control Panel'!$G$10-'Control Panel'!$F$10)*'Control Panel'!$C$26)+((K23-'Control Panel'!$G$10)*'Control Panel'!$C$27),IF(K23&gt;='Control Panel'!$G$9,(('Control Panel'!$G$8-'Control Panel'!$F$8)*'Control Panel'!$C$24)+(('Control Panel'!$G$9-'Control Panel'!$F$9)*'Control Panel'!$C$25)+((K23-'Control Panel'!$G$9)*'Control Panel'!$C$26),IF(K23&gt;='Control Panel'!$G$8,(('Control Panel'!$G$8-'Control Panel'!$F$8)*'Control Panel'!$C$24)+((K23-'Control Panel'!$G$8)*'Control Panel'!$C$25),IF(K23&lt;='Control Panel'!$G$8,((K23-'Control Panel'!$F$8)*'Control Panel'!$C$24))))))))</f>
        <v>57022.164851583744</v>
      </c>
      <c r="N23" s="92">
        <f t="shared" si="3"/>
        <v>-58648.649965928766</v>
      </c>
      <c r="O23" s="92">
        <f>J23*(1+'Control Panel'!$C$44)</f>
        <v>12537778.147807576</v>
      </c>
      <c r="P23" s="92">
        <f>K23*(1+'Control Panel'!$C$44)</f>
        <v>9035819.9687894247</v>
      </c>
      <c r="Q23" s="92">
        <f>IF(O23&gt;='Control Panel'!J$36,(('Control Panel'!J$34-'Control Panel'!I$34)*'Control Panel'!$C$39)+('Control Panel'!J$35-'Control Panel'!I$35)*'Control Panel'!$C$40+(('Control Panel'!J$36-'Control Panel'!I$36)*'Control Panel'!$C$41),IF(O23&gt;='Control Panel'!J$35,(('Control Panel'!J$34-'Control Panel'!I$34)*'Control Panel'!$C$39)+(('Control Panel'!J$35-'Control Panel'!I$35)*'Control Panel'!$C$40)+((O23-'Control Panel'!J$35)*'Control Panel'!$C$41),IF(O23&gt;='Control Panel'!J$34,(('Control Panel'!J$34-'Control Panel'!I$34)*'Control Panel'!$C$39)+((O23-'Control Panel'!J$34)*'Control Panel'!$C$40),IF(O23&lt;='Control Panel'!J$34,((O23-'Control Panel'!I$34)*'Control Panel'!$C$39)))))</f>
        <v>119140.93926203788</v>
      </c>
      <c r="R23" s="92">
        <f>IF(P23&gt;='Control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Panel'!$C$29)),IF(P23&gt;='Control Panel'!$J$12,(('Control Panel'!$J$8-'Control Panel'!$I$8)*'Control Panel'!$C$24)+(('Control Panel'!$J$9-'Control Panel'!$I$9)*'Control Panel'!$C$25)+(('Control Panel'!$J$10-'Control Panel'!$I$10)*'Control Panel'!$C$26)+(('Control Panel'!$J$11-'Control Panel'!$I$11)*'Control Panel'!$C$27)+(('Control Panel'!$J$12-'Control Panel'!$I$12)*'Control Panel'!$C$28)+((P23-'Control Panel'!$J$12)*'Control Panel'!$C$29),IF(P23&gt;='Control Panel'!$J$11,(('Control Panel'!$J$8-'Control Panel'!$I$8)*'Control Panel'!$C$24)+(('Control Panel'!$J$9-'Control Panel'!$I$9)*'Control Panel'!$C$25)+(('Control Panel'!$J$10-'Control Panel'!$I$10)*'Control Panel'!$C$26)+(('Control Panel'!$J$11-'Control Panel'!$I$11)*'Control Panel'!$C$27)+((P23-'Control Panel'!$J$11)*'Control Panel'!$C$28),IF(P23&gt;='Control Panel'!$J$10,(('Control Panel'!$J$8-'Control Panel'!$I$8)*'Control Panel'!$C$24)+('Control Panel'!$J$9-'Control Panel'!$I$9)*'Control Panel'!$C$25+(('Control Panel'!$J$10-'Control Panel'!$I$10)*'Control Panel'!$C$26)+((P23-'Control Panel'!$J$10)*'Control Panel'!$C$27),IF(P23&gt;='Control Panel'!$J$9,(('Control Panel'!$J$8-'Control Panel'!$I$8)*'Control Panel'!$C$24)+(('Control Panel'!$J$9-'Control Panel'!$I$9)*'Control Panel'!$C$25)+((P23-'Control Panel'!$J$9)*'Control Panel'!$C$26),IF(P23&gt;='Control Panel'!$J$8,(('Control Panel'!$J$8-'Control Panel'!$I$8)*'Control Panel'!$C$24)+((P23-'Control Panel'!$J$8)*'Control Panel'!$C$25),IF(P23&lt;='Control Panel'!$J$8,((P23-'Control Panel'!$I$8)*'Control Panel'!$C$24))))))))</f>
        <v>58732.829797131257</v>
      </c>
      <c r="S23" s="92">
        <f t="shared" si="4"/>
        <v>-60408.109464906622</v>
      </c>
      <c r="T23" s="92">
        <f>O23*(1+'Control Panel'!$C$44)</f>
        <v>12913911.492241804</v>
      </c>
      <c r="U23" s="92">
        <f>P23*(1+'Control Panel'!$C$44)</f>
        <v>9306894.567853108</v>
      </c>
      <c r="V23" s="92">
        <f>IF(T23&gt;='Control Panel'!M$36,(('Control Panel'!M$34-'Control Panel'!L$34)*'Control Panel'!$C$39)+('Control Panel'!M$35-'Control Panel'!L$35)*'Control Panel'!$C$40+(('Control Panel'!M$36-'Control Panel'!L$36)*'Control Panel'!$C$41),IF(T23&gt;='Control Panel'!M$35,(('Control Panel'!M$34-'Control Panel'!L$34)*'Control Panel'!$C$39)+(('Control Panel'!M$35-'Control Panel'!L$35)*'Control Panel'!$C$40)+((T23-'Control Panel'!M$35)*'Control Panel'!$C$41),IF(T23&gt;='Control Panel'!M$34,(('Control Panel'!M$34-'Control Panel'!L$34)*'Control Panel'!$C$39)+((T23-'Control Panel'!M$34)*'Control Panel'!$C$40),IF(T23&lt;='Control Panel'!M$34,((T23-'Control Panel'!L$34)*'Control Panel'!$C$39)))))</f>
        <v>122715.16743989903</v>
      </c>
      <c r="W23" s="91">
        <f>IF(U23&gt;='Control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Panel'!$C$29)),IF(U23&gt;='Control Panel'!$M$12,(('Control Panel'!$M$8-'Control Panel'!$L$8)*'Control Panel'!$C$24)+(('Control Panel'!$M$9-'Control Panel'!$L$9)*'Control Panel'!$C$25)+(('Control Panel'!$M$10-'Control Panel'!$L$10)*'Control Panel'!$C$26)+(('Control Panel'!$M$11-'Control Panel'!$L$11)*'Control Panel'!$C$27)+(('Control Panel'!$M$12-'Control Panel'!$L$12)*'Control Panel'!$C$28)+((U23-'Control Panel'!$M$12)*'Control Panel'!$C$29),IF(U23&gt;='Control Panel'!$M$11,(('Control Panel'!$M$8-'Control Panel'!$L$8)*'Control Panel'!$C$24)+(('Control Panel'!$M$9-'Control Panel'!$L$9)*'Control Panel'!$C$25)+(('Control Panel'!$M$10-'Control Panel'!$L$10)*'Control Panel'!$C$26)+(('Control Panel'!$M$11-'Control Panel'!$L$11)*'Control Panel'!$C$27)+((U23-'Control Panel'!$M$11)*'Control Panel'!$C$28),IF(U23&gt;='Control Panel'!$M$10,(('Control Panel'!$M$8-'Control Panel'!$L$8)*'Control Panel'!$C$24)+('Control Panel'!$M$9-'Control Panel'!$L$9)*'Control Panel'!$C$25+(('Control Panel'!$M$10-'Control Panel'!$L$10)*'Control Panel'!$C$26)+((U23-'Control Panel'!$M$10)*'Control Panel'!$C$27),IF(U23&gt;='Control Panel'!$M$9,(('Control Panel'!$M$8-'Control Panel'!$L$8)*'Control Panel'!$C$24)+(('Control Panel'!$M$9-'Control Panel'!$L$9)*'Control Panel'!$C$25)+((U23-'Control Panel'!$M$9)*'Control Panel'!$C$26),IF(U23&gt;='Control Panel'!$M$8,(('Control Panel'!$M$8-'Control Panel'!$L$8)*'Control Panel'!$C$24)+((U23-'Control Panel'!$M$8)*'Control Panel'!$C$25),IF(U23&lt;='Control Panel'!$M$8,((U23-'Control Panel'!$L$8)*'Control Panel'!$C$24))))))))</f>
        <v>60494.814691045198</v>
      </c>
      <c r="X23" s="92">
        <f t="shared" si="5"/>
        <v>-62220.352748853831</v>
      </c>
      <c r="Y23" s="91">
        <f>T23*(1+'Control Panel'!$C$44)</f>
        <v>13301328.837009057</v>
      </c>
      <c r="Z23" s="91">
        <f>U23*(1+'Control Panel'!$C$44)</f>
        <v>9586101.4048887007</v>
      </c>
      <c r="AA23" s="91">
        <f>IF(Y23&gt;='Control Panel'!P$36,(('Control Panel'!P$34-'Control Panel'!O$34)*'Control Panel'!$C$39)+('Control Panel'!P$35-'Control Panel'!O$35)*'Control Panel'!$C$40+(('Control Panel'!P$36-'Control Panel'!O$36)*'Control Panel'!$C$41),IF(Y23&gt;='Control Panel'!P$35,(('Control Panel'!P$34-'Control Panel'!O$34)*'Control Panel'!$C$39)+(('Control Panel'!P$35-'Control Panel'!O$35)*'Control Panel'!$C$40)+((Y23-'Control Panel'!P$35)*'Control Panel'!$C$41),IF(Y23&gt;='Control Panel'!P$34,(('Control Panel'!P$34-'Control Panel'!O$34)*'Control Panel'!$C$39)+((Y23-'Control Panel'!P$34)*'Control Panel'!$C$40),IF(Y23&lt;='Control Panel'!P$34,((Y23-'Control Panel'!O$34)*'Control Panel'!$C$39)))))</f>
        <v>126396.62246309601</v>
      </c>
      <c r="AB23" s="91">
        <f>IF(Z23&gt;='Control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Panel'!$C$29)),IF(Z23&gt;='Control Panel'!$P$12,(('Control Panel'!$P$8-'Control Panel'!$O$8)*'Control Panel'!$C$24)+(('Control Panel'!$P$9-'Control Panel'!$O$9)*'Control Panel'!$C$25)+(('Control Panel'!$P$10-'Control Panel'!$O$10)*'Control Panel'!$C$26)+(('Control Panel'!$P$11-'Control Panel'!$O$11)*'Control Panel'!$C$27)+(('Control Panel'!$P$12-'Control Panel'!$O$12)*'Control Panel'!$C$28)+((Z23-'Control Panel'!$P$12)*'Control Panel'!$C$29),IF(Z23&gt;='Control Panel'!$P$11,(('Control Panel'!$P$8-'Control Panel'!$O$8)*'Control Panel'!$C$24)+(('Control Panel'!$P$9-'Control Panel'!$O$9)*'Control Panel'!$C$25)+(('Control Panel'!$P$10-'Control Panel'!$O$10)*'Control Panel'!$C$26)+(('Control Panel'!$P$11-'Control Panel'!$O$11)*'Control Panel'!$C$27)+((Z23-'Control Panel'!$P$11)*'Control Panel'!$C$28),IF(Z23&gt;='Control Panel'!$P$10,(('Control Panel'!$P$8-'Control Panel'!$O$8)*'Control Panel'!$C$24)+('Control Panel'!$P$9-'Control Panel'!$O$9)*'Control Panel'!$C$25+(('Control Panel'!$P$10-'Control Panel'!$O$10)*'Control Panel'!$C$26)+((Z23-'Control Panel'!$P$10)*'Control Panel'!$C$27),IF(Z23&gt;='Control Panel'!$P$9,(('Control Panel'!$P$8-'Control Panel'!$O$8)*'Control Panel'!$C$24)+(('Control Panel'!$P$9-'Control Panel'!$O$9)*'Control Panel'!$C$25)+((Z23-'Control Panel'!$P$9)*'Control Panel'!$C$26),IF(Z23&gt;='Control Panel'!$P$8,(('Control Panel'!$P$8-'Control Panel'!$O$8)*'Control Panel'!$C$24)+((Z23-'Control Panel'!$P$8)*'Control Panel'!$C$25),IF(Z23&lt;='Control Panel'!$P$8,((Z23-'Control Panel'!$O$8)*'Control Panel'!$C$24))))))))</f>
        <v>62309.659131776549</v>
      </c>
      <c r="AC23" s="93">
        <f t="shared" si="6"/>
        <v>-64086.963331319457</v>
      </c>
      <c r="AD23" s="93">
        <f>Y23*(1+'Control Panel'!$C$44)</f>
        <v>13700368.70211933</v>
      </c>
      <c r="AE23" s="91">
        <f>Z23*(1+'Control Panel'!$C$44)</f>
        <v>9873684.4470353611</v>
      </c>
      <c r="AF23" s="91">
        <f>IF(AD23&gt;='Control Panel'!S$36,(('Control Panel'!S$34-'Control Panel'!R$34)*'Control Panel'!$C$39)+('Control Panel'!S$35-'Control Panel'!R$35)*'Control Panel'!$C$40+(('Control Panel'!S$36-'Control Panel'!R$36)*'Control Panel'!$C$41),IF(AD23&gt;='Control Panel'!S$35,(('Control Panel'!S$34-'Control Panel'!R$34)*'Control Panel'!$C$39)+(('Control Panel'!S$35-'Control Panel'!R$35)*'Control Panel'!$C$40)+((AD23-'Control Panel'!S$35)*'Control Panel'!$C$41),IF(AD23&gt;='Control Panel'!S$34,(('Control Panel'!S$34-'Control Panel'!R$34)*'Control Panel'!$C$39)+((AD23-'Control Panel'!S$34)*'Control Panel'!$C$40),IF(AD23&lt;='Control Panel'!S$34,((AD23-'Control Panel'!R$34)*'Control Panel'!$C$39)))))</f>
        <v>130188.52113698889</v>
      </c>
      <c r="AG23" s="91">
        <f>IF(AE23&gt;='Control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Panel'!$C$29)),IF(AE23&gt;='Control Panel'!$S$12,(('Control Panel'!$S$8-'Control Panel'!$R$8)*'Control Panel'!$C$24)+(('Control Panel'!$S$9-'Control Panel'!$R$9)*'Control Panel'!$C$25)+(('Control Panel'!$S$10-'Control Panel'!$R$10)*'Control Panel'!$C$26)+(('Control Panel'!$S$11-'Control Panel'!$R$11)*'Control Panel'!$C$27)+(('Control Panel'!$S$12-'Control Panel'!$R$12)*'Control Panel'!$C$28)+((AE23-'Control Panel'!$S$12)*'Control Panel'!$C$29),IF(AE23&gt;='Control Panel'!$S$11,(('Control Panel'!$S$8-'Control Panel'!$R$8)*'Control Panel'!$C$24)+(('Control Panel'!$S$9-'Control Panel'!$R$9)*'Control Panel'!$C$25)+(('Control Panel'!$S$10-'Control Panel'!$R$10)*'Control Panel'!$C$26)+(('Control Panel'!$S$11-'Control Panel'!$R$11)*'Control Panel'!$C$27)+((AE23-'Control Panel'!$S$11)*'Control Panel'!$C$28),IF(AE23&gt;='Control Panel'!$S$10,(('Control Panel'!$S$8-'Control Panel'!$R$8)*'Control Panel'!$C$24)+('Control Panel'!$S$9-'Control Panel'!$R$9)*'Control Panel'!$C$25+(('Control Panel'!$S$10-'Control Panel'!$R$10)*'Control Panel'!$C$26)+((AE23-'Control Panel'!$S$10)*'Control Panel'!$C$27),IF(AE23&gt;='Control Panel'!$S$9,(('Control Panel'!$S$8-'Control Panel'!$R$8)*'Control Panel'!$C$24)+(('Control Panel'!$S$9-'Control Panel'!$R$9)*'Control Panel'!$C$25)+((AE23-'Control Panel'!$S$9)*'Control Panel'!$C$26),IF(AE23&gt;='Control Panel'!$S$8,(('Control Panel'!$S$8-'Control Panel'!$R$8)*'Control Panel'!$C$24)+((AE23-'Control Panel'!$S$8)*'Control Panel'!$C$25),IF(AE23&lt;='Control Panel'!$S$8,((AE23-'Control Panel'!$R$8)*'Control Panel'!$C$24))))))))</f>
        <v>64178.948905729841</v>
      </c>
      <c r="AH23" s="91">
        <f t="shared" si="7"/>
        <v>-66009.572231259051</v>
      </c>
      <c r="AI23" s="92">
        <f t="shared" si="8"/>
        <v>614112.06511953427</v>
      </c>
      <c r="AJ23" s="92">
        <f t="shared" si="9"/>
        <v>302738.41737726657</v>
      </c>
      <c r="AK23" s="92">
        <f t="shared" si="10"/>
        <v>-311373.6477422677</v>
      </c>
    </row>
    <row r="24" spans="1:37" s="94" customFormat="1" ht="14.1">
      <c r="A24" s="86" t="str">
        <f>'ESTIMATED Earned Revenue'!A25</f>
        <v>Saint Catharines, ON</v>
      </c>
      <c r="B24" s="86"/>
      <c r="C24" s="95">
        <f>'ESTIMATED Earned Revenue'!$I25*1.07925</f>
        <v>10043295.9065775</v>
      </c>
      <c r="D24" s="95">
        <f>'ESTIMATED Earned Revenue'!$L25*1.07925</f>
        <v>8538303.6579749994</v>
      </c>
      <c r="E24" s="96">
        <f>IF(C24&gt;='Control Panel'!D$36,(('Control Panel'!D$34-'Control Panel'!C$34)*'Control Panel'!$C$39)+('Control Panel'!D$35-'Control Panel'!C$35)*'Control Panel'!$C$40+(('Control Panel'!D$36-'Control Panel'!C$36)*'Control Panel'!$C$41),IF(C24&gt;='Control Panel'!D$35,(('Control Panel'!D$34-'Control Panel'!C$34)*'Control Panel'!$C$39)+(('Control Panel'!D$35-'Control Panel'!C$35)*'Control Panel'!$C$40)+((C24-'Control Panel'!D$35)*'Control Panel'!$C$41),IF(C24&gt;='Control Panel'!D$34,(('Control Panel'!D$34-'Control Panel'!C$34)*'Control Panel'!$C$39)+((C24-'Control Panel'!D$34)*'Control Panel'!$C$40),IF(C24&lt;='Control Panel'!D$34,((C24-'Control Panel'!C$34)*'Control Panel'!$C$39)))))</f>
        <v>100432.95906577499</v>
      </c>
      <c r="F24" s="96">
        <f>IF(D24&gt;='Control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Panel'!$C$29)),IF(D24&gt;='Control Panel'!$D$12,(('Control Panel'!$D$8-'Control Panel'!$C$8)*'Control Panel'!$C$24)+(('Control Panel'!$D$9-'Control Panel'!$C$9)*'Control Panel'!$C$25)+(('Control Panel'!$D$10-'Control Panel'!$C$10)*'Control Panel'!$C$26)+(('Control Panel'!$D$11-'Control Panel'!$C$11)*'Control Panel'!$C$27)+(('Control Panel'!$D$12-'Control Panel'!$C$12)*'Control Panel'!$C$28)+((D24-'Control Panel'!$D$12)*'Control Panel'!$C$29),IF(D24&gt;='Control Panel'!$D$11,(('Control Panel'!$D$8-'Control Panel'!$C$8)*'Control Panel'!$C$24)+(('Control Panel'!$D$9-'Control Panel'!$C$9)*'Control Panel'!$C$25)+(('Control Panel'!$D$10-'Control Panel'!$C$10)*'Control Panel'!$C$26)+(('Control Panel'!$D$11-'Control Panel'!$C$11)*'Control Panel'!$C$27)+((D24-'Control Panel'!$D$11)*'Control Panel'!$C$28),IF(D24&gt;='Control Panel'!$D$10,(('Control Panel'!$D$8-'Control Panel'!$C$8)*'Control Panel'!$C$24)+('Control Panel'!$D$9-'Control Panel'!$C$9)*'Control Panel'!$C$25+(('Control Panel'!$D$10-'Control Panel'!$C$10)*'Control Panel'!$C$26)+((D24-'Control Panel'!$D$10)*'Control Panel'!$C$27),IF(D24&gt;='Control Panel'!$D$9,(('Control Panel'!$D$8-'Control Panel'!$C$8)*'Control Panel'!$C$24)+(('Control Panel'!$D$9-'Control Panel'!$C$9)*'Control Panel'!$C$25)+((D24-'Control Panel'!$D$9)*'Control Panel'!$C$26),IF(D24&gt;='Control Panel'!$D$8,(('Control Panel'!$D$8-'Control Panel'!$C$8)*'Control Panel'!$C$24)+((D24-'Control Panel'!$D$8)*'Control Panel'!$C$25),IF(D24&lt;='Control Panel'!$D$8,((D24-'Control Panel'!$C$8)*'Control Panel'!$C$24))))))))</f>
        <v>55498.973776837491</v>
      </c>
      <c r="G24" s="89">
        <f t="shared" si="0"/>
        <v>0.01</v>
      </c>
      <c r="H24" s="90">
        <f t="shared" si="1"/>
        <v>6.4999999999999997E-3</v>
      </c>
      <c r="I24" s="91">
        <f t="shared" si="2"/>
        <v>-44933.985288937503</v>
      </c>
      <c r="J24" s="91">
        <f>C24*(1+'Control Panel'!$C$44)</f>
        <v>10344594.783774825</v>
      </c>
      <c r="K24" s="91">
        <f>D24*(1+'Control Panel'!$C$44)</f>
        <v>8794452.767714249</v>
      </c>
      <c r="L24" s="92">
        <f>IF(J24&gt;='Control Panel'!G$36,(('Control Panel'!G$34-'Control Panel'!F$34)*'Control Panel'!$C$39)+('Control Panel'!G$35-'Control Panel'!F$35)*'Control Panel'!$C$40+(('Control Panel'!G$36-'Control Panel'!F$36)*'Control Panel'!$C$41),IF(J24&gt;='Control Panel'!G$35,(('Control Panel'!G$34-'Control Panel'!F$34)*'Control Panel'!$C$39)+(('Control Panel'!G$35-'Control Panel'!F$35)*'Control Panel'!$C$40)+((J24-'Control Panel'!G$35)*'Control Panel'!$C$41),IF(J24&gt;='Control Panel'!G$34,(('Control Panel'!G$34-'Control Panel'!F$34)*'Control Panel'!$C$39)+((J24-'Control Panel'!G$34)*'Control Panel'!$C$40),IF(J24&lt;='Control Panel'!G$34,((J24-'Control Panel'!F$34)*'Control Panel'!$C$39)))))</f>
        <v>103445.94783774824</v>
      </c>
      <c r="M24" s="92">
        <f>IF(K24&gt;='Control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Panel'!$C$29)),IF(K24&gt;='Control Panel'!$G$12,(('Control Panel'!$G$8-'Control Panel'!$F$8)*'Control Panel'!$C$24)+(('Control Panel'!$G$9-'Control Panel'!$F$9)*'Control Panel'!$C$25)+(('Control Panel'!$G$10-'Control Panel'!$F$10)*'Control Panel'!$C$26)+(('Control Panel'!$G$11-'Control Panel'!$F$11)*'Control Panel'!$C$27)+(('Control Panel'!$G$12-'Control Panel'!$F$12)*'Control Panel'!$C$28)+((K24-'Control Panel'!$G$12)*'Control Panel'!$C$29),IF(K24&gt;='Control Panel'!$G$11,(('Control Panel'!$G$8-'Control Panel'!$F$8)*'Control Panel'!$C$24)+(('Control Panel'!$G$9-'Control Panel'!$F$9)*'Control Panel'!$C$25)+(('Control Panel'!$G$10-'Control Panel'!$F$10)*'Control Panel'!$C$26)+(('Control Panel'!$G$11-'Control Panel'!$F$11)*'Control Panel'!$C$27)+((K24-'Control Panel'!$G$11)*'Control Panel'!$C$28),IF(K24&gt;='Control Panel'!$G$10,(('Control Panel'!$G$8-'Control Panel'!$F$8)*'Control Panel'!$C$24)+('Control Panel'!$G$9-'Control Panel'!$F$9)*'Control Panel'!$C$25+(('Control Panel'!$G$10-'Control Panel'!$F$10)*'Control Panel'!$C$26)+((K24-'Control Panel'!$G$10)*'Control Panel'!$C$27),IF(K24&gt;='Control Panel'!$G$9,(('Control Panel'!$G$8-'Control Panel'!$F$8)*'Control Panel'!$C$24)+(('Control Panel'!$G$9-'Control Panel'!$F$9)*'Control Panel'!$C$25)+((K24-'Control Panel'!$G$9)*'Control Panel'!$C$26),IF(K24&gt;='Control Panel'!$G$8,(('Control Panel'!$G$8-'Control Panel'!$F$8)*'Control Panel'!$C$24)+((K24-'Control Panel'!$G$8)*'Control Panel'!$C$25),IF(K24&lt;='Control Panel'!$G$8,((K24-'Control Panel'!$F$8)*'Control Panel'!$C$24))))))))</f>
        <v>57163.942990142619</v>
      </c>
      <c r="N24" s="92">
        <f t="shared" si="3"/>
        <v>-46282.004847605625</v>
      </c>
      <c r="O24" s="92">
        <f>J24*(1+'Control Panel'!$C$44)</f>
        <v>10654932.62728807</v>
      </c>
      <c r="P24" s="92">
        <f>K24*(1+'Control Panel'!$C$44)</f>
        <v>9058286.3507456761</v>
      </c>
      <c r="Q24" s="92">
        <f>IF(O24&gt;='Control Panel'!J$36,(('Control Panel'!J$34-'Control Panel'!I$34)*'Control Panel'!$C$39)+('Control Panel'!J$35-'Control Panel'!I$35)*'Control Panel'!$C$40+(('Control Panel'!J$36-'Control Panel'!I$36)*'Control Panel'!$C$41),IF(O24&gt;='Control Panel'!J$35,(('Control Panel'!J$34-'Control Panel'!I$34)*'Control Panel'!$C$39)+(('Control Panel'!J$35-'Control Panel'!I$35)*'Control Panel'!$C$40)+((O24-'Control Panel'!J$35)*'Control Panel'!$C$41),IF(O24&gt;='Control Panel'!J$34,(('Control Panel'!J$34-'Control Panel'!I$34)*'Control Panel'!$C$39)+((O24-'Control Panel'!J$34)*'Control Panel'!$C$40),IF(O24&lt;='Control Panel'!J$34,((O24-'Control Panel'!I$34)*'Control Panel'!$C$39)))))</f>
        <v>106549.3262728807</v>
      </c>
      <c r="R24" s="92">
        <f>IF(P24&gt;='Control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Panel'!$C$29)),IF(P24&gt;='Control Panel'!$J$12,(('Control Panel'!$J$8-'Control Panel'!$I$8)*'Control Panel'!$C$24)+(('Control Panel'!$J$9-'Control Panel'!$I$9)*'Control Panel'!$C$25)+(('Control Panel'!$J$10-'Control Panel'!$I$10)*'Control Panel'!$C$26)+(('Control Panel'!$J$11-'Control Panel'!$I$11)*'Control Panel'!$C$27)+(('Control Panel'!$J$12-'Control Panel'!$I$12)*'Control Panel'!$C$28)+((P24-'Control Panel'!$J$12)*'Control Panel'!$C$29),IF(P24&gt;='Control Panel'!$J$11,(('Control Panel'!$J$8-'Control Panel'!$I$8)*'Control Panel'!$C$24)+(('Control Panel'!$J$9-'Control Panel'!$I$9)*'Control Panel'!$C$25)+(('Control Panel'!$J$10-'Control Panel'!$I$10)*'Control Panel'!$C$26)+(('Control Panel'!$J$11-'Control Panel'!$I$11)*'Control Panel'!$C$27)+((P24-'Control Panel'!$J$11)*'Control Panel'!$C$28),IF(P24&gt;='Control Panel'!$J$10,(('Control Panel'!$J$8-'Control Panel'!$I$8)*'Control Panel'!$C$24)+('Control Panel'!$J$9-'Control Panel'!$I$9)*'Control Panel'!$C$25+(('Control Panel'!$J$10-'Control Panel'!$I$10)*'Control Panel'!$C$26)+((P24-'Control Panel'!$J$10)*'Control Panel'!$C$27),IF(P24&gt;='Control Panel'!$J$9,(('Control Panel'!$J$8-'Control Panel'!$I$8)*'Control Panel'!$C$24)+(('Control Panel'!$J$9-'Control Panel'!$I$9)*'Control Panel'!$C$25)+((P24-'Control Panel'!$J$9)*'Control Panel'!$C$26),IF(P24&gt;='Control Panel'!$J$8,(('Control Panel'!$J$8-'Control Panel'!$I$8)*'Control Panel'!$C$24)+((P24-'Control Panel'!$J$8)*'Control Panel'!$C$25),IF(P24&lt;='Control Panel'!$J$8,((P24-'Control Panel'!$I$8)*'Control Panel'!$C$24))))))))</f>
        <v>58878.861279846889</v>
      </c>
      <c r="S24" s="92">
        <f t="shared" si="4"/>
        <v>-47670.464993033813</v>
      </c>
      <c r="T24" s="92">
        <f>O24*(1+'Control Panel'!$C$44)</f>
        <v>10974580.606106712</v>
      </c>
      <c r="U24" s="92">
        <f>P24*(1+'Control Panel'!$C$44)</f>
        <v>9330034.9412680473</v>
      </c>
      <c r="V24" s="92">
        <f>IF(T24&gt;='Control Panel'!M$36,(('Control Panel'!M$34-'Control Panel'!L$34)*'Control Panel'!$C$39)+('Control Panel'!M$35-'Control Panel'!L$35)*'Control Panel'!$C$40+(('Control Panel'!M$36-'Control Panel'!L$36)*'Control Panel'!$C$41),IF(T24&gt;='Control Panel'!M$35,(('Control Panel'!M$34-'Control Panel'!L$34)*'Control Panel'!$C$39)+(('Control Panel'!M$35-'Control Panel'!L$35)*'Control Panel'!$C$40)+((T24-'Control Panel'!M$35)*'Control Panel'!$C$41),IF(T24&gt;='Control Panel'!M$34,(('Control Panel'!M$34-'Control Panel'!L$34)*'Control Panel'!$C$39)+((T24-'Control Panel'!M$34)*'Control Panel'!$C$40),IF(T24&lt;='Control Panel'!M$34,((T24-'Control Panel'!L$34)*'Control Panel'!$C$39)))))</f>
        <v>109745.80606106712</v>
      </c>
      <c r="W24" s="91">
        <f>IF(U24&gt;='Control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Panel'!$C$29)),IF(U24&gt;='Control Panel'!$M$12,(('Control Panel'!$M$8-'Control Panel'!$L$8)*'Control Panel'!$C$24)+(('Control Panel'!$M$9-'Control Panel'!$L$9)*'Control Panel'!$C$25)+(('Control Panel'!$M$10-'Control Panel'!$L$10)*'Control Panel'!$C$26)+(('Control Panel'!$M$11-'Control Panel'!$L$11)*'Control Panel'!$C$27)+(('Control Panel'!$M$12-'Control Panel'!$L$12)*'Control Panel'!$C$28)+((U24-'Control Panel'!$M$12)*'Control Panel'!$C$29),IF(U24&gt;='Control Panel'!$M$11,(('Control Panel'!$M$8-'Control Panel'!$L$8)*'Control Panel'!$C$24)+(('Control Panel'!$M$9-'Control Panel'!$L$9)*'Control Panel'!$C$25)+(('Control Panel'!$M$10-'Control Panel'!$L$10)*'Control Panel'!$C$26)+(('Control Panel'!$M$11-'Control Panel'!$L$11)*'Control Panel'!$C$27)+((U24-'Control Panel'!$M$11)*'Control Panel'!$C$28),IF(U24&gt;='Control Panel'!$M$10,(('Control Panel'!$M$8-'Control Panel'!$L$8)*'Control Panel'!$C$24)+('Control Panel'!$M$9-'Control Panel'!$L$9)*'Control Panel'!$C$25+(('Control Panel'!$M$10-'Control Panel'!$L$10)*'Control Panel'!$C$26)+((U24-'Control Panel'!$M$10)*'Control Panel'!$C$27),IF(U24&gt;='Control Panel'!$M$9,(('Control Panel'!$M$8-'Control Panel'!$L$8)*'Control Panel'!$C$24)+(('Control Panel'!$M$9-'Control Panel'!$L$9)*'Control Panel'!$C$25)+((U24-'Control Panel'!$M$9)*'Control Panel'!$C$26),IF(U24&gt;='Control Panel'!$M$8,(('Control Panel'!$M$8-'Control Panel'!$L$8)*'Control Panel'!$C$24)+((U24-'Control Panel'!$M$8)*'Control Panel'!$C$25),IF(U24&lt;='Control Panel'!$M$8,((U24-'Control Panel'!$L$8)*'Control Panel'!$C$24))))))))</f>
        <v>60645.227118242306</v>
      </c>
      <c r="X24" s="92">
        <f t="shared" si="5"/>
        <v>-49100.578942824817</v>
      </c>
      <c r="Y24" s="91">
        <f>T24*(1+'Control Panel'!$C$44)</f>
        <v>11303818.024289913</v>
      </c>
      <c r="Z24" s="91">
        <f>U24*(1+'Control Panel'!$C$44)</f>
        <v>9609935.9895060882</v>
      </c>
      <c r="AA24" s="91">
        <f>IF(Y24&gt;='Control Panel'!P$36,(('Control Panel'!P$34-'Control Panel'!O$34)*'Control Panel'!$C$39)+('Control Panel'!P$35-'Control Panel'!O$35)*'Control Panel'!$C$40+(('Control Panel'!P$36-'Control Panel'!O$36)*'Control Panel'!$C$41),IF(Y24&gt;='Control Panel'!P$35,(('Control Panel'!P$34-'Control Panel'!O$34)*'Control Panel'!$C$39)+(('Control Panel'!P$35-'Control Panel'!O$35)*'Control Panel'!$C$40)+((Y24-'Control Panel'!P$35)*'Control Panel'!$C$41),IF(Y24&gt;='Control Panel'!P$34,(('Control Panel'!P$34-'Control Panel'!O$34)*'Control Panel'!$C$39)+((Y24-'Control Panel'!P$34)*'Control Panel'!$C$40),IF(Y24&lt;='Control Panel'!P$34,((Y24-'Control Panel'!O$34)*'Control Panel'!$C$39)))))</f>
        <v>113038.18024289914</v>
      </c>
      <c r="AB24" s="91">
        <f>IF(Z24&gt;='Control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Panel'!$C$29)),IF(Z24&gt;='Control Panel'!$P$12,(('Control Panel'!$P$8-'Control Panel'!$O$8)*'Control Panel'!$C$24)+(('Control Panel'!$P$9-'Control Panel'!$O$9)*'Control Panel'!$C$25)+(('Control Panel'!$P$10-'Control Panel'!$O$10)*'Control Panel'!$C$26)+(('Control Panel'!$P$11-'Control Panel'!$O$11)*'Control Panel'!$C$27)+(('Control Panel'!$P$12-'Control Panel'!$O$12)*'Control Panel'!$C$28)+((Z24-'Control Panel'!$P$12)*'Control Panel'!$C$29),IF(Z24&gt;='Control Panel'!$P$11,(('Control Panel'!$P$8-'Control Panel'!$O$8)*'Control Panel'!$C$24)+(('Control Panel'!$P$9-'Control Panel'!$O$9)*'Control Panel'!$C$25)+(('Control Panel'!$P$10-'Control Panel'!$O$10)*'Control Panel'!$C$26)+(('Control Panel'!$P$11-'Control Panel'!$O$11)*'Control Panel'!$C$27)+((Z24-'Control Panel'!$P$11)*'Control Panel'!$C$28),IF(Z24&gt;='Control Panel'!$P$10,(('Control Panel'!$P$8-'Control Panel'!$O$8)*'Control Panel'!$C$24)+('Control Panel'!$P$9-'Control Panel'!$O$9)*'Control Panel'!$C$25+(('Control Panel'!$P$10-'Control Panel'!$O$10)*'Control Panel'!$C$26)+((Z24-'Control Panel'!$P$10)*'Control Panel'!$C$27),IF(Z24&gt;='Control Panel'!$P$9,(('Control Panel'!$P$8-'Control Panel'!$O$8)*'Control Panel'!$C$24)+(('Control Panel'!$P$9-'Control Panel'!$O$9)*'Control Panel'!$C$25)+((Z24-'Control Panel'!$P$9)*'Control Panel'!$C$26),IF(Z24&gt;='Control Panel'!$P$8,(('Control Panel'!$P$8-'Control Panel'!$O$8)*'Control Panel'!$C$24)+((Z24-'Control Panel'!$P$8)*'Control Panel'!$C$25),IF(Z24&lt;='Control Panel'!$P$8,((Z24-'Control Panel'!$O$8)*'Control Panel'!$C$24))))))))</f>
        <v>62464.583931789573</v>
      </c>
      <c r="AC24" s="93">
        <f t="shared" si="6"/>
        <v>-50573.596311109563</v>
      </c>
      <c r="AD24" s="93">
        <f>Y24*(1+'Control Panel'!$C$44)</f>
        <v>11642932.565018611</v>
      </c>
      <c r="AE24" s="91">
        <f>Z24*(1+'Control Panel'!$C$44)</f>
        <v>9898234.0691912714</v>
      </c>
      <c r="AF24" s="91">
        <f>IF(AD24&gt;='Control Panel'!S$36,(('Control Panel'!S$34-'Control Panel'!R$34)*'Control Panel'!$C$39)+('Control Panel'!S$35-'Control Panel'!R$35)*'Control Panel'!$C$40+(('Control Panel'!S$36-'Control Panel'!R$36)*'Control Panel'!$C$41),IF(AD24&gt;='Control Panel'!S$35,(('Control Panel'!S$34-'Control Panel'!R$34)*'Control Panel'!$C$39)+(('Control Panel'!S$35-'Control Panel'!R$35)*'Control Panel'!$C$40)+((AD24-'Control Panel'!S$35)*'Control Panel'!$C$41),IF(AD24&gt;='Control Panel'!S$34,(('Control Panel'!S$34-'Control Panel'!R$34)*'Control Panel'!$C$39)+((AD24-'Control Panel'!S$34)*'Control Panel'!$C$40),IF(AD24&lt;='Control Panel'!S$34,((AD24-'Control Panel'!R$34)*'Control Panel'!$C$39)))))</f>
        <v>116429.32565018612</v>
      </c>
      <c r="AG24" s="91">
        <f>IF(AE24&gt;='Control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Panel'!$C$29)),IF(AE24&gt;='Control Panel'!$S$12,(('Control Panel'!$S$8-'Control Panel'!$R$8)*'Control Panel'!$C$24)+(('Control Panel'!$S$9-'Control Panel'!$R$9)*'Control Panel'!$C$25)+(('Control Panel'!$S$10-'Control Panel'!$R$10)*'Control Panel'!$C$26)+(('Control Panel'!$S$11-'Control Panel'!$R$11)*'Control Panel'!$C$27)+(('Control Panel'!$S$12-'Control Panel'!$R$12)*'Control Panel'!$C$28)+((AE24-'Control Panel'!$S$12)*'Control Panel'!$C$29),IF(AE24&gt;='Control Panel'!$S$11,(('Control Panel'!$S$8-'Control Panel'!$R$8)*'Control Panel'!$C$24)+(('Control Panel'!$S$9-'Control Panel'!$R$9)*'Control Panel'!$C$25)+(('Control Panel'!$S$10-'Control Panel'!$R$10)*'Control Panel'!$C$26)+(('Control Panel'!$S$11-'Control Panel'!$R$11)*'Control Panel'!$C$27)+((AE24-'Control Panel'!$S$11)*'Control Panel'!$C$28),IF(AE24&gt;='Control Panel'!$S$10,(('Control Panel'!$S$8-'Control Panel'!$R$8)*'Control Panel'!$C$24)+('Control Panel'!$S$9-'Control Panel'!$R$9)*'Control Panel'!$C$25+(('Control Panel'!$S$10-'Control Panel'!$R$10)*'Control Panel'!$C$26)+((AE24-'Control Panel'!$S$10)*'Control Panel'!$C$27),IF(AE24&gt;='Control Panel'!$S$9,(('Control Panel'!$S$8-'Control Panel'!$R$8)*'Control Panel'!$C$24)+(('Control Panel'!$S$9-'Control Panel'!$R$9)*'Control Panel'!$C$25)+((AE24-'Control Panel'!$S$9)*'Control Panel'!$C$26),IF(AE24&gt;='Control Panel'!$S$8,(('Control Panel'!$S$8-'Control Panel'!$R$8)*'Control Panel'!$C$24)+((AE24-'Control Panel'!$S$8)*'Control Panel'!$C$25),IF(AE24&lt;='Control Panel'!$S$8,((AE24-'Control Panel'!$R$8)*'Control Panel'!$C$24))))))))</f>
        <v>64338.521449743261</v>
      </c>
      <c r="AH24" s="91">
        <f t="shared" si="7"/>
        <v>-52090.804200442857</v>
      </c>
      <c r="AI24" s="92">
        <f t="shared" si="8"/>
        <v>549208.5860647813</v>
      </c>
      <c r="AJ24" s="92">
        <f t="shared" si="9"/>
        <v>303491.13676976465</v>
      </c>
      <c r="AK24" s="92">
        <f t="shared" si="10"/>
        <v>-245717.44929501665</v>
      </c>
    </row>
    <row r="25" spans="1:37" s="94" customFormat="1" ht="14.1">
      <c r="A25" s="86" t="str">
        <f>'ESTIMATED Earned Revenue'!A26</f>
        <v>Montgomery, AL</v>
      </c>
      <c r="B25" s="86"/>
      <c r="C25" s="95">
        <f>'ESTIMATED Earned Revenue'!$I26*1.07925</f>
        <v>11633752.430145001</v>
      </c>
      <c r="D25" s="95">
        <f>'ESTIMATED Earned Revenue'!$L26*1.07925</f>
        <v>8788875.1648612507</v>
      </c>
      <c r="E25" s="96">
        <f>IF(C25&gt;='Control Panel'!D$36,(('Control Panel'!D$34-'Control Panel'!C$34)*'Control Panel'!$C$39)+('Control Panel'!D$35-'Control Panel'!C$35)*'Control Panel'!$C$40+(('Control Panel'!D$36-'Control Panel'!C$36)*'Control Panel'!$C$41),IF(C25&gt;='Control Panel'!D$35,(('Control Panel'!D$34-'Control Panel'!C$34)*'Control Panel'!$C$39)+(('Control Panel'!D$35-'Control Panel'!C$35)*'Control Panel'!$C$40)+((C25-'Control Panel'!D$35)*'Control Panel'!$C$41),IF(C25&gt;='Control Panel'!D$34,(('Control Panel'!D$34-'Control Panel'!C$34)*'Control Panel'!$C$39)+((C25-'Control Panel'!D$34)*'Control Panel'!$C$40),IF(C25&lt;='Control Panel'!D$34,((C25-'Control Panel'!C$34)*'Control Panel'!$C$39)))))</f>
        <v>111380.232150725</v>
      </c>
      <c r="F25" s="96">
        <f>IF(D25&gt;='Control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Panel'!$C$29)),IF(D25&gt;='Control Panel'!$D$12,(('Control Panel'!$D$8-'Control Panel'!$C$8)*'Control Panel'!$C$24)+(('Control Panel'!$D$9-'Control Panel'!$C$9)*'Control Panel'!$C$25)+(('Control Panel'!$D$10-'Control Panel'!$C$10)*'Control Panel'!$C$26)+(('Control Panel'!$D$11-'Control Panel'!$C$11)*'Control Panel'!$C$27)+(('Control Panel'!$D$12-'Control Panel'!$C$12)*'Control Panel'!$C$28)+((D25-'Control Panel'!$D$12)*'Control Panel'!$C$29),IF(D25&gt;='Control Panel'!$D$11,(('Control Panel'!$D$8-'Control Panel'!$C$8)*'Control Panel'!$C$24)+(('Control Panel'!$D$9-'Control Panel'!$C$9)*'Control Panel'!$C$25)+(('Control Panel'!$D$10-'Control Panel'!$C$10)*'Control Panel'!$C$26)+(('Control Panel'!$D$11-'Control Panel'!$C$11)*'Control Panel'!$C$27)+((D25-'Control Panel'!$D$11)*'Control Panel'!$C$28),IF(D25&gt;='Control Panel'!$D$10,(('Control Panel'!$D$8-'Control Panel'!$C$8)*'Control Panel'!$C$24)+('Control Panel'!$D$9-'Control Panel'!$C$9)*'Control Panel'!$C$25+(('Control Panel'!$D$10-'Control Panel'!$C$10)*'Control Panel'!$C$26)+((D25-'Control Panel'!$D$10)*'Control Panel'!$C$27),IF(D25&gt;='Control Panel'!$D$9,(('Control Panel'!$D$8-'Control Panel'!$C$8)*'Control Panel'!$C$24)+(('Control Panel'!$D$9-'Control Panel'!$C$9)*'Control Panel'!$C$25)+((D25-'Control Panel'!$D$9)*'Control Panel'!$C$26),IF(D25&gt;='Control Panel'!$D$8,(('Control Panel'!$D$8-'Control Panel'!$C$8)*'Control Panel'!$C$24)+((D25-'Control Panel'!$D$8)*'Control Panel'!$C$25),IF(D25&lt;='Control Panel'!$D$8,((D25-'Control Panel'!$C$8)*'Control Panel'!$C$24))))))))</f>
        <v>57127.688571598126</v>
      </c>
      <c r="G25" s="89">
        <f t="shared" si="0"/>
        <v>9.5738870858314094E-3</v>
      </c>
      <c r="H25" s="90">
        <f t="shared" si="1"/>
        <v>6.4999999999999997E-3</v>
      </c>
      <c r="I25" s="91">
        <f t="shared" si="2"/>
        <v>-54252.543579126876</v>
      </c>
      <c r="J25" s="91">
        <f>C25*(1+'Control Panel'!$C$44)</f>
        <v>11982765.003049351</v>
      </c>
      <c r="K25" s="91">
        <f>D25*(1+'Control Panel'!$C$44)</f>
        <v>9052541.4198070876</v>
      </c>
      <c r="L25" s="92">
        <f>IF(J25&gt;='Control Panel'!G$36,(('Control Panel'!G$34-'Control Panel'!F$34)*'Control Panel'!$C$39)+('Control Panel'!G$35-'Control Panel'!F$35)*'Control Panel'!$C$40+(('Control Panel'!G$36-'Control Panel'!F$36)*'Control Panel'!$C$41),IF(J25&gt;='Control Panel'!G$35,(('Control Panel'!G$34-'Control Panel'!F$34)*'Control Panel'!$C$39)+(('Control Panel'!G$35-'Control Panel'!F$35)*'Control Panel'!$C$40)+((J25-'Control Panel'!G$35)*'Control Panel'!$C$41),IF(J25&gt;='Control Panel'!G$34,(('Control Panel'!G$34-'Control Panel'!F$34)*'Control Panel'!$C$39)+((J25-'Control Panel'!G$34)*'Control Panel'!$C$40),IF(J25&lt;='Control Panel'!G$34,((J25-'Control Panel'!F$34)*'Control Panel'!$C$39)))))</f>
        <v>114721.63911524675</v>
      </c>
      <c r="M25" s="92">
        <f>IF(K25&gt;='Control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Panel'!$C$29)),IF(K25&gt;='Control Panel'!$G$12,(('Control Panel'!$G$8-'Control Panel'!$F$8)*'Control Panel'!$C$24)+(('Control Panel'!$G$9-'Control Panel'!$F$9)*'Control Panel'!$C$25)+(('Control Panel'!$G$10-'Control Panel'!$F$10)*'Control Panel'!$C$26)+(('Control Panel'!$G$11-'Control Panel'!$F$11)*'Control Panel'!$C$27)+(('Control Panel'!$G$12-'Control Panel'!$F$12)*'Control Panel'!$C$28)+((K25-'Control Panel'!$G$12)*'Control Panel'!$C$29),IF(K25&gt;='Control Panel'!$G$11,(('Control Panel'!$G$8-'Control Panel'!$F$8)*'Control Panel'!$C$24)+(('Control Panel'!$G$9-'Control Panel'!$F$9)*'Control Panel'!$C$25)+(('Control Panel'!$G$10-'Control Panel'!$F$10)*'Control Panel'!$C$26)+(('Control Panel'!$G$11-'Control Panel'!$F$11)*'Control Panel'!$C$27)+((K25-'Control Panel'!$G$11)*'Control Panel'!$C$28),IF(K25&gt;='Control Panel'!$G$10,(('Control Panel'!$G$8-'Control Panel'!$F$8)*'Control Panel'!$C$24)+('Control Panel'!$G$9-'Control Panel'!$F$9)*'Control Panel'!$C$25+(('Control Panel'!$G$10-'Control Panel'!$F$10)*'Control Panel'!$C$26)+((K25-'Control Panel'!$G$10)*'Control Panel'!$C$27),IF(K25&gt;='Control Panel'!$G$9,(('Control Panel'!$G$8-'Control Panel'!$F$8)*'Control Panel'!$C$24)+(('Control Panel'!$G$9-'Control Panel'!$F$9)*'Control Panel'!$C$25)+((K25-'Control Panel'!$G$9)*'Control Panel'!$C$26),IF(K25&gt;='Control Panel'!$G$8,(('Control Panel'!$G$8-'Control Panel'!$F$8)*'Control Panel'!$C$24)+((K25-'Control Panel'!$G$8)*'Control Panel'!$C$25),IF(K25&lt;='Control Panel'!$G$8,((K25-'Control Panel'!$F$8)*'Control Panel'!$C$24))))))))</f>
        <v>58841.519228746067</v>
      </c>
      <c r="N25" s="92">
        <f t="shared" si="3"/>
        <v>-55880.119886500688</v>
      </c>
      <c r="O25" s="92">
        <f>J25*(1+'Control Panel'!$C$44)</f>
        <v>12342247.953140832</v>
      </c>
      <c r="P25" s="92">
        <f>K25*(1+'Control Panel'!$C$44)</f>
        <v>9324117.6624012999</v>
      </c>
      <c r="Q25" s="92">
        <f>IF(O25&gt;='Control Panel'!J$36,(('Control Panel'!J$34-'Control Panel'!I$34)*'Control Panel'!$C$39)+('Control Panel'!J$35-'Control Panel'!I$35)*'Control Panel'!$C$40+(('Control Panel'!J$36-'Control Panel'!I$36)*'Control Panel'!$C$41),IF(O25&gt;='Control Panel'!J$35,(('Control Panel'!J$34-'Control Panel'!I$34)*'Control Panel'!$C$39)+(('Control Panel'!J$35-'Control Panel'!I$35)*'Control Panel'!$C$40)+((O25-'Control Panel'!J$35)*'Control Panel'!$C$41),IF(O25&gt;='Control Panel'!J$34,(('Control Panel'!J$34-'Control Panel'!I$34)*'Control Panel'!$C$39)+((O25-'Control Panel'!J$34)*'Control Panel'!$C$40),IF(O25&lt;='Control Panel'!J$34,((O25-'Control Panel'!I$34)*'Control Panel'!$C$39)))))</f>
        <v>118163.28828870416</v>
      </c>
      <c r="R25" s="92">
        <f>IF(P25&gt;='Control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Panel'!$C$29)),IF(P25&gt;='Control Panel'!$J$12,(('Control Panel'!$J$8-'Control Panel'!$I$8)*'Control Panel'!$C$24)+(('Control Panel'!$J$9-'Control Panel'!$I$9)*'Control Panel'!$C$25)+(('Control Panel'!$J$10-'Control Panel'!$I$10)*'Control Panel'!$C$26)+(('Control Panel'!$J$11-'Control Panel'!$I$11)*'Control Panel'!$C$27)+(('Control Panel'!$J$12-'Control Panel'!$I$12)*'Control Panel'!$C$28)+((P25-'Control Panel'!$J$12)*'Control Panel'!$C$29),IF(P25&gt;='Control Panel'!$J$11,(('Control Panel'!$J$8-'Control Panel'!$I$8)*'Control Panel'!$C$24)+(('Control Panel'!$J$9-'Control Panel'!$I$9)*'Control Panel'!$C$25)+(('Control Panel'!$J$10-'Control Panel'!$I$10)*'Control Panel'!$C$26)+(('Control Panel'!$J$11-'Control Panel'!$I$11)*'Control Panel'!$C$27)+((P25-'Control Panel'!$J$11)*'Control Panel'!$C$28),IF(P25&gt;='Control Panel'!$J$10,(('Control Panel'!$J$8-'Control Panel'!$I$8)*'Control Panel'!$C$24)+('Control Panel'!$J$9-'Control Panel'!$I$9)*'Control Panel'!$C$25+(('Control Panel'!$J$10-'Control Panel'!$I$10)*'Control Panel'!$C$26)+((P25-'Control Panel'!$J$10)*'Control Panel'!$C$27),IF(P25&gt;='Control Panel'!$J$9,(('Control Panel'!$J$8-'Control Panel'!$I$8)*'Control Panel'!$C$24)+(('Control Panel'!$J$9-'Control Panel'!$I$9)*'Control Panel'!$C$25)+((P25-'Control Panel'!$J$9)*'Control Panel'!$C$26),IF(P25&gt;='Control Panel'!$J$8,(('Control Panel'!$J$8-'Control Panel'!$I$8)*'Control Panel'!$C$24)+((P25-'Control Panel'!$J$8)*'Control Panel'!$C$25),IF(P25&lt;='Control Panel'!$J$8,((P25-'Control Panel'!$I$8)*'Control Panel'!$C$24))))))))</f>
        <v>60606.764805608444</v>
      </c>
      <c r="S25" s="92">
        <f t="shared" si="4"/>
        <v>-57556.52348309572</v>
      </c>
      <c r="T25" s="92">
        <f>O25*(1+'Control Panel'!$C$44)</f>
        <v>12712515.391735058</v>
      </c>
      <c r="U25" s="92">
        <f>P25*(1+'Control Panel'!$C$44)</f>
        <v>9603841.1922733393</v>
      </c>
      <c r="V25" s="92">
        <f>IF(T25&gt;='Control Panel'!M$36,(('Control Panel'!M$34-'Control Panel'!L$34)*'Control Panel'!$C$39)+('Control Panel'!M$35-'Control Panel'!L$35)*'Control Panel'!$C$40+(('Control Panel'!M$36-'Control Panel'!L$36)*'Control Panel'!$C$41),IF(T25&gt;='Control Panel'!M$35,(('Control Panel'!M$34-'Control Panel'!L$34)*'Control Panel'!$C$39)+(('Control Panel'!M$35-'Control Panel'!L$35)*'Control Panel'!$C$40)+((T25-'Control Panel'!M$35)*'Control Panel'!$C$41),IF(T25&gt;='Control Panel'!M$34,(('Control Panel'!M$34-'Control Panel'!L$34)*'Control Panel'!$C$39)+((T25-'Control Panel'!M$34)*'Control Panel'!$C$40),IF(T25&lt;='Control Panel'!M$34,((T25-'Control Panel'!L$34)*'Control Panel'!$C$39)))))</f>
        <v>121708.1869373653</v>
      </c>
      <c r="W25" s="91">
        <f>IF(U25&gt;='Control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Panel'!$C$29)),IF(U25&gt;='Control Panel'!$M$12,(('Control Panel'!$M$8-'Control Panel'!$L$8)*'Control Panel'!$C$24)+(('Control Panel'!$M$9-'Control Panel'!$L$9)*'Control Panel'!$C$25)+(('Control Panel'!$M$10-'Control Panel'!$L$10)*'Control Panel'!$C$26)+(('Control Panel'!$M$11-'Control Panel'!$L$11)*'Control Panel'!$C$27)+(('Control Panel'!$M$12-'Control Panel'!$L$12)*'Control Panel'!$C$28)+((U25-'Control Panel'!$M$12)*'Control Panel'!$C$29),IF(U25&gt;='Control Panel'!$M$11,(('Control Panel'!$M$8-'Control Panel'!$L$8)*'Control Panel'!$C$24)+(('Control Panel'!$M$9-'Control Panel'!$L$9)*'Control Panel'!$C$25)+(('Control Panel'!$M$10-'Control Panel'!$L$10)*'Control Panel'!$C$26)+(('Control Panel'!$M$11-'Control Panel'!$L$11)*'Control Panel'!$C$27)+((U25-'Control Panel'!$M$11)*'Control Panel'!$C$28),IF(U25&gt;='Control Panel'!$M$10,(('Control Panel'!$M$8-'Control Panel'!$L$8)*'Control Panel'!$C$24)+('Control Panel'!$M$9-'Control Panel'!$L$9)*'Control Panel'!$C$25+(('Control Panel'!$M$10-'Control Panel'!$L$10)*'Control Panel'!$C$26)+((U25-'Control Panel'!$M$10)*'Control Panel'!$C$27),IF(U25&gt;='Control Panel'!$M$9,(('Control Panel'!$M$8-'Control Panel'!$L$8)*'Control Panel'!$C$24)+(('Control Panel'!$M$9-'Control Panel'!$L$9)*'Control Panel'!$C$25)+((U25-'Control Panel'!$M$9)*'Control Panel'!$C$26),IF(U25&gt;='Control Panel'!$M$8,(('Control Panel'!$M$8-'Control Panel'!$L$8)*'Control Panel'!$C$24)+((U25-'Control Panel'!$M$8)*'Control Panel'!$C$25),IF(U25&lt;='Control Panel'!$M$8,((U25-'Control Panel'!$L$8)*'Control Panel'!$C$24))))))))</f>
        <v>62424.967749776704</v>
      </c>
      <c r="X25" s="92">
        <f t="shared" si="5"/>
        <v>-59283.219187588598</v>
      </c>
      <c r="Y25" s="91">
        <f>T25*(1+'Control Panel'!$C$44)</f>
        <v>13093890.85348711</v>
      </c>
      <c r="Z25" s="91">
        <f>U25*(1+'Control Panel'!$C$44)</f>
        <v>9891956.4280415401</v>
      </c>
      <c r="AA25" s="91">
        <f>IF(Y25&gt;='Control Panel'!P$36,(('Control Panel'!P$34-'Control Panel'!O$34)*'Control Panel'!$C$39)+('Control Panel'!P$35-'Control Panel'!O$35)*'Control Panel'!$C$40+(('Control Panel'!P$36-'Control Panel'!O$36)*'Control Panel'!$C$41),IF(Y25&gt;='Control Panel'!P$35,(('Control Panel'!P$34-'Control Panel'!O$34)*'Control Panel'!$C$39)+(('Control Panel'!P$35-'Control Panel'!O$35)*'Control Panel'!$C$40)+((Y25-'Control Panel'!P$35)*'Control Panel'!$C$41),IF(Y25&gt;='Control Panel'!P$34,(('Control Panel'!P$34-'Control Panel'!O$34)*'Control Panel'!$C$39)+((Y25-'Control Panel'!P$34)*'Control Panel'!$C$40),IF(Y25&lt;='Control Panel'!P$34,((Y25-'Control Panel'!O$34)*'Control Panel'!$C$39)))))</f>
        <v>125359.43254548627</v>
      </c>
      <c r="AB25" s="91">
        <f>IF(Z25&gt;='Control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Panel'!$C$29)),IF(Z25&gt;='Control Panel'!$P$12,(('Control Panel'!$P$8-'Control Panel'!$O$8)*'Control Panel'!$C$24)+(('Control Panel'!$P$9-'Control Panel'!$O$9)*'Control Panel'!$C$25)+(('Control Panel'!$P$10-'Control Panel'!$O$10)*'Control Panel'!$C$26)+(('Control Panel'!$P$11-'Control Panel'!$O$11)*'Control Panel'!$C$27)+(('Control Panel'!$P$12-'Control Panel'!$O$12)*'Control Panel'!$C$28)+((Z25-'Control Panel'!$P$12)*'Control Panel'!$C$29),IF(Z25&gt;='Control Panel'!$P$11,(('Control Panel'!$P$8-'Control Panel'!$O$8)*'Control Panel'!$C$24)+(('Control Panel'!$P$9-'Control Panel'!$O$9)*'Control Panel'!$C$25)+(('Control Panel'!$P$10-'Control Panel'!$O$10)*'Control Panel'!$C$26)+(('Control Panel'!$P$11-'Control Panel'!$O$11)*'Control Panel'!$C$27)+((Z25-'Control Panel'!$P$11)*'Control Panel'!$C$28),IF(Z25&gt;='Control Panel'!$P$10,(('Control Panel'!$P$8-'Control Panel'!$O$8)*'Control Panel'!$C$24)+('Control Panel'!$P$9-'Control Panel'!$O$9)*'Control Panel'!$C$25+(('Control Panel'!$P$10-'Control Panel'!$O$10)*'Control Panel'!$C$26)+((Z25-'Control Panel'!$P$10)*'Control Panel'!$C$27),IF(Z25&gt;='Control Panel'!$P$9,(('Control Panel'!$P$8-'Control Panel'!$O$8)*'Control Panel'!$C$24)+(('Control Panel'!$P$9-'Control Panel'!$O$9)*'Control Panel'!$C$25)+((Z25-'Control Panel'!$P$9)*'Control Panel'!$C$26),IF(Z25&gt;='Control Panel'!$P$8,(('Control Panel'!$P$8-'Control Panel'!$O$8)*'Control Panel'!$C$24)+((Z25-'Control Panel'!$P$8)*'Control Panel'!$C$25),IF(Z25&lt;='Control Panel'!$P$8,((Z25-'Control Panel'!$O$8)*'Control Panel'!$C$24))))))))</f>
        <v>64297.716782270007</v>
      </c>
      <c r="AC25" s="93">
        <f t="shared" si="6"/>
        <v>-61061.715763216263</v>
      </c>
      <c r="AD25" s="93">
        <f>Y25*(1+'Control Panel'!$C$44)</f>
        <v>13486707.579091724</v>
      </c>
      <c r="AE25" s="91">
        <f>Z25*(1+'Control Panel'!$C$44)</f>
        <v>10188715.120882787</v>
      </c>
      <c r="AF25" s="91">
        <f>IF(AD25&gt;='Control Panel'!S$36,(('Control Panel'!S$34-'Control Panel'!R$34)*'Control Panel'!$C$39)+('Control Panel'!S$35-'Control Panel'!R$35)*'Control Panel'!$C$40+(('Control Panel'!S$36-'Control Panel'!R$36)*'Control Panel'!$C$41),IF(AD25&gt;='Control Panel'!S$35,(('Control Panel'!S$34-'Control Panel'!R$34)*'Control Panel'!$C$39)+(('Control Panel'!S$35-'Control Panel'!R$35)*'Control Panel'!$C$40)+((AD25-'Control Panel'!S$35)*'Control Panel'!$C$41),IF(AD25&gt;='Control Panel'!S$34,(('Control Panel'!S$34-'Control Panel'!R$34)*'Control Panel'!$C$39)+((AD25-'Control Panel'!S$34)*'Control Panel'!$C$40),IF(AD25&lt;='Control Panel'!S$34,((AD25-'Control Panel'!R$34)*'Control Panel'!$C$39)))))</f>
        <v>129120.21552185086</v>
      </c>
      <c r="AG25" s="91">
        <f>IF(AE25&gt;='Control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Panel'!$C$29)),IF(AE25&gt;='Control Panel'!$S$12,(('Control Panel'!$S$8-'Control Panel'!$R$8)*'Control Panel'!$C$24)+(('Control Panel'!$S$9-'Control Panel'!$R$9)*'Control Panel'!$C$25)+(('Control Panel'!$S$10-'Control Panel'!$R$10)*'Control Panel'!$C$26)+(('Control Panel'!$S$11-'Control Panel'!$R$11)*'Control Panel'!$C$27)+(('Control Panel'!$S$12-'Control Panel'!$R$12)*'Control Panel'!$C$28)+((AE25-'Control Panel'!$S$12)*'Control Panel'!$C$29),IF(AE25&gt;='Control Panel'!$S$11,(('Control Panel'!$S$8-'Control Panel'!$R$8)*'Control Panel'!$C$24)+(('Control Panel'!$S$9-'Control Panel'!$R$9)*'Control Panel'!$C$25)+(('Control Panel'!$S$10-'Control Panel'!$R$10)*'Control Panel'!$C$26)+(('Control Panel'!$S$11-'Control Panel'!$R$11)*'Control Panel'!$C$27)+((AE25-'Control Panel'!$S$11)*'Control Panel'!$C$28),IF(AE25&gt;='Control Panel'!$S$10,(('Control Panel'!$S$8-'Control Panel'!$R$8)*'Control Panel'!$C$24)+('Control Panel'!$S$9-'Control Panel'!$R$9)*'Control Panel'!$C$25+(('Control Panel'!$S$10-'Control Panel'!$R$10)*'Control Panel'!$C$26)+((AE25-'Control Panel'!$S$10)*'Control Panel'!$C$27),IF(AE25&gt;='Control Panel'!$S$9,(('Control Panel'!$S$8-'Control Panel'!$R$8)*'Control Panel'!$C$24)+(('Control Panel'!$S$9-'Control Panel'!$R$9)*'Control Panel'!$C$25)+((AE25-'Control Panel'!$S$9)*'Control Panel'!$C$26),IF(AE25&gt;='Control Panel'!$S$8,(('Control Panel'!$S$8-'Control Panel'!$R$8)*'Control Panel'!$C$24)+((AE25-'Control Panel'!$S$8)*'Control Panel'!$C$25),IF(AE25&lt;='Control Panel'!$S$8,((AE25-'Control Panel'!$R$8)*'Control Panel'!$C$24))))))))</f>
        <v>66226.648285738105</v>
      </c>
      <c r="AH25" s="91">
        <f t="shared" si="7"/>
        <v>-62893.567236112751</v>
      </c>
      <c r="AI25" s="92">
        <f t="shared" si="8"/>
        <v>609072.76240865327</v>
      </c>
      <c r="AJ25" s="92">
        <f t="shared" si="9"/>
        <v>312397.61685213936</v>
      </c>
      <c r="AK25" s="92">
        <f t="shared" si="10"/>
        <v>-296675.14555651392</v>
      </c>
    </row>
    <row r="26" spans="1:37" s="94" customFormat="1" ht="14.1">
      <c r="A26" s="86" t="str">
        <f>'ESTIMATED Earned Revenue'!A27</f>
        <v>Zanesville, OH</v>
      </c>
      <c r="B26" s="86"/>
      <c r="C26" s="95">
        <f>'ESTIMATED Earned Revenue'!$I27*1.07925</f>
        <v>14449632.519750001</v>
      </c>
      <c r="D26" s="95">
        <f>'ESTIMATED Earned Revenue'!$L27*1.07925</f>
        <v>9737291.3729999997</v>
      </c>
      <c r="E26" s="96">
        <f>IF(C26&gt;='Control Panel'!D$36,(('Control Panel'!D$34-'Control Panel'!C$34)*'Control Panel'!$C$39)+('Control Panel'!D$35-'Control Panel'!C$35)*'Control Panel'!$C$40+(('Control Panel'!D$36-'Control Panel'!C$36)*'Control Panel'!$C$41),IF(C26&gt;='Control Panel'!D$35,(('Control Panel'!D$34-'Control Panel'!C$34)*'Control Panel'!$C$39)+(('Control Panel'!D$35-'Control Panel'!C$35)*'Control Panel'!$C$40)+((C26-'Control Panel'!D$35)*'Control Panel'!$C$41),IF(C26&gt;='Control Panel'!D$34,(('Control Panel'!D$34-'Control Panel'!C$34)*'Control Panel'!$C$39)+((C26-'Control Panel'!D$34)*'Control Panel'!$C$40),IF(C26&lt;='Control Panel'!D$34,((C26-'Control Panel'!C$34)*'Control Panel'!$C$39)))))</f>
        <v>125459.63259875</v>
      </c>
      <c r="F26" s="96">
        <f>IF(D26&gt;='Control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Panel'!$C$29)),IF(D26&gt;='Control Panel'!$D$12,(('Control Panel'!$D$8-'Control Panel'!$C$8)*'Control Panel'!$C$24)+(('Control Panel'!$D$9-'Control Panel'!$C$9)*'Control Panel'!$C$25)+(('Control Panel'!$D$10-'Control Panel'!$C$10)*'Control Panel'!$C$26)+(('Control Panel'!$D$11-'Control Panel'!$C$11)*'Control Panel'!$C$27)+(('Control Panel'!$D$12-'Control Panel'!$C$12)*'Control Panel'!$C$28)+((D26-'Control Panel'!$D$12)*'Control Panel'!$C$29),IF(D26&gt;='Control Panel'!$D$11,(('Control Panel'!$D$8-'Control Panel'!$C$8)*'Control Panel'!$C$24)+(('Control Panel'!$D$9-'Control Panel'!$C$9)*'Control Panel'!$C$25)+(('Control Panel'!$D$10-'Control Panel'!$C$10)*'Control Panel'!$C$26)+(('Control Panel'!$D$11-'Control Panel'!$C$11)*'Control Panel'!$C$27)+((D26-'Control Panel'!$D$11)*'Control Panel'!$C$28),IF(D26&gt;='Control Panel'!$D$10,(('Control Panel'!$D$8-'Control Panel'!$C$8)*'Control Panel'!$C$24)+('Control Panel'!$D$9-'Control Panel'!$C$9)*'Control Panel'!$C$25+(('Control Panel'!$D$10-'Control Panel'!$C$10)*'Control Panel'!$C$26)+((D26-'Control Panel'!$D$10)*'Control Panel'!$C$27),IF(D26&gt;='Control Panel'!$D$9,(('Control Panel'!$D$8-'Control Panel'!$C$8)*'Control Panel'!$C$24)+(('Control Panel'!$D$9-'Control Panel'!$C$9)*'Control Panel'!$C$25)+((D26-'Control Panel'!$D$9)*'Control Panel'!$C$26),IF(D26&gt;='Control Panel'!$D$8,(('Control Panel'!$D$8-'Control Panel'!$C$8)*'Control Panel'!$C$24)+((D26-'Control Panel'!$D$8)*'Control Panel'!$C$25),IF(D26&lt;='Control Panel'!$D$8,((D26-'Control Panel'!$C$8)*'Control Panel'!$C$24))))))))</f>
        <v>63292.393924499993</v>
      </c>
      <c r="G26" s="89">
        <f t="shared" si="0"/>
        <v>8.6825483227528227E-3</v>
      </c>
      <c r="H26" s="90">
        <f t="shared" si="1"/>
        <v>6.4999999999999997E-3</v>
      </c>
      <c r="I26" s="91">
        <f t="shared" si="2"/>
        <v>-62167.238674250009</v>
      </c>
      <c r="J26" s="91">
        <f>C26*(1+'Control Panel'!$C$44)</f>
        <v>14883121.495342501</v>
      </c>
      <c r="K26" s="91">
        <f>D26*(1+'Control Panel'!$C$44)</f>
        <v>10029410.114189999</v>
      </c>
      <c r="L26" s="92">
        <f>IF(J26&gt;='Control Panel'!G$36,(('Control Panel'!G$34-'Control Panel'!F$34)*'Control Panel'!$C$39)+('Control Panel'!G$35-'Control Panel'!F$35)*'Control Panel'!$C$40+(('Control Panel'!G$36-'Control Panel'!F$36)*'Control Panel'!$C$41),IF(J26&gt;='Control Panel'!G$35,(('Control Panel'!G$34-'Control Panel'!F$34)*'Control Panel'!$C$39)+(('Control Panel'!G$35-'Control Panel'!F$35)*'Control Panel'!$C$40)+((J26-'Control Panel'!G$35)*'Control Panel'!$C$41),IF(J26&gt;='Control Panel'!G$34,(('Control Panel'!G$34-'Control Panel'!F$34)*'Control Panel'!$C$39)+((J26-'Control Panel'!G$34)*'Control Panel'!$C$40),IF(J26&lt;='Control Panel'!G$34,((J26-'Control Panel'!F$34)*'Control Panel'!$C$39)))))</f>
        <v>129223.42157671251</v>
      </c>
      <c r="M26" s="92">
        <f>IF(K26&gt;='Control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Panel'!$C$29)),IF(K26&gt;='Control Panel'!$G$12,(('Control Panel'!$G$8-'Control Panel'!$F$8)*'Control Panel'!$C$24)+(('Control Panel'!$G$9-'Control Panel'!$F$9)*'Control Panel'!$C$25)+(('Control Panel'!$G$10-'Control Panel'!$F$10)*'Control Panel'!$C$26)+(('Control Panel'!$G$11-'Control Panel'!$F$11)*'Control Panel'!$C$27)+(('Control Panel'!$G$12-'Control Panel'!$F$12)*'Control Panel'!$C$28)+((K26-'Control Panel'!$G$12)*'Control Panel'!$C$29),IF(K26&gt;='Control Panel'!$G$11,(('Control Panel'!$G$8-'Control Panel'!$F$8)*'Control Panel'!$C$24)+(('Control Panel'!$G$9-'Control Panel'!$F$9)*'Control Panel'!$C$25)+(('Control Panel'!$G$10-'Control Panel'!$F$10)*'Control Panel'!$C$26)+(('Control Panel'!$G$11-'Control Panel'!$F$11)*'Control Panel'!$C$27)+((K26-'Control Panel'!$G$11)*'Control Panel'!$C$28),IF(K26&gt;='Control Panel'!$G$10,(('Control Panel'!$G$8-'Control Panel'!$F$8)*'Control Panel'!$C$24)+('Control Panel'!$G$9-'Control Panel'!$F$9)*'Control Panel'!$C$25+(('Control Panel'!$G$10-'Control Panel'!$F$10)*'Control Panel'!$C$26)+((K26-'Control Panel'!$G$10)*'Control Panel'!$C$27),IF(K26&gt;='Control Panel'!$G$9,(('Control Panel'!$G$8-'Control Panel'!$F$8)*'Control Panel'!$C$24)+(('Control Panel'!$G$9-'Control Panel'!$F$9)*'Control Panel'!$C$25)+((K26-'Control Panel'!$G$9)*'Control Panel'!$C$26),IF(K26&gt;='Control Panel'!$G$8,(('Control Panel'!$G$8-'Control Panel'!$F$8)*'Control Panel'!$C$24)+((K26-'Control Panel'!$G$8)*'Control Panel'!$C$25),IF(K26&lt;='Control Panel'!$G$8,((K26-'Control Panel'!$F$8)*'Control Panel'!$C$24))))))))</f>
        <v>65191.165742234989</v>
      </c>
      <c r="N26" s="92">
        <f t="shared" si="3"/>
        <v>-64032.255834477524</v>
      </c>
      <c r="O26" s="92">
        <f>J26*(1+'Control Panel'!$C$44)</f>
        <v>15329615.140202776</v>
      </c>
      <c r="P26" s="92">
        <f>K26*(1+'Control Panel'!$C$44)</f>
        <v>10330292.417615699</v>
      </c>
      <c r="Q26" s="92">
        <f>IF(O26&gt;='Control Panel'!J$36,(('Control Panel'!J$34-'Control Panel'!I$34)*'Control Panel'!$C$39)+('Control Panel'!J$35-'Control Panel'!I$35)*'Control Panel'!$C$40+(('Control Panel'!J$36-'Control Panel'!I$36)*'Control Panel'!$C$41),IF(O26&gt;='Control Panel'!J$35,(('Control Panel'!J$34-'Control Panel'!I$34)*'Control Panel'!$C$39)+(('Control Panel'!J$35-'Control Panel'!I$35)*'Control Panel'!$C$40)+((O26-'Control Panel'!J$35)*'Control Panel'!$C$41),IF(O26&gt;='Control Panel'!J$34,(('Control Panel'!J$34-'Control Panel'!I$34)*'Control Panel'!$C$39)+((O26-'Control Panel'!J$34)*'Control Panel'!$C$40),IF(O26&lt;='Control Panel'!J$34,((O26-'Control Panel'!I$34)*'Control Panel'!$C$39)))))</f>
        <v>133100.12422401388</v>
      </c>
      <c r="R26" s="92">
        <f>IF(P26&gt;='Control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Panel'!$C$29)),IF(P26&gt;='Control Panel'!$J$12,(('Control Panel'!$J$8-'Control Panel'!$I$8)*'Control Panel'!$C$24)+(('Control Panel'!$J$9-'Control Panel'!$I$9)*'Control Panel'!$C$25)+(('Control Panel'!$J$10-'Control Panel'!$I$10)*'Control Panel'!$C$26)+(('Control Panel'!$J$11-'Control Panel'!$I$11)*'Control Panel'!$C$27)+(('Control Panel'!$J$12-'Control Panel'!$I$12)*'Control Panel'!$C$28)+((P26-'Control Panel'!$J$12)*'Control Panel'!$C$29),IF(P26&gt;='Control Panel'!$J$11,(('Control Panel'!$J$8-'Control Panel'!$I$8)*'Control Panel'!$C$24)+(('Control Panel'!$J$9-'Control Panel'!$I$9)*'Control Panel'!$C$25)+(('Control Panel'!$J$10-'Control Panel'!$I$10)*'Control Panel'!$C$26)+(('Control Panel'!$J$11-'Control Panel'!$I$11)*'Control Panel'!$C$27)+((P26-'Control Panel'!$J$11)*'Control Panel'!$C$28),IF(P26&gt;='Control Panel'!$J$10,(('Control Panel'!$J$8-'Control Panel'!$I$8)*'Control Panel'!$C$24)+('Control Panel'!$J$9-'Control Panel'!$I$9)*'Control Panel'!$C$25+(('Control Panel'!$J$10-'Control Panel'!$I$10)*'Control Panel'!$C$26)+((P26-'Control Panel'!$J$10)*'Control Panel'!$C$27),IF(P26&gt;='Control Panel'!$J$9,(('Control Panel'!$J$8-'Control Panel'!$I$8)*'Control Panel'!$C$24)+(('Control Panel'!$J$9-'Control Panel'!$I$9)*'Control Panel'!$C$25)+((P26-'Control Panel'!$J$9)*'Control Panel'!$C$26),IF(P26&gt;='Control Panel'!$J$8,(('Control Panel'!$J$8-'Control Panel'!$I$8)*'Control Panel'!$C$24)+((P26-'Control Panel'!$J$8)*'Control Panel'!$C$25),IF(P26&lt;='Control Panel'!$J$8,((P26-'Control Panel'!$I$8)*'Control Panel'!$C$24))))))))</f>
        <v>67146.900714502044</v>
      </c>
      <c r="S26" s="92">
        <f t="shared" si="4"/>
        <v>-65953.223509511838</v>
      </c>
      <c r="T26" s="92">
        <f>O26*(1+'Control Panel'!$C$44)</f>
        <v>15789503.594408859</v>
      </c>
      <c r="U26" s="92">
        <f>P26*(1+'Control Panel'!$C$44)</f>
        <v>10640201.19014417</v>
      </c>
      <c r="V26" s="92">
        <f>IF(T26&gt;='Control Panel'!M$36,(('Control Panel'!M$34-'Control Panel'!L$34)*'Control Panel'!$C$39)+('Control Panel'!M$35-'Control Panel'!L$35)*'Control Panel'!$C$40+(('Control Panel'!M$36-'Control Panel'!L$36)*'Control Panel'!$C$41),IF(T26&gt;='Control Panel'!M$35,(('Control Panel'!M$34-'Control Panel'!L$34)*'Control Panel'!$C$39)+(('Control Panel'!M$35-'Control Panel'!L$35)*'Control Panel'!$C$40)+((T26-'Control Panel'!M$35)*'Control Panel'!$C$41),IF(T26&gt;='Control Panel'!M$34,(('Control Panel'!M$34-'Control Panel'!L$34)*'Control Panel'!$C$39)+((T26-'Control Panel'!M$34)*'Control Panel'!$C$40),IF(T26&lt;='Control Panel'!M$34,((T26-'Control Panel'!L$34)*'Control Panel'!$C$39)))))</f>
        <v>137093.12795073431</v>
      </c>
      <c r="W26" s="91">
        <f>IF(U26&gt;='Control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Panel'!$C$29)),IF(U26&gt;='Control Panel'!$M$12,(('Control Panel'!$M$8-'Control Panel'!$L$8)*'Control Panel'!$C$24)+(('Control Panel'!$M$9-'Control Panel'!$L$9)*'Control Panel'!$C$25)+(('Control Panel'!$M$10-'Control Panel'!$L$10)*'Control Panel'!$C$26)+(('Control Panel'!$M$11-'Control Panel'!$L$11)*'Control Panel'!$C$27)+(('Control Panel'!$M$12-'Control Panel'!$L$12)*'Control Panel'!$C$28)+((U26-'Control Panel'!$M$12)*'Control Panel'!$C$29),IF(U26&gt;='Control Panel'!$M$11,(('Control Panel'!$M$8-'Control Panel'!$L$8)*'Control Panel'!$C$24)+(('Control Panel'!$M$9-'Control Panel'!$L$9)*'Control Panel'!$C$25)+(('Control Panel'!$M$10-'Control Panel'!$L$10)*'Control Panel'!$C$26)+(('Control Panel'!$M$11-'Control Panel'!$L$11)*'Control Panel'!$C$27)+((U26-'Control Panel'!$M$11)*'Control Panel'!$C$28),IF(U26&gt;='Control Panel'!$M$10,(('Control Panel'!$M$8-'Control Panel'!$L$8)*'Control Panel'!$C$24)+('Control Panel'!$M$9-'Control Panel'!$L$9)*'Control Panel'!$C$25+(('Control Panel'!$M$10-'Control Panel'!$L$10)*'Control Panel'!$C$26)+((U26-'Control Panel'!$M$10)*'Control Panel'!$C$27),IF(U26&gt;='Control Panel'!$M$9,(('Control Panel'!$M$8-'Control Panel'!$L$8)*'Control Panel'!$C$24)+(('Control Panel'!$M$9-'Control Panel'!$L$9)*'Control Panel'!$C$25)+((U26-'Control Panel'!$M$9)*'Control Panel'!$C$26),IF(U26&gt;='Control Panel'!$M$8,(('Control Panel'!$M$8-'Control Panel'!$L$8)*'Control Panel'!$C$24)+((U26-'Control Panel'!$M$8)*'Control Panel'!$C$25),IF(U26&lt;='Control Panel'!$M$8,((U26-'Control Panel'!$L$8)*'Control Panel'!$C$24))))))))</f>
        <v>69161.307735937109</v>
      </c>
      <c r="X26" s="92">
        <f t="shared" si="5"/>
        <v>-67931.820214797204</v>
      </c>
      <c r="Y26" s="91">
        <f>T26*(1+'Control Panel'!$C$44)</f>
        <v>16263188.702241125</v>
      </c>
      <c r="Z26" s="91">
        <f>U26*(1+'Control Panel'!$C$44)</f>
        <v>10959407.225848496</v>
      </c>
      <c r="AA26" s="91">
        <f>IF(Y26&gt;='Control Panel'!P$36,(('Control Panel'!P$34-'Control Panel'!O$34)*'Control Panel'!$C$39)+('Control Panel'!P$35-'Control Panel'!O$35)*'Control Panel'!$C$40+(('Control Panel'!P$36-'Control Panel'!O$36)*'Control Panel'!$C$41),IF(Y26&gt;='Control Panel'!P$35,(('Control Panel'!P$34-'Control Panel'!O$34)*'Control Panel'!$C$39)+(('Control Panel'!P$35-'Control Panel'!O$35)*'Control Panel'!$C$40)+((Y26-'Control Panel'!P$35)*'Control Panel'!$C$41),IF(Y26&gt;='Control Panel'!P$34,(('Control Panel'!P$34-'Control Panel'!O$34)*'Control Panel'!$C$39)+((Y26-'Control Panel'!P$34)*'Control Panel'!$C$40),IF(Y26&lt;='Control Panel'!P$34,((Y26-'Control Panel'!O$34)*'Control Panel'!$C$39)))))</f>
        <v>141205.92178925633</v>
      </c>
      <c r="AB26" s="91">
        <f>IF(Z26&gt;='Control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Panel'!$C$29)),IF(Z26&gt;='Control Panel'!$P$12,(('Control Panel'!$P$8-'Control Panel'!$O$8)*'Control Panel'!$C$24)+(('Control Panel'!$P$9-'Control Panel'!$O$9)*'Control Panel'!$C$25)+(('Control Panel'!$P$10-'Control Panel'!$O$10)*'Control Panel'!$C$26)+(('Control Panel'!$P$11-'Control Panel'!$O$11)*'Control Panel'!$C$27)+(('Control Panel'!$P$12-'Control Panel'!$O$12)*'Control Panel'!$C$28)+((Z26-'Control Panel'!$P$12)*'Control Panel'!$C$29),IF(Z26&gt;='Control Panel'!$P$11,(('Control Panel'!$P$8-'Control Panel'!$O$8)*'Control Panel'!$C$24)+(('Control Panel'!$P$9-'Control Panel'!$O$9)*'Control Panel'!$C$25)+(('Control Panel'!$P$10-'Control Panel'!$O$10)*'Control Panel'!$C$26)+(('Control Panel'!$P$11-'Control Panel'!$O$11)*'Control Panel'!$C$27)+((Z26-'Control Panel'!$P$11)*'Control Panel'!$C$28),IF(Z26&gt;='Control Panel'!$P$10,(('Control Panel'!$P$8-'Control Panel'!$O$8)*'Control Panel'!$C$24)+('Control Panel'!$P$9-'Control Panel'!$O$9)*'Control Panel'!$C$25+(('Control Panel'!$P$10-'Control Panel'!$O$10)*'Control Panel'!$C$26)+((Z26-'Control Panel'!$P$10)*'Control Panel'!$C$27),IF(Z26&gt;='Control Panel'!$P$9,(('Control Panel'!$P$8-'Control Panel'!$O$8)*'Control Panel'!$C$24)+(('Control Panel'!$P$9-'Control Panel'!$O$9)*'Control Panel'!$C$25)+((Z26-'Control Panel'!$P$9)*'Control Panel'!$C$26),IF(Z26&gt;='Control Panel'!$P$8,(('Control Panel'!$P$8-'Control Panel'!$O$8)*'Control Panel'!$C$24)+((Z26-'Control Panel'!$P$8)*'Control Panel'!$C$25),IF(Z26&lt;='Control Panel'!$P$8,((Z26-'Control Panel'!$O$8)*'Control Panel'!$C$24))))))))</f>
        <v>71236.146968015222</v>
      </c>
      <c r="AC26" s="93">
        <f t="shared" si="6"/>
        <v>-69969.77482124111</v>
      </c>
      <c r="AD26" s="93">
        <f>Y26*(1+'Control Panel'!$C$44)</f>
        <v>16751084.363308359</v>
      </c>
      <c r="AE26" s="91">
        <f>Z26*(1+'Control Panel'!$C$44)</f>
        <v>11288189.442623951</v>
      </c>
      <c r="AF26" s="91">
        <f>IF(AD26&gt;='Control Panel'!S$36,(('Control Panel'!S$34-'Control Panel'!R$34)*'Control Panel'!$C$39)+('Control Panel'!S$35-'Control Panel'!R$35)*'Control Panel'!$C$40+(('Control Panel'!S$36-'Control Panel'!R$36)*'Control Panel'!$C$41),IF(AD26&gt;='Control Panel'!S$35,(('Control Panel'!S$34-'Control Panel'!R$34)*'Control Panel'!$C$39)+(('Control Panel'!S$35-'Control Panel'!R$35)*'Control Panel'!$C$40)+((AD26-'Control Panel'!S$35)*'Control Panel'!$C$41),IF(AD26&gt;='Control Panel'!S$34,(('Control Panel'!S$34-'Control Panel'!R$34)*'Control Panel'!$C$39)+((AD26-'Control Panel'!S$34)*'Control Panel'!$C$40),IF(AD26&lt;='Control Panel'!S$34,((AD26-'Control Panel'!R$34)*'Control Panel'!$C$39)))))</f>
        <v>145442.09944293404</v>
      </c>
      <c r="AG26" s="91">
        <f>IF(AE26&gt;='Control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Panel'!$C$29)),IF(AE26&gt;='Control Panel'!$S$12,(('Control Panel'!$S$8-'Control Panel'!$R$8)*'Control Panel'!$C$24)+(('Control Panel'!$S$9-'Control Panel'!$R$9)*'Control Panel'!$C$25)+(('Control Panel'!$S$10-'Control Panel'!$R$10)*'Control Panel'!$C$26)+(('Control Panel'!$S$11-'Control Panel'!$R$11)*'Control Panel'!$C$27)+(('Control Panel'!$S$12-'Control Panel'!$R$12)*'Control Panel'!$C$28)+((AE26-'Control Panel'!$S$12)*'Control Panel'!$C$29),IF(AE26&gt;='Control Panel'!$S$11,(('Control Panel'!$S$8-'Control Panel'!$R$8)*'Control Panel'!$C$24)+(('Control Panel'!$S$9-'Control Panel'!$R$9)*'Control Panel'!$C$25)+(('Control Panel'!$S$10-'Control Panel'!$R$10)*'Control Panel'!$C$26)+(('Control Panel'!$S$11-'Control Panel'!$R$11)*'Control Panel'!$C$27)+((AE26-'Control Panel'!$S$11)*'Control Panel'!$C$28),IF(AE26&gt;='Control Panel'!$S$10,(('Control Panel'!$S$8-'Control Panel'!$R$8)*'Control Panel'!$C$24)+('Control Panel'!$S$9-'Control Panel'!$R$9)*'Control Panel'!$C$25+(('Control Panel'!$S$10-'Control Panel'!$R$10)*'Control Panel'!$C$26)+((AE26-'Control Panel'!$S$10)*'Control Panel'!$C$27),IF(AE26&gt;='Control Panel'!$S$9,(('Control Panel'!$S$8-'Control Panel'!$R$8)*'Control Panel'!$C$24)+(('Control Panel'!$S$9-'Control Panel'!$R$9)*'Control Panel'!$C$25)+((AE26-'Control Panel'!$S$9)*'Control Panel'!$C$26),IF(AE26&gt;='Control Panel'!$S$8,(('Control Panel'!$S$8-'Control Panel'!$R$8)*'Control Panel'!$C$24)+((AE26-'Control Panel'!$S$8)*'Control Panel'!$C$25),IF(AE26&lt;='Control Panel'!$S$8,((AE26-'Control Panel'!$R$8)*'Control Panel'!$C$24))))))))</f>
        <v>73373.231377055679</v>
      </c>
      <c r="AH26" s="91">
        <f t="shared" si="7"/>
        <v>-72068.868065878356</v>
      </c>
      <c r="AI26" s="92">
        <f t="shared" si="8"/>
        <v>686064.69498365105</v>
      </c>
      <c r="AJ26" s="92">
        <f t="shared" si="9"/>
        <v>346108.75253774505</v>
      </c>
      <c r="AK26" s="92">
        <f t="shared" si="10"/>
        <v>-339955.942445906</v>
      </c>
    </row>
    <row r="27" spans="1:37" s="94" customFormat="1" ht="14.1">
      <c r="A27" s="86" t="str">
        <f>'ESTIMATED Earned Revenue'!A28</f>
        <v>Sandusky, OH</v>
      </c>
      <c r="B27" s="86"/>
      <c r="C27" s="95">
        <f>'ESTIMATED Earned Revenue'!$I28*1.07925</f>
        <v>12670955.13075</v>
      </c>
      <c r="D27" s="95">
        <f>'ESTIMATED Earned Revenue'!$L28*1.07925</f>
        <v>10030858.1655</v>
      </c>
      <c r="E27" s="96">
        <f>IF(C27&gt;='Control Panel'!D$36,(('Control Panel'!D$34-'Control Panel'!C$34)*'Control Panel'!$C$39)+('Control Panel'!D$35-'Control Panel'!C$35)*'Control Panel'!$C$40+(('Control Panel'!D$36-'Control Panel'!C$36)*'Control Panel'!$C$41),IF(C27&gt;='Control Panel'!D$35,(('Control Panel'!D$34-'Control Panel'!C$34)*'Control Panel'!$C$39)+(('Control Panel'!D$35-'Control Panel'!C$35)*'Control Panel'!$C$40)+((C27-'Control Panel'!D$35)*'Control Panel'!$C$41),IF(C27&gt;='Control Panel'!D$34,(('Control Panel'!D$34-'Control Panel'!C$34)*'Control Panel'!$C$39)+((C27-'Control Panel'!D$34)*'Control Panel'!$C$40),IF(C27&lt;='Control Panel'!D$34,((C27-'Control Panel'!C$34)*'Control Panel'!$C$39)))))</f>
        <v>116566.24565375001</v>
      </c>
      <c r="F27" s="96">
        <f>IF(D27&gt;='Control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Panel'!$C$29)),IF(D27&gt;='Control Panel'!$D$12,(('Control Panel'!$D$8-'Control Panel'!$C$8)*'Control Panel'!$C$24)+(('Control Panel'!$D$9-'Control Panel'!$C$9)*'Control Panel'!$C$25)+(('Control Panel'!$D$10-'Control Panel'!$C$10)*'Control Panel'!$C$26)+(('Control Panel'!$D$11-'Control Panel'!$C$11)*'Control Panel'!$C$27)+(('Control Panel'!$D$12-'Control Panel'!$C$12)*'Control Panel'!$C$28)+((D27-'Control Panel'!$D$12)*'Control Panel'!$C$29),IF(D27&gt;='Control Panel'!$D$11,(('Control Panel'!$D$8-'Control Panel'!$C$8)*'Control Panel'!$C$24)+(('Control Panel'!$D$9-'Control Panel'!$C$9)*'Control Panel'!$C$25)+(('Control Panel'!$D$10-'Control Panel'!$C$10)*'Control Panel'!$C$26)+(('Control Panel'!$D$11-'Control Panel'!$C$11)*'Control Panel'!$C$27)+((D27-'Control Panel'!$D$11)*'Control Panel'!$C$28),IF(D27&gt;='Control Panel'!$D$10,(('Control Panel'!$D$8-'Control Panel'!$C$8)*'Control Panel'!$C$24)+('Control Panel'!$D$9-'Control Panel'!$C$9)*'Control Panel'!$C$25+(('Control Panel'!$D$10-'Control Panel'!$C$10)*'Control Panel'!$C$26)+((D27-'Control Panel'!$D$10)*'Control Panel'!$C$27),IF(D27&gt;='Control Panel'!$D$9,(('Control Panel'!$D$8-'Control Panel'!$C$8)*'Control Panel'!$C$24)+(('Control Panel'!$D$9-'Control Panel'!$C$9)*'Control Panel'!$C$25)+((D27-'Control Panel'!$D$9)*'Control Panel'!$C$26),IF(D27&gt;='Control Panel'!$D$8,(('Control Panel'!$D$8-'Control Panel'!$C$8)*'Control Panel'!$C$24)+((D27-'Control Panel'!$D$8)*'Control Panel'!$C$25),IF(D27&lt;='Control Panel'!$D$8,((D27-'Control Panel'!$C$8)*'Control Panel'!$C$24))))))))</f>
        <v>65200.578075749996</v>
      </c>
      <c r="G27" s="89">
        <f t="shared" si="0"/>
        <v>9.1994837366968403E-3</v>
      </c>
      <c r="H27" s="90">
        <f t="shared" si="1"/>
        <v>6.4999999999999997E-3</v>
      </c>
      <c r="I27" s="91">
        <f t="shared" si="2"/>
        <v>-51365.667578000015</v>
      </c>
      <c r="J27" s="91">
        <f>C27*(1+'Control Panel'!$C$44)</f>
        <v>13051083.784672501</v>
      </c>
      <c r="K27" s="91">
        <f>D27*(1+'Control Panel'!$C$44)</f>
        <v>10331783.910465</v>
      </c>
      <c r="L27" s="92">
        <f>IF(J27&gt;='Control Panel'!G$36,(('Control Panel'!G$34-'Control Panel'!F$34)*'Control Panel'!$C$39)+('Control Panel'!G$35-'Control Panel'!F$35)*'Control Panel'!$C$40+(('Control Panel'!G$36-'Control Panel'!F$36)*'Control Panel'!$C$41),IF(J27&gt;='Control Panel'!G$35,(('Control Panel'!G$34-'Control Panel'!F$34)*'Control Panel'!$C$39)+(('Control Panel'!G$35-'Control Panel'!F$35)*'Control Panel'!$C$40)+((J27-'Control Panel'!G$35)*'Control Panel'!$C$41),IF(J27&gt;='Control Panel'!G$34,(('Control Panel'!G$34-'Control Panel'!F$34)*'Control Panel'!$C$39)+((J27-'Control Panel'!G$34)*'Control Panel'!$C$40),IF(J27&lt;='Control Panel'!G$34,((J27-'Control Panel'!F$34)*'Control Panel'!$C$39)))))</f>
        <v>120063.23302336251</v>
      </c>
      <c r="M27" s="92">
        <f>IF(K27&gt;='Control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Panel'!$C$29)),IF(K27&gt;='Control Panel'!$G$12,(('Control Panel'!$G$8-'Control Panel'!$F$8)*'Control Panel'!$C$24)+(('Control Panel'!$G$9-'Control Panel'!$F$9)*'Control Panel'!$C$25)+(('Control Panel'!$G$10-'Control Panel'!$F$10)*'Control Panel'!$C$26)+(('Control Panel'!$G$11-'Control Panel'!$F$11)*'Control Panel'!$C$27)+(('Control Panel'!$G$12-'Control Panel'!$F$12)*'Control Panel'!$C$28)+((K27-'Control Panel'!$G$12)*'Control Panel'!$C$29),IF(K27&gt;='Control Panel'!$G$11,(('Control Panel'!$G$8-'Control Panel'!$F$8)*'Control Panel'!$C$24)+(('Control Panel'!$G$9-'Control Panel'!$F$9)*'Control Panel'!$C$25)+(('Control Panel'!$G$10-'Control Panel'!$F$10)*'Control Panel'!$C$26)+(('Control Panel'!$G$11-'Control Panel'!$F$11)*'Control Panel'!$C$27)+((K27-'Control Panel'!$G$11)*'Control Panel'!$C$28),IF(K27&gt;='Control Panel'!$G$10,(('Control Panel'!$G$8-'Control Panel'!$F$8)*'Control Panel'!$C$24)+('Control Panel'!$G$9-'Control Panel'!$F$9)*'Control Panel'!$C$25+(('Control Panel'!$G$10-'Control Panel'!$F$10)*'Control Panel'!$C$26)+((K27-'Control Panel'!$G$10)*'Control Panel'!$C$27),IF(K27&gt;='Control Panel'!$G$9,(('Control Panel'!$G$8-'Control Panel'!$F$8)*'Control Panel'!$C$24)+(('Control Panel'!$G$9-'Control Panel'!$F$9)*'Control Panel'!$C$25)+((K27-'Control Panel'!$G$9)*'Control Panel'!$C$26),IF(K27&gt;='Control Panel'!$G$8,(('Control Panel'!$G$8-'Control Panel'!$F$8)*'Control Panel'!$C$24)+((K27-'Control Panel'!$G$8)*'Control Panel'!$C$25),IF(K27&lt;='Control Panel'!$G$8,((K27-'Control Panel'!$F$8)*'Control Panel'!$C$24))))))))</f>
        <v>67156.595418022494</v>
      </c>
      <c r="N27" s="92">
        <f t="shared" si="3"/>
        <v>-52906.637605340016</v>
      </c>
      <c r="O27" s="92">
        <f>J27*(1+'Control Panel'!$C$44)</f>
        <v>13442616.298212675</v>
      </c>
      <c r="P27" s="92">
        <f>K27*(1+'Control Panel'!$C$44)</f>
        <v>10641737.42777895</v>
      </c>
      <c r="Q27" s="92">
        <f>IF(O27&gt;='Control Panel'!J$36,(('Control Panel'!J$34-'Control Panel'!I$34)*'Control Panel'!$C$39)+('Control Panel'!J$35-'Control Panel'!I$35)*'Control Panel'!$C$40+(('Control Panel'!J$36-'Control Panel'!I$36)*'Control Panel'!$C$41),IF(O27&gt;='Control Panel'!J$35,(('Control Panel'!J$34-'Control Panel'!I$34)*'Control Panel'!$C$39)+(('Control Panel'!J$35-'Control Panel'!I$35)*'Control Panel'!$C$40)+((O27-'Control Panel'!J$35)*'Control Panel'!$C$41),IF(O27&gt;='Control Panel'!J$34,(('Control Panel'!J$34-'Control Panel'!I$34)*'Control Panel'!$C$39)+((O27-'Control Panel'!J$34)*'Control Panel'!$C$40),IF(O27&lt;='Control Panel'!J$34,((O27-'Control Panel'!I$34)*'Control Panel'!$C$39)))))</f>
        <v>123665.13001406338</v>
      </c>
      <c r="R27" s="92">
        <f>IF(P27&gt;='Control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Panel'!$C$29)),IF(P27&gt;='Control Panel'!$J$12,(('Control Panel'!$J$8-'Control Panel'!$I$8)*'Control Panel'!$C$24)+(('Control Panel'!$J$9-'Control Panel'!$I$9)*'Control Panel'!$C$25)+(('Control Panel'!$J$10-'Control Panel'!$I$10)*'Control Panel'!$C$26)+(('Control Panel'!$J$11-'Control Panel'!$I$11)*'Control Panel'!$C$27)+(('Control Panel'!$J$12-'Control Panel'!$I$12)*'Control Panel'!$C$28)+((P27-'Control Panel'!$J$12)*'Control Panel'!$C$29),IF(P27&gt;='Control Panel'!$J$11,(('Control Panel'!$J$8-'Control Panel'!$I$8)*'Control Panel'!$C$24)+(('Control Panel'!$J$9-'Control Panel'!$I$9)*'Control Panel'!$C$25)+(('Control Panel'!$J$10-'Control Panel'!$I$10)*'Control Panel'!$C$26)+(('Control Panel'!$J$11-'Control Panel'!$I$11)*'Control Panel'!$C$27)+((P27-'Control Panel'!$J$11)*'Control Panel'!$C$28),IF(P27&gt;='Control Panel'!$J$10,(('Control Panel'!$J$8-'Control Panel'!$I$8)*'Control Panel'!$C$24)+('Control Panel'!$J$9-'Control Panel'!$I$9)*'Control Panel'!$C$25+(('Control Panel'!$J$10-'Control Panel'!$I$10)*'Control Panel'!$C$26)+((P27-'Control Panel'!$J$10)*'Control Panel'!$C$27),IF(P27&gt;='Control Panel'!$J$9,(('Control Panel'!$J$8-'Control Panel'!$I$8)*'Control Panel'!$C$24)+(('Control Panel'!$J$9-'Control Panel'!$I$9)*'Control Panel'!$C$25)+((P27-'Control Panel'!$J$9)*'Control Panel'!$C$26),IF(P27&gt;='Control Panel'!$J$8,(('Control Panel'!$J$8-'Control Panel'!$I$8)*'Control Panel'!$C$24)+((P27-'Control Panel'!$J$8)*'Control Panel'!$C$25),IF(P27&lt;='Control Panel'!$J$8,((P27-'Control Panel'!$I$8)*'Control Panel'!$C$24))))))))</f>
        <v>69171.293280563172</v>
      </c>
      <c r="S27" s="92">
        <f t="shared" si="4"/>
        <v>-54493.836733500211</v>
      </c>
      <c r="T27" s="92">
        <f>O27*(1+'Control Panel'!$C$44)</f>
        <v>13845894.787159055</v>
      </c>
      <c r="U27" s="92">
        <f>P27*(1+'Control Panel'!$C$44)</f>
        <v>10960989.550612319</v>
      </c>
      <c r="V27" s="92">
        <f>IF(T27&gt;='Control Panel'!M$36,(('Control Panel'!M$34-'Control Panel'!L$34)*'Control Panel'!$C$39)+('Control Panel'!M$35-'Control Panel'!L$35)*'Control Panel'!$C$40+(('Control Panel'!M$36-'Control Panel'!L$36)*'Control Panel'!$C$41),IF(T27&gt;='Control Panel'!M$35,(('Control Panel'!M$34-'Control Panel'!L$34)*'Control Panel'!$C$39)+(('Control Panel'!M$35-'Control Panel'!L$35)*'Control Panel'!$C$40)+((T27-'Control Panel'!M$35)*'Control Panel'!$C$41),IF(T27&gt;='Control Panel'!M$34,(('Control Panel'!M$34-'Control Panel'!L$34)*'Control Panel'!$C$39)+((T27-'Control Panel'!M$34)*'Control Panel'!$C$40),IF(T27&lt;='Control Panel'!M$34,((T27-'Control Panel'!L$34)*'Control Panel'!$C$39)))))</f>
        <v>127375.08391448529</v>
      </c>
      <c r="W27" s="91">
        <f>IF(U27&gt;='Control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Panel'!$C$29)),IF(U27&gt;='Control Panel'!$M$12,(('Control Panel'!$M$8-'Control Panel'!$L$8)*'Control Panel'!$C$24)+(('Control Panel'!$M$9-'Control Panel'!$L$9)*'Control Panel'!$C$25)+(('Control Panel'!$M$10-'Control Panel'!$L$10)*'Control Panel'!$C$26)+(('Control Panel'!$M$11-'Control Panel'!$L$11)*'Control Panel'!$C$27)+(('Control Panel'!$M$12-'Control Panel'!$L$12)*'Control Panel'!$C$28)+((U27-'Control Panel'!$M$12)*'Control Panel'!$C$29),IF(U27&gt;='Control Panel'!$M$11,(('Control Panel'!$M$8-'Control Panel'!$L$8)*'Control Panel'!$C$24)+(('Control Panel'!$M$9-'Control Panel'!$L$9)*'Control Panel'!$C$25)+(('Control Panel'!$M$10-'Control Panel'!$L$10)*'Control Panel'!$C$26)+(('Control Panel'!$M$11-'Control Panel'!$L$11)*'Control Panel'!$C$27)+((U27-'Control Panel'!$M$11)*'Control Panel'!$C$28),IF(U27&gt;='Control Panel'!$M$10,(('Control Panel'!$M$8-'Control Panel'!$L$8)*'Control Panel'!$C$24)+('Control Panel'!$M$9-'Control Panel'!$L$9)*'Control Panel'!$C$25+(('Control Panel'!$M$10-'Control Panel'!$L$10)*'Control Panel'!$C$26)+((U27-'Control Panel'!$M$10)*'Control Panel'!$C$27),IF(U27&gt;='Control Panel'!$M$9,(('Control Panel'!$M$8-'Control Panel'!$L$8)*'Control Panel'!$C$24)+(('Control Panel'!$M$9-'Control Panel'!$L$9)*'Control Panel'!$C$25)+((U27-'Control Panel'!$M$9)*'Control Panel'!$C$26),IF(U27&gt;='Control Panel'!$M$8,(('Control Panel'!$M$8-'Control Panel'!$L$8)*'Control Panel'!$C$24)+((U27-'Control Panel'!$M$8)*'Control Panel'!$C$25),IF(U27&lt;='Control Panel'!$M$8,((U27-'Control Panel'!$L$8)*'Control Panel'!$C$24))))))))</f>
        <v>71246.432078980069</v>
      </c>
      <c r="X27" s="92">
        <f t="shared" si="5"/>
        <v>-56128.651835505225</v>
      </c>
      <c r="Y27" s="91">
        <f>T27*(1+'Control Panel'!$C$44)</f>
        <v>14261271.630773827</v>
      </c>
      <c r="Z27" s="91">
        <f>U27*(1+'Control Panel'!$C$44)</f>
        <v>11289819.237130689</v>
      </c>
      <c r="AA27" s="91">
        <f>IF(Y27&gt;='Control Panel'!P$36,(('Control Panel'!P$34-'Control Panel'!O$34)*'Control Panel'!$C$39)+('Control Panel'!P$35-'Control Panel'!O$35)*'Control Panel'!$C$40+(('Control Panel'!P$36-'Control Panel'!O$36)*'Control Panel'!$C$41),IF(Y27&gt;='Control Panel'!P$35,(('Control Panel'!P$34-'Control Panel'!O$34)*'Control Panel'!$C$39)+(('Control Panel'!P$35-'Control Panel'!O$35)*'Control Panel'!$C$40)+((Y27-'Control Panel'!P$35)*'Control Panel'!$C$41),IF(Y27&gt;='Control Panel'!P$34,(('Control Panel'!P$34-'Control Panel'!O$34)*'Control Panel'!$C$39)+((Y27-'Control Panel'!P$34)*'Control Panel'!$C$40),IF(Y27&lt;='Control Panel'!P$34,((Y27-'Control Panel'!O$34)*'Control Panel'!$C$39)))))</f>
        <v>131196.33643191986</v>
      </c>
      <c r="AB27" s="91">
        <f>IF(Z27&gt;='Control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Panel'!$C$29)),IF(Z27&gt;='Control Panel'!$P$12,(('Control Panel'!$P$8-'Control Panel'!$O$8)*'Control Panel'!$C$24)+(('Control Panel'!$P$9-'Control Panel'!$O$9)*'Control Panel'!$C$25)+(('Control Panel'!$P$10-'Control Panel'!$O$10)*'Control Panel'!$C$26)+(('Control Panel'!$P$11-'Control Panel'!$O$11)*'Control Panel'!$C$27)+(('Control Panel'!$P$12-'Control Panel'!$O$12)*'Control Panel'!$C$28)+((Z27-'Control Panel'!$P$12)*'Control Panel'!$C$29),IF(Z27&gt;='Control Panel'!$P$11,(('Control Panel'!$P$8-'Control Panel'!$O$8)*'Control Panel'!$C$24)+(('Control Panel'!$P$9-'Control Panel'!$O$9)*'Control Panel'!$C$25)+(('Control Panel'!$P$10-'Control Panel'!$O$10)*'Control Panel'!$C$26)+(('Control Panel'!$P$11-'Control Panel'!$O$11)*'Control Panel'!$C$27)+((Z27-'Control Panel'!$P$11)*'Control Panel'!$C$28),IF(Z27&gt;='Control Panel'!$P$10,(('Control Panel'!$P$8-'Control Panel'!$O$8)*'Control Panel'!$C$24)+('Control Panel'!$P$9-'Control Panel'!$O$9)*'Control Panel'!$C$25+(('Control Panel'!$P$10-'Control Panel'!$O$10)*'Control Panel'!$C$26)+((Z27-'Control Panel'!$P$10)*'Control Panel'!$C$27),IF(Z27&gt;='Control Panel'!$P$9,(('Control Panel'!$P$8-'Control Panel'!$O$8)*'Control Panel'!$C$24)+(('Control Panel'!$P$9-'Control Panel'!$O$9)*'Control Panel'!$C$25)+((Z27-'Control Panel'!$P$9)*'Control Panel'!$C$26),IF(Z27&gt;='Control Panel'!$P$8,(('Control Panel'!$P$8-'Control Panel'!$O$8)*'Control Panel'!$C$24)+((Z27-'Control Panel'!$P$8)*'Control Panel'!$C$25),IF(Z27&lt;='Control Panel'!$P$8,((Z27-'Control Panel'!$O$8)*'Control Panel'!$C$24))))))))</f>
        <v>73383.825041349468</v>
      </c>
      <c r="AC27" s="93">
        <f t="shared" si="6"/>
        <v>-57812.511390570391</v>
      </c>
      <c r="AD27" s="93">
        <f>Y27*(1+'Control Panel'!$C$44)</f>
        <v>14689109.779697042</v>
      </c>
      <c r="AE27" s="91">
        <f>Z27*(1+'Control Panel'!$C$44)</f>
        <v>11628513.814244609</v>
      </c>
      <c r="AF27" s="91">
        <f>IF(AD27&gt;='Control Panel'!S$36,(('Control Panel'!S$34-'Control Panel'!R$34)*'Control Panel'!$C$39)+('Control Panel'!S$35-'Control Panel'!R$35)*'Control Panel'!$C$40+(('Control Panel'!S$36-'Control Panel'!R$36)*'Control Panel'!$C$41),IF(AD27&gt;='Control Panel'!S$35,(('Control Panel'!S$34-'Control Panel'!R$34)*'Control Panel'!$C$39)+(('Control Panel'!S$35-'Control Panel'!R$35)*'Control Panel'!$C$40)+((AD27-'Control Panel'!S$35)*'Control Panel'!$C$41),IF(AD27&gt;='Control Panel'!S$34,(('Control Panel'!S$34-'Control Panel'!R$34)*'Control Panel'!$C$39)+((AD27-'Control Panel'!S$34)*'Control Panel'!$C$40),IF(AD27&lt;='Control Panel'!S$34,((AD27-'Control Panel'!R$34)*'Control Panel'!$C$39)))))</f>
        <v>135132.22652487745</v>
      </c>
      <c r="AG27" s="91">
        <f>IF(AE27&gt;='Control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Panel'!$C$29)),IF(AE27&gt;='Control Panel'!$S$12,(('Control Panel'!$S$8-'Control Panel'!$R$8)*'Control Panel'!$C$24)+(('Control Panel'!$S$9-'Control Panel'!$R$9)*'Control Panel'!$C$25)+(('Control Panel'!$S$10-'Control Panel'!$R$10)*'Control Panel'!$C$26)+(('Control Panel'!$S$11-'Control Panel'!$R$11)*'Control Panel'!$C$27)+(('Control Panel'!$S$12-'Control Panel'!$R$12)*'Control Panel'!$C$28)+((AE27-'Control Panel'!$S$12)*'Control Panel'!$C$29),IF(AE27&gt;='Control Panel'!$S$11,(('Control Panel'!$S$8-'Control Panel'!$R$8)*'Control Panel'!$C$24)+(('Control Panel'!$S$9-'Control Panel'!$R$9)*'Control Panel'!$C$25)+(('Control Panel'!$S$10-'Control Panel'!$R$10)*'Control Panel'!$C$26)+(('Control Panel'!$S$11-'Control Panel'!$R$11)*'Control Panel'!$C$27)+((AE27-'Control Panel'!$S$11)*'Control Panel'!$C$28),IF(AE27&gt;='Control Panel'!$S$10,(('Control Panel'!$S$8-'Control Panel'!$R$8)*'Control Panel'!$C$24)+('Control Panel'!$S$9-'Control Panel'!$R$9)*'Control Panel'!$C$25+(('Control Panel'!$S$10-'Control Panel'!$R$10)*'Control Panel'!$C$26)+((AE27-'Control Panel'!$S$10)*'Control Panel'!$C$27),IF(AE27&gt;='Control Panel'!$S$9,(('Control Panel'!$S$8-'Control Panel'!$R$8)*'Control Panel'!$C$24)+(('Control Panel'!$S$9-'Control Panel'!$R$9)*'Control Panel'!$C$25)+((AE27-'Control Panel'!$S$9)*'Control Panel'!$C$26),IF(AE27&gt;='Control Panel'!$S$8,(('Control Panel'!$S$8-'Control Panel'!$R$8)*'Control Panel'!$C$24)+((AE27-'Control Panel'!$S$8)*'Control Panel'!$C$25),IF(AE27&lt;='Control Panel'!$S$8,((AE27-'Control Panel'!$R$8)*'Control Panel'!$C$24))))))))</f>
        <v>75585.339792589963</v>
      </c>
      <c r="AH27" s="91">
        <f t="shared" si="7"/>
        <v>-59546.886732287487</v>
      </c>
      <c r="AI27" s="92">
        <f t="shared" si="8"/>
        <v>637432.00990870851</v>
      </c>
      <c r="AJ27" s="92">
        <f t="shared" si="9"/>
        <v>356543.48561150517</v>
      </c>
      <c r="AK27" s="92">
        <f t="shared" si="10"/>
        <v>-280888.52429720334</v>
      </c>
    </row>
    <row r="28" spans="1:37" s="94" customFormat="1" ht="14.1">
      <c r="A28" s="86" t="str">
        <f>'ESTIMATED Earned Revenue'!A29</f>
        <v>El Paso, TX</v>
      </c>
      <c r="B28" s="86"/>
      <c r="C28" s="95">
        <f>'ESTIMATED Earned Revenue'!$I29*1.07925</f>
        <v>10708297.99425</v>
      </c>
      <c r="D28" s="95">
        <f>'ESTIMATED Earned Revenue'!$L29*1.07925</f>
        <v>10131459.914625</v>
      </c>
      <c r="E28" s="96">
        <f>IF(C28&gt;='Control Panel'!D$36,(('Control Panel'!D$34-'Control Panel'!C$34)*'Control Panel'!$C$39)+('Control Panel'!D$35-'Control Panel'!C$35)*'Control Panel'!$C$40+(('Control Panel'!D$36-'Control Panel'!C$36)*'Control Panel'!$C$41),IF(C28&gt;='Control Panel'!D$35,(('Control Panel'!D$34-'Control Panel'!C$34)*'Control Panel'!$C$39)+(('Control Panel'!D$35-'Control Panel'!C$35)*'Control Panel'!$C$40)+((C28-'Control Panel'!D$35)*'Control Panel'!$C$41),IF(C28&gt;='Control Panel'!D$34,(('Control Panel'!D$34-'Control Panel'!C$34)*'Control Panel'!$C$39)+((C28-'Control Panel'!D$34)*'Control Panel'!$C$40),IF(C28&lt;='Control Panel'!D$34,((C28-'Control Panel'!C$34)*'Control Panel'!$C$39)))))</f>
        <v>106752.95997125001</v>
      </c>
      <c r="F28" s="96">
        <f>IF(D28&gt;='Control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Panel'!$C$29)),IF(D28&gt;='Control Panel'!$D$12,(('Control Panel'!$D$8-'Control Panel'!$C$8)*'Control Panel'!$C$24)+(('Control Panel'!$D$9-'Control Panel'!$C$9)*'Control Panel'!$C$25)+(('Control Panel'!$D$10-'Control Panel'!$C$10)*'Control Panel'!$C$26)+(('Control Panel'!$D$11-'Control Panel'!$C$11)*'Control Panel'!$C$27)+(('Control Panel'!$D$12-'Control Panel'!$C$12)*'Control Panel'!$C$28)+((D28-'Control Panel'!$D$12)*'Control Panel'!$C$29),IF(D28&gt;='Control Panel'!$D$11,(('Control Panel'!$D$8-'Control Panel'!$C$8)*'Control Panel'!$C$24)+(('Control Panel'!$D$9-'Control Panel'!$C$9)*'Control Panel'!$C$25)+(('Control Panel'!$D$10-'Control Panel'!$C$10)*'Control Panel'!$C$26)+(('Control Panel'!$D$11-'Control Panel'!$C$11)*'Control Panel'!$C$27)+((D28-'Control Panel'!$D$11)*'Control Panel'!$C$28),IF(D28&gt;='Control Panel'!$D$10,(('Control Panel'!$D$8-'Control Panel'!$C$8)*'Control Panel'!$C$24)+('Control Panel'!$D$9-'Control Panel'!$C$9)*'Control Panel'!$C$25+(('Control Panel'!$D$10-'Control Panel'!$C$10)*'Control Panel'!$C$26)+((D28-'Control Panel'!$D$10)*'Control Panel'!$C$27),IF(D28&gt;='Control Panel'!$D$9,(('Control Panel'!$D$8-'Control Panel'!$C$8)*'Control Panel'!$C$24)+(('Control Panel'!$D$9-'Control Panel'!$C$9)*'Control Panel'!$C$25)+((D28-'Control Panel'!$D$9)*'Control Panel'!$C$26),IF(D28&gt;='Control Panel'!$D$8,(('Control Panel'!$D$8-'Control Panel'!$C$8)*'Control Panel'!$C$24)+((D28-'Control Panel'!$D$8)*'Control Panel'!$C$25),IF(D28&lt;='Control Panel'!$D$8,((D28-'Control Panel'!$C$8)*'Control Panel'!$C$24))))))))</f>
        <v>65854.4894450625</v>
      </c>
      <c r="G28" s="89">
        <f t="shared" si="0"/>
        <v>9.969180912650432E-3</v>
      </c>
      <c r="H28" s="90">
        <f t="shared" si="1"/>
        <v>6.4999999999999997E-3</v>
      </c>
      <c r="I28" s="91">
        <f t="shared" si="2"/>
        <v>-40898.470526187506</v>
      </c>
      <c r="J28" s="91">
        <f>C28*(1+'Control Panel'!$C$44)</f>
        <v>11029546.934077499</v>
      </c>
      <c r="K28" s="91">
        <f>D28*(1+'Control Panel'!$C$44)</f>
        <v>10435403.71206375</v>
      </c>
      <c r="L28" s="92">
        <f>IF(J28&gt;='Control Panel'!G$36,(('Control Panel'!G$34-'Control Panel'!F$34)*'Control Panel'!$C$39)+('Control Panel'!G$35-'Control Panel'!F$35)*'Control Panel'!$C$40+(('Control Panel'!G$36-'Control Panel'!F$36)*'Control Panel'!$C$41),IF(J28&gt;='Control Panel'!G$35,(('Control Panel'!G$34-'Control Panel'!F$34)*'Control Panel'!$C$39)+(('Control Panel'!G$35-'Control Panel'!F$35)*'Control Panel'!$C$40)+((J28-'Control Panel'!G$35)*'Control Panel'!$C$41),IF(J28&gt;='Control Panel'!G$34,(('Control Panel'!G$34-'Control Panel'!F$34)*'Control Panel'!$C$39)+((J28-'Control Panel'!G$34)*'Control Panel'!$C$40),IF(J28&lt;='Control Panel'!G$34,((J28-'Control Panel'!F$34)*'Control Panel'!$C$39)))))</f>
        <v>109955.5487703875</v>
      </c>
      <c r="M28" s="92">
        <f>IF(K28&gt;='Control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Panel'!$C$29)),IF(K28&gt;='Control Panel'!$G$12,(('Control Panel'!$G$8-'Control Panel'!$F$8)*'Control Panel'!$C$24)+(('Control Panel'!$G$9-'Control Panel'!$F$9)*'Control Panel'!$C$25)+(('Control Panel'!$G$10-'Control Panel'!$F$10)*'Control Panel'!$C$26)+(('Control Panel'!$G$11-'Control Panel'!$F$11)*'Control Panel'!$C$27)+(('Control Panel'!$G$12-'Control Panel'!$F$12)*'Control Panel'!$C$28)+((K28-'Control Panel'!$G$12)*'Control Panel'!$C$29),IF(K28&gt;='Control Panel'!$G$11,(('Control Panel'!$G$8-'Control Panel'!$F$8)*'Control Panel'!$C$24)+(('Control Panel'!$G$9-'Control Panel'!$F$9)*'Control Panel'!$C$25)+(('Control Panel'!$G$10-'Control Panel'!$F$10)*'Control Panel'!$C$26)+(('Control Panel'!$G$11-'Control Panel'!$F$11)*'Control Panel'!$C$27)+((K28-'Control Panel'!$G$11)*'Control Panel'!$C$28),IF(K28&gt;='Control Panel'!$G$10,(('Control Panel'!$G$8-'Control Panel'!$F$8)*'Control Panel'!$C$24)+('Control Panel'!$G$9-'Control Panel'!$F$9)*'Control Panel'!$C$25+(('Control Panel'!$G$10-'Control Panel'!$F$10)*'Control Panel'!$C$26)+((K28-'Control Panel'!$G$10)*'Control Panel'!$C$27),IF(K28&gt;='Control Panel'!$G$9,(('Control Panel'!$G$8-'Control Panel'!$F$8)*'Control Panel'!$C$24)+(('Control Panel'!$G$9-'Control Panel'!$F$9)*'Control Panel'!$C$25)+((K28-'Control Panel'!$G$9)*'Control Panel'!$C$26),IF(K28&gt;='Control Panel'!$G$8,(('Control Panel'!$G$8-'Control Panel'!$F$8)*'Control Panel'!$C$24)+((K28-'Control Panel'!$G$8)*'Control Panel'!$C$25),IF(K28&lt;='Control Panel'!$G$8,((K28-'Control Panel'!$F$8)*'Control Panel'!$C$24))))))))</f>
        <v>67830.124128414376</v>
      </c>
      <c r="N28" s="92">
        <f t="shared" si="3"/>
        <v>-42125.424641973121</v>
      </c>
      <c r="O28" s="92">
        <f>J28*(1+'Control Panel'!$C$44)</f>
        <v>11360433.342099825</v>
      </c>
      <c r="P28" s="92">
        <f>K28*(1+'Control Panel'!$C$44)</f>
        <v>10748465.823425664</v>
      </c>
      <c r="Q28" s="92">
        <f>IF(O28&gt;='Control Panel'!J$36,(('Control Panel'!J$34-'Control Panel'!I$34)*'Control Panel'!$C$39)+('Control Panel'!J$35-'Control Panel'!I$35)*'Control Panel'!$C$40+(('Control Panel'!J$36-'Control Panel'!I$36)*'Control Panel'!$C$41),IF(O28&gt;='Control Panel'!J$35,(('Control Panel'!J$34-'Control Panel'!I$34)*'Control Panel'!$C$39)+(('Control Panel'!J$35-'Control Panel'!I$35)*'Control Panel'!$C$40)+((O28-'Control Panel'!J$35)*'Control Panel'!$C$41),IF(O28&gt;='Control Panel'!J$34,(('Control Panel'!J$34-'Control Panel'!I$34)*'Control Panel'!$C$39)+((O28-'Control Panel'!J$34)*'Control Panel'!$C$40),IF(O28&lt;='Control Panel'!J$34,((O28-'Control Panel'!I$34)*'Control Panel'!$C$39)))))</f>
        <v>113254.21523349913</v>
      </c>
      <c r="R28" s="92">
        <f>IF(P28&gt;='Control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Panel'!$C$29)),IF(P28&gt;='Control Panel'!$J$12,(('Control Panel'!$J$8-'Control Panel'!$I$8)*'Control Panel'!$C$24)+(('Control Panel'!$J$9-'Control Panel'!$I$9)*'Control Panel'!$C$25)+(('Control Panel'!$J$10-'Control Panel'!$I$10)*'Control Panel'!$C$26)+(('Control Panel'!$J$11-'Control Panel'!$I$11)*'Control Panel'!$C$27)+(('Control Panel'!$J$12-'Control Panel'!$I$12)*'Control Panel'!$C$28)+((P28-'Control Panel'!$J$12)*'Control Panel'!$C$29),IF(P28&gt;='Control Panel'!$J$11,(('Control Panel'!$J$8-'Control Panel'!$I$8)*'Control Panel'!$C$24)+(('Control Panel'!$J$9-'Control Panel'!$I$9)*'Control Panel'!$C$25)+(('Control Panel'!$J$10-'Control Panel'!$I$10)*'Control Panel'!$C$26)+(('Control Panel'!$J$11-'Control Panel'!$I$11)*'Control Panel'!$C$27)+((P28-'Control Panel'!$J$11)*'Control Panel'!$C$28),IF(P28&gt;='Control Panel'!$J$10,(('Control Panel'!$J$8-'Control Panel'!$I$8)*'Control Panel'!$C$24)+('Control Panel'!$J$9-'Control Panel'!$I$9)*'Control Panel'!$C$25+(('Control Panel'!$J$10-'Control Panel'!$I$10)*'Control Panel'!$C$26)+((P28-'Control Panel'!$J$10)*'Control Panel'!$C$27),IF(P28&gt;='Control Panel'!$J$9,(('Control Panel'!$J$8-'Control Panel'!$I$8)*'Control Panel'!$C$24)+(('Control Panel'!$J$9-'Control Panel'!$I$9)*'Control Panel'!$C$25)+((P28-'Control Panel'!$J$9)*'Control Panel'!$C$26),IF(P28&gt;='Control Panel'!$J$8,(('Control Panel'!$J$8-'Control Panel'!$I$8)*'Control Panel'!$C$24)+((P28-'Control Panel'!$J$8)*'Control Panel'!$C$25),IF(P28&lt;='Control Panel'!$J$8,((P28-'Control Panel'!$I$8)*'Control Panel'!$C$24))))))))</f>
        <v>69865.027852266809</v>
      </c>
      <c r="S28" s="92">
        <f t="shared" si="4"/>
        <v>-43389.187381232317</v>
      </c>
      <c r="T28" s="92">
        <f>O28*(1+'Control Panel'!$C$44)</f>
        <v>11701246.342362819</v>
      </c>
      <c r="U28" s="92">
        <f>P28*(1+'Control Panel'!$C$44)</f>
        <v>11070919.798128434</v>
      </c>
      <c r="V28" s="92">
        <f>IF(T28&gt;='Control Panel'!M$36,(('Control Panel'!M$34-'Control Panel'!L$34)*'Control Panel'!$C$39)+('Control Panel'!M$35-'Control Panel'!L$35)*'Control Panel'!$C$40+(('Control Panel'!M$36-'Control Panel'!L$36)*'Control Panel'!$C$41),IF(T28&gt;='Control Panel'!M$35,(('Control Panel'!M$34-'Control Panel'!L$34)*'Control Panel'!$C$39)+(('Control Panel'!M$35-'Control Panel'!L$35)*'Control Panel'!$C$40)+((T28-'Control Panel'!M$35)*'Control Panel'!$C$41),IF(T28&gt;='Control Panel'!M$34,(('Control Panel'!M$34-'Control Panel'!L$34)*'Control Panel'!$C$39)+((T28-'Control Panel'!M$34)*'Control Panel'!$C$40),IF(T28&lt;='Control Panel'!M$34,((T28-'Control Panel'!L$34)*'Control Panel'!$C$39)))))</f>
        <v>116651.84169050411</v>
      </c>
      <c r="W28" s="91">
        <f>IF(U28&gt;='Control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Panel'!$C$29)),IF(U28&gt;='Control Panel'!$M$12,(('Control Panel'!$M$8-'Control Panel'!$L$8)*'Control Panel'!$C$24)+(('Control Panel'!$M$9-'Control Panel'!$L$9)*'Control Panel'!$C$25)+(('Control Panel'!$M$10-'Control Panel'!$L$10)*'Control Panel'!$C$26)+(('Control Panel'!$M$11-'Control Panel'!$L$11)*'Control Panel'!$C$27)+(('Control Panel'!$M$12-'Control Panel'!$L$12)*'Control Panel'!$C$28)+((U28-'Control Panel'!$M$12)*'Control Panel'!$C$29),IF(U28&gt;='Control Panel'!$M$11,(('Control Panel'!$M$8-'Control Panel'!$L$8)*'Control Panel'!$C$24)+(('Control Panel'!$M$9-'Control Panel'!$L$9)*'Control Panel'!$C$25)+(('Control Panel'!$M$10-'Control Panel'!$L$10)*'Control Panel'!$C$26)+(('Control Panel'!$M$11-'Control Panel'!$L$11)*'Control Panel'!$C$27)+((U28-'Control Panel'!$M$11)*'Control Panel'!$C$28),IF(U28&gt;='Control Panel'!$M$10,(('Control Panel'!$M$8-'Control Panel'!$L$8)*'Control Panel'!$C$24)+('Control Panel'!$M$9-'Control Panel'!$L$9)*'Control Panel'!$C$25+(('Control Panel'!$M$10-'Control Panel'!$L$10)*'Control Panel'!$C$26)+((U28-'Control Panel'!$M$10)*'Control Panel'!$C$27),IF(U28&gt;='Control Panel'!$M$9,(('Control Panel'!$M$8-'Control Panel'!$L$8)*'Control Panel'!$C$24)+(('Control Panel'!$M$9-'Control Panel'!$L$9)*'Control Panel'!$C$25)+((U28-'Control Panel'!$M$9)*'Control Panel'!$C$26),IF(U28&gt;='Control Panel'!$M$8,(('Control Panel'!$M$8-'Control Panel'!$L$8)*'Control Panel'!$C$24)+((U28-'Control Panel'!$M$8)*'Control Panel'!$C$25),IF(U28&lt;='Control Panel'!$M$8,((U28-'Control Panel'!$L$8)*'Control Panel'!$C$24))))))))</f>
        <v>71960.97868783481</v>
      </c>
      <c r="X28" s="92">
        <f t="shared" si="5"/>
        <v>-44690.863002669299</v>
      </c>
      <c r="Y28" s="91">
        <f>T28*(1+'Control Panel'!$C$44)</f>
        <v>12052283.732633704</v>
      </c>
      <c r="Z28" s="91">
        <f>U28*(1+'Control Panel'!$C$44)</f>
        <v>11403047.392072286</v>
      </c>
      <c r="AA28" s="91">
        <f>IF(Y28&gt;='Control Panel'!P$36,(('Control Panel'!P$34-'Control Panel'!O$34)*'Control Panel'!$C$39)+('Control Panel'!P$35-'Control Panel'!O$35)*'Control Panel'!$C$40+(('Control Panel'!P$36-'Control Panel'!O$36)*'Control Panel'!$C$41),IF(Y28&gt;='Control Panel'!P$35,(('Control Panel'!P$34-'Control Panel'!O$34)*'Control Panel'!$C$39)+(('Control Panel'!P$35-'Control Panel'!O$35)*'Control Panel'!$C$40)+((Y28-'Control Panel'!P$35)*'Control Panel'!$C$41),IF(Y28&gt;='Control Panel'!P$34,(('Control Panel'!P$34-'Control Panel'!O$34)*'Control Panel'!$C$39)+((Y28-'Control Panel'!P$34)*'Control Panel'!$C$40),IF(Y28&lt;='Control Panel'!P$34,((Y28-'Control Panel'!O$34)*'Control Panel'!$C$39)))))</f>
        <v>120151.39694121924</v>
      </c>
      <c r="AB28" s="91">
        <f>IF(Z28&gt;='Control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Panel'!$C$29)),IF(Z28&gt;='Control Panel'!$P$12,(('Control Panel'!$P$8-'Control Panel'!$O$8)*'Control Panel'!$C$24)+(('Control Panel'!$P$9-'Control Panel'!$O$9)*'Control Panel'!$C$25)+(('Control Panel'!$P$10-'Control Panel'!$O$10)*'Control Panel'!$C$26)+(('Control Panel'!$P$11-'Control Panel'!$O$11)*'Control Panel'!$C$27)+(('Control Panel'!$P$12-'Control Panel'!$O$12)*'Control Panel'!$C$28)+((Z28-'Control Panel'!$P$12)*'Control Panel'!$C$29),IF(Z28&gt;='Control Panel'!$P$11,(('Control Panel'!$P$8-'Control Panel'!$O$8)*'Control Panel'!$C$24)+(('Control Panel'!$P$9-'Control Panel'!$O$9)*'Control Panel'!$C$25)+(('Control Panel'!$P$10-'Control Panel'!$O$10)*'Control Panel'!$C$26)+(('Control Panel'!$P$11-'Control Panel'!$O$11)*'Control Panel'!$C$27)+((Z28-'Control Panel'!$P$11)*'Control Panel'!$C$28),IF(Z28&gt;='Control Panel'!$P$10,(('Control Panel'!$P$8-'Control Panel'!$O$8)*'Control Panel'!$C$24)+('Control Panel'!$P$9-'Control Panel'!$O$9)*'Control Panel'!$C$25+(('Control Panel'!$P$10-'Control Panel'!$O$10)*'Control Panel'!$C$26)+((Z28-'Control Panel'!$P$10)*'Control Panel'!$C$27),IF(Z28&gt;='Control Panel'!$P$9,(('Control Panel'!$P$8-'Control Panel'!$O$8)*'Control Panel'!$C$24)+(('Control Panel'!$P$9-'Control Panel'!$O$9)*'Control Panel'!$C$25)+((Z28-'Control Panel'!$P$9)*'Control Panel'!$C$26),IF(Z28&gt;='Control Panel'!$P$8,(('Control Panel'!$P$8-'Control Panel'!$O$8)*'Control Panel'!$C$24)+((Z28-'Control Panel'!$P$8)*'Control Panel'!$C$25),IF(Z28&lt;='Control Panel'!$P$8,((Z28-'Control Panel'!$O$8)*'Control Panel'!$C$24))))))))</f>
        <v>74119.808048469858</v>
      </c>
      <c r="AC28" s="93">
        <f t="shared" si="6"/>
        <v>-46031.58889274938</v>
      </c>
      <c r="AD28" s="93">
        <f>Y28*(1+'Control Panel'!$C$44)</f>
        <v>12413852.244612716</v>
      </c>
      <c r="AE28" s="91">
        <f>Z28*(1+'Control Panel'!$C$44)</f>
        <v>11745138.813834455</v>
      </c>
      <c r="AF28" s="91">
        <f>IF(AD28&gt;='Control Panel'!S$36,(('Control Panel'!S$34-'Control Panel'!R$34)*'Control Panel'!$C$39)+('Control Panel'!S$35-'Control Panel'!R$35)*'Control Panel'!$C$40+(('Control Panel'!S$36-'Control Panel'!R$36)*'Control Panel'!$C$41),IF(AD28&gt;='Control Panel'!S$35,(('Control Panel'!S$34-'Control Panel'!R$34)*'Control Panel'!$C$39)+(('Control Panel'!S$35-'Control Panel'!R$35)*'Control Panel'!$C$40)+((AD28-'Control Panel'!S$35)*'Control Panel'!$C$41),IF(AD28&gt;='Control Panel'!S$34,(('Control Panel'!S$34-'Control Panel'!R$34)*'Control Panel'!$C$39)+((AD28-'Control Panel'!S$34)*'Control Panel'!$C$40),IF(AD28&lt;='Control Panel'!S$34,((AD28-'Control Panel'!R$34)*'Control Panel'!$C$39)))))</f>
        <v>123755.93884945582</v>
      </c>
      <c r="AG28" s="91">
        <f>IF(AE28&gt;='Control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Panel'!$C$29)),IF(AE28&gt;='Control Panel'!$S$12,(('Control Panel'!$S$8-'Control Panel'!$R$8)*'Control Panel'!$C$24)+(('Control Panel'!$S$9-'Control Panel'!$R$9)*'Control Panel'!$C$25)+(('Control Panel'!$S$10-'Control Panel'!$R$10)*'Control Panel'!$C$26)+(('Control Panel'!$S$11-'Control Panel'!$R$11)*'Control Panel'!$C$27)+(('Control Panel'!$S$12-'Control Panel'!$R$12)*'Control Panel'!$C$28)+((AE28-'Control Panel'!$S$12)*'Control Panel'!$C$29),IF(AE28&gt;='Control Panel'!$S$11,(('Control Panel'!$S$8-'Control Panel'!$R$8)*'Control Panel'!$C$24)+(('Control Panel'!$S$9-'Control Panel'!$R$9)*'Control Panel'!$C$25)+(('Control Panel'!$S$10-'Control Panel'!$R$10)*'Control Panel'!$C$26)+(('Control Panel'!$S$11-'Control Panel'!$R$11)*'Control Panel'!$C$27)+((AE28-'Control Panel'!$S$11)*'Control Panel'!$C$28),IF(AE28&gt;='Control Panel'!$S$10,(('Control Panel'!$S$8-'Control Panel'!$R$8)*'Control Panel'!$C$24)+('Control Panel'!$S$9-'Control Panel'!$R$9)*'Control Panel'!$C$25+(('Control Panel'!$S$10-'Control Panel'!$R$10)*'Control Panel'!$C$26)+((AE28-'Control Panel'!$S$10)*'Control Panel'!$C$27),IF(AE28&gt;='Control Panel'!$S$9,(('Control Panel'!$S$8-'Control Panel'!$R$8)*'Control Panel'!$C$24)+(('Control Panel'!$S$9-'Control Panel'!$R$9)*'Control Panel'!$C$25)+((AE28-'Control Panel'!$S$9)*'Control Panel'!$C$26),IF(AE28&gt;='Control Panel'!$S$8,(('Control Panel'!$S$8-'Control Panel'!$R$8)*'Control Panel'!$C$24)+((AE28-'Control Panel'!$S$8)*'Control Panel'!$C$25),IF(AE28&lt;='Control Panel'!$S$8,((AE28-'Control Panel'!$R$8)*'Control Panel'!$C$24))))))))</f>
        <v>76343.40228992395</v>
      </c>
      <c r="AH28" s="91">
        <f t="shared" si="7"/>
        <v>-47412.536559531873</v>
      </c>
      <c r="AI28" s="92">
        <f t="shared" si="8"/>
        <v>583768.94148506573</v>
      </c>
      <c r="AJ28" s="92">
        <f t="shared" si="9"/>
        <v>360119.34100690985</v>
      </c>
      <c r="AK28" s="92">
        <f t="shared" si="10"/>
        <v>-223649.60047815589</v>
      </c>
    </row>
    <row r="29" spans="1:37" s="94" customFormat="1" ht="14.1">
      <c r="A29" s="86" t="str">
        <f>'ESTIMATED Earned Revenue'!A30</f>
        <v>Johnstown, PA</v>
      </c>
      <c r="B29" s="86"/>
      <c r="C29" s="95">
        <f>'ESTIMATED Earned Revenue'!$I30*1.07925</f>
        <v>14919681.143055001</v>
      </c>
      <c r="D29" s="95">
        <f>'ESTIMATED Earned Revenue'!$L30*1.07925</f>
        <v>10303756.694535</v>
      </c>
      <c r="E29" s="96">
        <f>IF(C29&gt;='Control Panel'!D$36,(('Control Panel'!D$34-'Control Panel'!C$34)*'Control Panel'!$C$39)+('Control Panel'!D$35-'Control Panel'!C$35)*'Control Panel'!$C$40+(('Control Panel'!D$36-'Control Panel'!C$36)*'Control Panel'!$C$41),IF(C29&gt;='Control Panel'!D$35,(('Control Panel'!D$34-'Control Panel'!C$34)*'Control Panel'!$C$39)+(('Control Panel'!D$35-'Control Panel'!C$35)*'Control Panel'!$C$40)+((C29-'Control Panel'!D$35)*'Control Panel'!$C$41),IF(C29&gt;='Control Panel'!D$34,(('Control Panel'!D$34-'Control Panel'!C$34)*'Control Panel'!$C$39)+((C29-'Control Panel'!D$34)*'Control Panel'!$C$40),IF(C29&lt;='Control Panel'!D$34,((C29-'Control Panel'!C$34)*'Control Panel'!$C$39)))))</f>
        <v>127809.875715275</v>
      </c>
      <c r="F29" s="96">
        <f>IF(D29&gt;='Control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Panel'!$C$29)),IF(D29&gt;='Control Panel'!$D$12,(('Control Panel'!$D$8-'Control Panel'!$C$8)*'Control Panel'!$C$24)+(('Control Panel'!$D$9-'Control Panel'!$C$9)*'Control Panel'!$C$25)+(('Control Panel'!$D$10-'Control Panel'!$C$10)*'Control Panel'!$C$26)+(('Control Panel'!$D$11-'Control Panel'!$C$11)*'Control Panel'!$C$27)+(('Control Panel'!$D$12-'Control Panel'!$C$12)*'Control Panel'!$C$28)+((D29-'Control Panel'!$D$12)*'Control Panel'!$C$29),IF(D29&gt;='Control Panel'!$D$11,(('Control Panel'!$D$8-'Control Panel'!$C$8)*'Control Panel'!$C$24)+(('Control Panel'!$D$9-'Control Panel'!$C$9)*'Control Panel'!$C$25)+(('Control Panel'!$D$10-'Control Panel'!$C$10)*'Control Panel'!$C$26)+(('Control Panel'!$D$11-'Control Panel'!$C$11)*'Control Panel'!$C$27)+((D29-'Control Panel'!$D$11)*'Control Panel'!$C$28),IF(D29&gt;='Control Panel'!$D$10,(('Control Panel'!$D$8-'Control Panel'!$C$8)*'Control Panel'!$C$24)+('Control Panel'!$D$9-'Control Panel'!$C$9)*'Control Panel'!$C$25+(('Control Panel'!$D$10-'Control Panel'!$C$10)*'Control Panel'!$C$26)+((D29-'Control Panel'!$D$10)*'Control Panel'!$C$27),IF(D29&gt;='Control Panel'!$D$9,(('Control Panel'!$D$8-'Control Panel'!$C$8)*'Control Panel'!$C$24)+(('Control Panel'!$D$9-'Control Panel'!$C$9)*'Control Panel'!$C$25)+((D29-'Control Panel'!$D$9)*'Control Panel'!$C$26),IF(D29&gt;='Control Panel'!$D$8,(('Control Panel'!$D$8-'Control Panel'!$C$8)*'Control Panel'!$C$24)+((D29-'Control Panel'!$D$8)*'Control Panel'!$C$25),IF(D29&lt;='Control Panel'!$D$8,((D29-'Control Panel'!$C$8)*'Control Panel'!$C$24))))))))</f>
        <v>66974.418514477497</v>
      </c>
      <c r="G29" s="89">
        <f t="shared" si="0"/>
        <v>8.5665286335405051E-3</v>
      </c>
      <c r="H29" s="90">
        <f t="shared" si="1"/>
        <v>6.4999999999999997E-3</v>
      </c>
      <c r="I29" s="91">
        <f t="shared" si="2"/>
        <v>-60835.457200797508</v>
      </c>
      <c r="J29" s="91">
        <f>C29*(1+'Control Panel'!$C$44)</f>
        <v>15367271.577346651</v>
      </c>
      <c r="K29" s="91">
        <f>D29*(1+'Control Panel'!$C$44)</f>
        <v>10612869.39537105</v>
      </c>
      <c r="L29" s="92">
        <f>IF(J29&gt;='Control Panel'!G$36,(('Control Panel'!G$34-'Control Panel'!F$34)*'Control Panel'!$C$39)+('Control Panel'!G$35-'Control Panel'!F$35)*'Control Panel'!$C$40+(('Control Panel'!G$36-'Control Panel'!F$36)*'Control Panel'!$C$41),IF(J29&gt;='Control Panel'!G$35,(('Control Panel'!G$34-'Control Panel'!F$34)*'Control Panel'!$C$39)+(('Control Panel'!G$35-'Control Panel'!F$35)*'Control Panel'!$C$40)+((J29-'Control Panel'!G$35)*'Control Panel'!$C$41),IF(J29&gt;='Control Panel'!G$34,(('Control Panel'!G$34-'Control Panel'!F$34)*'Control Panel'!$C$39)+((J29-'Control Panel'!G$34)*'Control Panel'!$C$40),IF(J29&lt;='Control Panel'!G$34,((J29-'Control Panel'!F$34)*'Control Panel'!$C$39)))))</f>
        <v>131644.17198673327</v>
      </c>
      <c r="M29" s="92">
        <f>IF(K29&gt;='Control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Panel'!$C$29)),IF(K29&gt;='Control Panel'!$G$12,(('Control Panel'!$G$8-'Control Panel'!$F$8)*'Control Panel'!$C$24)+(('Control Panel'!$G$9-'Control Panel'!$F$9)*'Control Panel'!$C$25)+(('Control Panel'!$G$10-'Control Panel'!$F$10)*'Control Panel'!$C$26)+(('Control Panel'!$G$11-'Control Panel'!$F$11)*'Control Panel'!$C$27)+(('Control Panel'!$G$12-'Control Panel'!$F$12)*'Control Panel'!$C$28)+((K29-'Control Panel'!$G$12)*'Control Panel'!$C$29),IF(K29&gt;='Control Panel'!$G$11,(('Control Panel'!$G$8-'Control Panel'!$F$8)*'Control Panel'!$C$24)+(('Control Panel'!$G$9-'Control Panel'!$F$9)*'Control Panel'!$C$25)+(('Control Panel'!$G$10-'Control Panel'!$F$10)*'Control Panel'!$C$26)+(('Control Panel'!$G$11-'Control Panel'!$F$11)*'Control Panel'!$C$27)+((K29-'Control Panel'!$G$11)*'Control Panel'!$C$28),IF(K29&gt;='Control Panel'!$G$10,(('Control Panel'!$G$8-'Control Panel'!$F$8)*'Control Panel'!$C$24)+('Control Panel'!$G$9-'Control Panel'!$F$9)*'Control Panel'!$C$25+(('Control Panel'!$G$10-'Control Panel'!$F$10)*'Control Panel'!$C$26)+((K29-'Control Panel'!$G$10)*'Control Panel'!$C$27),IF(K29&gt;='Control Panel'!$G$9,(('Control Panel'!$G$8-'Control Panel'!$F$8)*'Control Panel'!$C$24)+(('Control Panel'!$G$9-'Control Panel'!$F$9)*'Control Panel'!$C$25)+((K29-'Control Panel'!$G$9)*'Control Panel'!$C$26),IF(K29&gt;='Control Panel'!$G$8,(('Control Panel'!$G$8-'Control Panel'!$F$8)*'Control Panel'!$C$24)+((K29-'Control Panel'!$G$8)*'Control Panel'!$C$25),IF(K29&lt;='Control Panel'!$G$8,((K29-'Control Panel'!$F$8)*'Control Panel'!$C$24))))))))</f>
        <v>68983.651069911823</v>
      </c>
      <c r="N29" s="92">
        <f t="shared" si="3"/>
        <v>-62660.52091682145</v>
      </c>
      <c r="O29" s="92">
        <f>J29*(1+'Control Panel'!$C$44)</f>
        <v>15828289.72466705</v>
      </c>
      <c r="P29" s="92">
        <f>K29*(1+'Control Panel'!$C$44)</f>
        <v>10931255.477232181</v>
      </c>
      <c r="Q29" s="92">
        <f>IF(O29&gt;='Control Panel'!J$36,(('Control Panel'!J$34-'Control Panel'!I$34)*'Control Panel'!$C$39)+('Control Panel'!J$35-'Control Panel'!I$35)*'Control Panel'!$C$40+(('Control Panel'!J$36-'Control Panel'!I$36)*'Control Panel'!$C$41),IF(O29&gt;='Control Panel'!J$35,(('Control Panel'!J$34-'Control Panel'!I$34)*'Control Panel'!$C$39)+(('Control Panel'!J$35-'Control Panel'!I$35)*'Control Panel'!$C$40)+((O29-'Control Panel'!J$35)*'Control Panel'!$C$41),IF(O29&gt;='Control Panel'!J$34,(('Control Panel'!J$34-'Control Panel'!I$34)*'Control Panel'!$C$39)+((O29-'Control Panel'!J$34)*'Control Panel'!$C$40),IF(O29&lt;='Control Panel'!J$34,((O29-'Control Panel'!I$34)*'Control Panel'!$C$39)))))</f>
        <v>135593.49714633526</v>
      </c>
      <c r="R29" s="92">
        <f>IF(P29&gt;='Control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Panel'!$C$29)),IF(P29&gt;='Control Panel'!$J$12,(('Control Panel'!$J$8-'Control Panel'!$I$8)*'Control Panel'!$C$24)+(('Control Panel'!$J$9-'Control Panel'!$I$9)*'Control Panel'!$C$25)+(('Control Panel'!$J$10-'Control Panel'!$I$10)*'Control Panel'!$C$26)+(('Control Panel'!$J$11-'Control Panel'!$I$11)*'Control Panel'!$C$27)+(('Control Panel'!$J$12-'Control Panel'!$I$12)*'Control Panel'!$C$28)+((P29-'Control Panel'!$J$12)*'Control Panel'!$C$29),IF(P29&gt;='Control Panel'!$J$11,(('Control Panel'!$J$8-'Control Panel'!$I$8)*'Control Panel'!$C$24)+(('Control Panel'!$J$9-'Control Panel'!$I$9)*'Control Panel'!$C$25)+(('Control Panel'!$J$10-'Control Panel'!$I$10)*'Control Panel'!$C$26)+(('Control Panel'!$J$11-'Control Panel'!$I$11)*'Control Panel'!$C$27)+((P29-'Control Panel'!$J$11)*'Control Panel'!$C$28),IF(P29&gt;='Control Panel'!$J$10,(('Control Panel'!$J$8-'Control Panel'!$I$8)*'Control Panel'!$C$24)+('Control Panel'!$J$9-'Control Panel'!$I$9)*'Control Panel'!$C$25+(('Control Panel'!$J$10-'Control Panel'!$I$10)*'Control Panel'!$C$26)+((P29-'Control Panel'!$J$10)*'Control Panel'!$C$27),IF(P29&gt;='Control Panel'!$J$9,(('Control Panel'!$J$8-'Control Panel'!$I$8)*'Control Panel'!$C$24)+(('Control Panel'!$J$9-'Control Panel'!$I$9)*'Control Panel'!$C$25)+((P29-'Control Panel'!$J$9)*'Control Panel'!$C$26),IF(P29&gt;='Control Panel'!$J$8,(('Control Panel'!$J$8-'Control Panel'!$I$8)*'Control Panel'!$C$24)+((P29-'Control Panel'!$J$8)*'Control Panel'!$C$25),IF(P29&lt;='Control Panel'!$J$8,((P29-'Control Panel'!$I$8)*'Control Panel'!$C$24))))))))</f>
        <v>71053.160602009171</v>
      </c>
      <c r="S29" s="92">
        <f t="shared" si="4"/>
        <v>-64540.336544326085</v>
      </c>
      <c r="T29" s="92">
        <f>O29*(1+'Control Panel'!$C$44)</f>
        <v>16303138.416407062</v>
      </c>
      <c r="U29" s="92">
        <f>P29*(1+'Control Panel'!$C$44)</f>
        <v>11259193.141549146</v>
      </c>
      <c r="V29" s="92">
        <f>IF(T29&gt;='Control Panel'!M$36,(('Control Panel'!M$34-'Control Panel'!L$34)*'Control Panel'!$C$39)+('Control Panel'!M$35-'Control Panel'!L$35)*'Control Panel'!$C$40+(('Control Panel'!M$36-'Control Panel'!L$36)*'Control Panel'!$C$41),IF(T29&gt;='Control Panel'!M$35,(('Control Panel'!M$34-'Control Panel'!L$34)*'Control Panel'!$C$39)+(('Control Panel'!M$35-'Control Panel'!L$35)*'Control Panel'!$C$40)+((T29-'Control Panel'!M$35)*'Control Panel'!$C$41),IF(T29&gt;='Control Panel'!M$34,(('Control Panel'!M$34-'Control Panel'!L$34)*'Control Panel'!$C$39)+((T29-'Control Panel'!M$34)*'Control Panel'!$C$40),IF(T29&lt;='Control Panel'!M$34,((T29-'Control Panel'!L$34)*'Control Panel'!$C$39)))))</f>
        <v>139661.30206072531</v>
      </c>
      <c r="W29" s="91">
        <f>IF(U29&gt;='Control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Panel'!$C$29)),IF(U29&gt;='Control Panel'!$M$12,(('Control Panel'!$M$8-'Control Panel'!$L$8)*'Control Panel'!$C$24)+(('Control Panel'!$M$9-'Control Panel'!$L$9)*'Control Panel'!$C$25)+(('Control Panel'!$M$10-'Control Panel'!$L$10)*'Control Panel'!$C$26)+(('Control Panel'!$M$11-'Control Panel'!$L$11)*'Control Panel'!$C$27)+(('Control Panel'!$M$12-'Control Panel'!$L$12)*'Control Panel'!$C$28)+((U29-'Control Panel'!$M$12)*'Control Panel'!$C$29),IF(U29&gt;='Control Panel'!$M$11,(('Control Panel'!$M$8-'Control Panel'!$L$8)*'Control Panel'!$C$24)+(('Control Panel'!$M$9-'Control Panel'!$L$9)*'Control Panel'!$C$25)+(('Control Panel'!$M$10-'Control Panel'!$L$10)*'Control Panel'!$C$26)+(('Control Panel'!$M$11-'Control Panel'!$L$11)*'Control Panel'!$C$27)+((U29-'Control Panel'!$M$11)*'Control Panel'!$C$28),IF(U29&gt;='Control Panel'!$M$10,(('Control Panel'!$M$8-'Control Panel'!$L$8)*'Control Panel'!$C$24)+('Control Panel'!$M$9-'Control Panel'!$L$9)*'Control Panel'!$C$25+(('Control Panel'!$M$10-'Control Panel'!$L$10)*'Control Panel'!$C$26)+((U29-'Control Panel'!$M$10)*'Control Panel'!$C$27),IF(U29&gt;='Control Panel'!$M$9,(('Control Panel'!$M$8-'Control Panel'!$L$8)*'Control Panel'!$C$24)+(('Control Panel'!$M$9-'Control Panel'!$L$9)*'Control Panel'!$C$25)+((U29-'Control Panel'!$M$9)*'Control Panel'!$C$26),IF(U29&gt;='Control Panel'!$M$8,(('Control Panel'!$M$8-'Control Panel'!$L$8)*'Control Panel'!$C$24)+((U29-'Control Panel'!$M$8)*'Control Panel'!$C$25),IF(U29&lt;='Control Panel'!$M$8,((U29-'Control Panel'!$L$8)*'Control Panel'!$C$24))))))))</f>
        <v>73184.755420069443</v>
      </c>
      <c r="X29" s="92">
        <f t="shared" si="5"/>
        <v>-66476.54664065587</v>
      </c>
      <c r="Y29" s="91">
        <f>T29*(1+'Control Panel'!$C$44)</f>
        <v>16792232.568899274</v>
      </c>
      <c r="Z29" s="91">
        <f>U29*(1+'Control Panel'!$C$44)</f>
        <v>11596968.93579562</v>
      </c>
      <c r="AA29" s="91">
        <f>IF(Y29&gt;='Control Panel'!P$36,(('Control Panel'!P$34-'Control Panel'!O$34)*'Control Panel'!$C$39)+('Control Panel'!P$35-'Control Panel'!O$35)*'Control Panel'!$C$40+(('Control Panel'!P$36-'Control Panel'!O$36)*'Control Panel'!$C$41),IF(Y29&gt;='Control Panel'!P$35,(('Control Panel'!P$34-'Control Panel'!O$34)*'Control Panel'!$C$39)+(('Control Panel'!P$35-'Control Panel'!O$35)*'Control Panel'!$C$40)+((Y29-'Control Panel'!P$35)*'Control Panel'!$C$41),IF(Y29&gt;='Control Panel'!P$34,(('Control Panel'!P$34-'Control Panel'!O$34)*'Control Panel'!$C$39)+((Y29-'Control Panel'!P$34)*'Control Panel'!$C$40),IF(Y29&lt;='Control Panel'!P$34,((Y29-'Control Panel'!O$34)*'Control Panel'!$C$39)))))</f>
        <v>143851.14112254709</v>
      </c>
      <c r="AB29" s="91">
        <f>IF(Z29&gt;='Control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Panel'!$C$29)),IF(Z29&gt;='Control Panel'!$P$12,(('Control Panel'!$P$8-'Control Panel'!$O$8)*'Control Panel'!$C$24)+(('Control Panel'!$P$9-'Control Panel'!$O$9)*'Control Panel'!$C$25)+(('Control Panel'!$P$10-'Control Panel'!$O$10)*'Control Panel'!$C$26)+(('Control Panel'!$P$11-'Control Panel'!$O$11)*'Control Panel'!$C$27)+(('Control Panel'!$P$12-'Control Panel'!$O$12)*'Control Panel'!$C$28)+((Z29-'Control Panel'!$P$12)*'Control Panel'!$C$29),IF(Z29&gt;='Control Panel'!$P$11,(('Control Panel'!$P$8-'Control Panel'!$O$8)*'Control Panel'!$C$24)+(('Control Panel'!$P$9-'Control Panel'!$O$9)*'Control Panel'!$C$25)+(('Control Panel'!$P$10-'Control Panel'!$O$10)*'Control Panel'!$C$26)+(('Control Panel'!$P$11-'Control Panel'!$O$11)*'Control Panel'!$C$27)+((Z29-'Control Panel'!$P$11)*'Control Panel'!$C$28),IF(Z29&gt;='Control Panel'!$P$10,(('Control Panel'!$P$8-'Control Panel'!$O$8)*'Control Panel'!$C$24)+('Control Panel'!$P$9-'Control Panel'!$O$9)*'Control Panel'!$C$25+(('Control Panel'!$P$10-'Control Panel'!$O$10)*'Control Panel'!$C$26)+((Z29-'Control Panel'!$P$10)*'Control Panel'!$C$27),IF(Z29&gt;='Control Panel'!$P$9,(('Control Panel'!$P$8-'Control Panel'!$O$8)*'Control Panel'!$C$24)+(('Control Panel'!$P$9-'Control Panel'!$O$9)*'Control Panel'!$C$25)+((Z29-'Control Panel'!$P$9)*'Control Panel'!$C$26),IF(Z29&gt;='Control Panel'!$P$8,(('Control Panel'!$P$8-'Control Panel'!$O$8)*'Control Panel'!$C$24)+((Z29-'Control Panel'!$P$8)*'Control Panel'!$C$25),IF(Z29&lt;='Control Panel'!$P$8,((Z29-'Control Panel'!$O$8)*'Control Panel'!$C$24))))))))</f>
        <v>75380.298082671521</v>
      </c>
      <c r="AC29" s="93">
        <f t="shared" si="6"/>
        <v>-68470.843039875574</v>
      </c>
      <c r="AD29" s="93">
        <f>Y29*(1+'Control Panel'!$C$44)</f>
        <v>17295999.545966253</v>
      </c>
      <c r="AE29" s="91">
        <f>Z29*(1+'Control Panel'!$C$44)</f>
        <v>11944878.003869489</v>
      </c>
      <c r="AF29" s="91">
        <f>IF(AD29&gt;='Control Panel'!S$36,(('Control Panel'!S$34-'Control Panel'!R$34)*'Control Panel'!$C$39)+('Control Panel'!S$35-'Control Panel'!R$35)*'Control Panel'!$C$40+(('Control Panel'!S$36-'Control Panel'!R$36)*'Control Panel'!$C$41),IF(AD29&gt;='Control Panel'!S$35,(('Control Panel'!S$34-'Control Panel'!R$34)*'Control Panel'!$C$39)+(('Control Panel'!S$35-'Control Panel'!R$35)*'Control Panel'!$C$40)+((AD29-'Control Panel'!S$35)*'Control Panel'!$C$41),IF(AD29&gt;='Control Panel'!S$34,(('Control Panel'!S$34-'Control Panel'!R$34)*'Control Panel'!$C$39)+((AD29-'Control Panel'!S$34)*'Control Panel'!$C$40),IF(AD29&lt;='Control Panel'!S$34,((AD29-'Control Panel'!R$34)*'Control Panel'!$C$39)))))</f>
        <v>148166.67535622351</v>
      </c>
      <c r="AG29" s="91">
        <f>IF(AE29&gt;='Control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Panel'!$C$29)),IF(AE29&gt;='Control Panel'!$S$12,(('Control Panel'!$S$8-'Control Panel'!$R$8)*'Control Panel'!$C$24)+(('Control Panel'!$S$9-'Control Panel'!$R$9)*'Control Panel'!$C$25)+(('Control Panel'!$S$10-'Control Panel'!$R$10)*'Control Panel'!$C$26)+(('Control Panel'!$S$11-'Control Panel'!$R$11)*'Control Panel'!$C$27)+(('Control Panel'!$S$12-'Control Panel'!$R$12)*'Control Panel'!$C$28)+((AE29-'Control Panel'!$S$12)*'Control Panel'!$C$29),IF(AE29&gt;='Control Panel'!$S$11,(('Control Panel'!$S$8-'Control Panel'!$R$8)*'Control Panel'!$C$24)+(('Control Panel'!$S$9-'Control Panel'!$R$9)*'Control Panel'!$C$25)+(('Control Panel'!$S$10-'Control Panel'!$R$10)*'Control Panel'!$C$26)+(('Control Panel'!$S$11-'Control Panel'!$R$11)*'Control Panel'!$C$27)+((AE29-'Control Panel'!$S$11)*'Control Panel'!$C$28),IF(AE29&gt;='Control Panel'!$S$10,(('Control Panel'!$S$8-'Control Panel'!$R$8)*'Control Panel'!$C$24)+('Control Panel'!$S$9-'Control Panel'!$R$9)*'Control Panel'!$C$25+(('Control Panel'!$S$10-'Control Panel'!$R$10)*'Control Panel'!$C$26)+((AE29-'Control Panel'!$S$10)*'Control Panel'!$C$27),IF(AE29&gt;='Control Panel'!$S$9,(('Control Panel'!$S$8-'Control Panel'!$R$8)*'Control Panel'!$C$24)+(('Control Panel'!$S$9-'Control Panel'!$R$9)*'Control Panel'!$C$25)+((AE29-'Control Panel'!$S$9)*'Control Panel'!$C$26),IF(AE29&gt;='Control Panel'!$S$8,(('Control Panel'!$S$8-'Control Panel'!$R$8)*'Control Panel'!$C$24)+((AE29-'Control Panel'!$S$8)*'Control Panel'!$C$25),IF(AE29&lt;='Control Panel'!$S$8,((AE29-'Control Panel'!$R$8)*'Control Panel'!$C$24))))))))</f>
        <v>77641.707025151671</v>
      </c>
      <c r="AH29" s="91">
        <f t="shared" si="7"/>
        <v>-70524.968331071839</v>
      </c>
      <c r="AI29" s="92">
        <f t="shared" si="8"/>
        <v>698916.78767256439</v>
      </c>
      <c r="AJ29" s="92">
        <f t="shared" si="9"/>
        <v>366243.57219981367</v>
      </c>
      <c r="AK29" s="92">
        <f t="shared" si="10"/>
        <v>-332673.21547275071</v>
      </c>
    </row>
    <row r="30" spans="1:37" s="94" customFormat="1" ht="14.1">
      <c r="A30" s="86" t="str">
        <f>'ESTIMATED Earned Revenue'!A31</f>
        <v>Lafayette, LA</v>
      </c>
      <c r="B30" s="86"/>
      <c r="C30" s="95">
        <f>'ESTIMATED Earned Revenue'!$I31*1.07925</f>
        <v>12858591.4959675</v>
      </c>
      <c r="D30" s="95">
        <f>'ESTIMATED Earned Revenue'!$L31*1.07925</f>
        <v>10623866.475195</v>
      </c>
      <c r="E30" s="96">
        <f>IF(C30&gt;='Control Panel'!D$36,(('Control Panel'!D$34-'Control Panel'!C$34)*'Control Panel'!$C$39)+('Control Panel'!D$35-'Control Panel'!C$35)*'Control Panel'!$C$40+(('Control Panel'!D$36-'Control Panel'!C$36)*'Control Panel'!$C$41),IF(C30&gt;='Control Panel'!D$35,(('Control Panel'!D$34-'Control Panel'!C$34)*'Control Panel'!$C$39)+(('Control Panel'!D$35-'Control Panel'!C$35)*'Control Panel'!$C$40)+((C30-'Control Panel'!D$35)*'Control Panel'!$C$41),IF(C30&gt;='Control Panel'!D$34,(('Control Panel'!D$34-'Control Panel'!C$34)*'Control Panel'!$C$39)+((C30-'Control Panel'!D$34)*'Control Panel'!$C$40),IF(C30&lt;='Control Panel'!D$34,((C30-'Control Panel'!C$34)*'Control Panel'!$C$39)))))</f>
        <v>117504.4274798375</v>
      </c>
      <c r="F30" s="96">
        <f>IF(D30&gt;='Control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Panel'!$C$29)),IF(D30&gt;='Control Panel'!$D$12,(('Control Panel'!$D$8-'Control Panel'!$C$8)*'Control Panel'!$C$24)+(('Control Panel'!$D$9-'Control Panel'!$C$9)*'Control Panel'!$C$25)+(('Control Panel'!$D$10-'Control Panel'!$C$10)*'Control Panel'!$C$26)+(('Control Panel'!$D$11-'Control Panel'!$C$11)*'Control Panel'!$C$27)+(('Control Panel'!$D$12-'Control Panel'!$C$12)*'Control Panel'!$C$28)+((D30-'Control Panel'!$D$12)*'Control Panel'!$C$29),IF(D30&gt;='Control Panel'!$D$11,(('Control Panel'!$D$8-'Control Panel'!$C$8)*'Control Panel'!$C$24)+(('Control Panel'!$D$9-'Control Panel'!$C$9)*'Control Panel'!$C$25)+(('Control Panel'!$D$10-'Control Panel'!$C$10)*'Control Panel'!$C$26)+(('Control Panel'!$D$11-'Control Panel'!$C$11)*'Control Panel'!$C$27)+((D30-'Control Panel'!$D$11)*'Control Panel'!$C$28),IF(D30&gt;='Control Panel'!$D$10,(('Control Panel'!$D$8-'Control Panel'!$C$8)*'Control Panel'!$C$24)+('Control Panel'!$D$9-'Control Panel'!$C$9)*'Control Panel'!$C$25+(('Control Panel'!$D$10-'Control Panel'!$C$10)*'Control Panel'!$C$26)+((D30-'Control Panel'!$D$10)*'Control Panel'!$C$27),IF(D30&gt;='Control Panel'!$D$9,(('Control Panel'!$D$8-'Control Panel'!$C$8)*'Control Panel'!$C$24)+(('Control Panel'!$D$9-'Control Panel'!$C$9)*'Control Panel'!$C$25)+((D30-'Control Panel'!$D$9)*'Control Panel'!$C$26),IF(D30&gt;='Control Panel'!$D$8,(('Control Panel'!$D$8-'Control Panel'!$C$8)*'Control Panel'!$C$24)+((D30-'Control Panel'!$D$8)*'Control Panel'!$C$25),IF(D30&lt;='Control Panel'!$D$8,((D30-'Control Panel'!$C$8)*'Control Panel'!$C$24))))))))</f>
        <v>69055.132088767496</v>
      </c>
      <c r="G30" s="89">
        <f t="shared" si="0"/>
        <v>9.138203629587836E-3</v>
      </c>
      <c r="H30" s="90">
        <f t="shared" si="1"/>
        <v>6.4999999999999997E-3</v>
      </c>
      <c r="I30" s="91">
        <f t="shared" si="2"/>
        <v>-48449.295391070002</v>
      </c>
      <c r="J30" s="91">
        <f>C30*(1+'Control Panel'!$C$44)</f>
        <v>13244349.240846526</v>
      </c>
      <c r="K30" s="91">
        <f>D30*(1+'Control Panel'!$C$44)</f>
        <v>10942582.46945085</v>
      </c>
      <c r="L30" s="92">
        <f>IF(J30&gt;='Control Panel'!G$36,(('Control Panel'!G$34-'Control Panel'!F$34)*'Control Panel'!$C$39)+('Control Panel'!G$35-'Control Panel'!F$35)*'Control Panel'!$C$40+(('Control Panel'!G$36-'Control Panel'!F$36)*'Control Panel'!$C$41),IF(J30&gt;='Control Panel'!G$35,(('Control Panel'!G$34-'Control Panel'!F$34)*'Control Panel'!$C$39)+(('Control Panel'!G$35-'Control Panel'!F$35)*'Control Panel'!$C$40)+((J30-'Control Panel'!G$35)*'Control Panel'!$C$41),IF(J30&gt;='Control Panel'!G$34,(('Control Panel'!G$34-'Control Panel'!F$34)*'Control Panel'!$C$39)+((J30-'Control Panel'!G$34)*'Control Panel'!$C$40),IF(J30&lt;='Control Panel'!G$34,((J30-'Control Panel'!F$34)*'Control Panel'!$C$39)))))</f>
        <v>121029.56030423264</v>
      </c>
      <c r="M30" s="92">
        <f>IF(K30&gt;='Control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Panel'!$C$29)),IF(K30&gt;='Control Panel'!$G$12,(('Control Panel'!$G$8-'Control Panel'!$F$8)*'Control Panel'!$C$24)+(('Control Panel'!$G$9-'Control Panel'!$F$9)*'Control Panel'!$C$25)+(('Control Panel'!$G$10-'Control Panel'!$F$10)*'Control Panel'!$C$26)+(('Control Panel'!$G$11-'Control Panel'!$F$11)*'Control Panel'!$C$27)+(('Control Panel'!$G$12-'Control Panel'!$F$12)*'Control Panel'!$C$28)+((K30-'Control Panel'!$G$12)*'Control Panel'!$C$29),IF(K30&gt;='Control Panel'!$G$11,(('Control Panel'!$G$8-'Control Panel'!$F$8)*'Control Panel'!$C$24)+(('Control Panel'!$G$9-'Control Panel'!$F$9)*'Control Panel'!$C$25)+(('Control Panel'!$G$10-'Control Panel'!$F$10)*'Control Panel'!$C$26)+(('Control Panel'!$G$11-'Control Panel'!$F$11)*'Control Panel'!$C$27)+((K30-'Control Panel'!$G$11)*'Control Panel'!$C$28),IF(K30&gt;='Control Panel'!$G$10,(('Control Panel'!$G$8-'Control Panel'!$F$8)*'Control Panel'!$C$24)+('Control Panel'!$G$9-'Control Panel'!$F$9)*'Control Panel'!$C$25+(('Control Panel'!$G$10-'Control Panel'!$F$10)*'Control Panel'!$C$26)+((K30-'Control Panel'!$G$10)*'Control Panel'!$C$27),IF(K30&gt;='Control Panel'!$G$9,(('Control Panel'!$G$8-'Control Panel'!$F$8)*'Control Panel'!$C$24)+(('Control Panel'!$G$9-'Control Panel'!$F$9)*'Control Panel'!$C$25)+((K30-'Control Panel'!$G$9)*'Control Panel'!$C$26),IF(K30&gt;='Control Panel'!$G$8,(('Control Panel'!$G$8-'Control Panel'!$F$8)*'Control Panel'!$C$24)+((K30-'Control Panel'!$G$8)*'Control Panel'!$C$25),IF(K30&lt;='Control Panel'!$G$8,((K30-'Control Panel'!$F$8)*'Control Panel'!$C$24))))))))</f>
        <v>71126.786051430521</v>
      </c>
      <c r="N30" s="92">
        <f t="shared" si="3"/>
        <v>-49902.774252802119</v>
      </c>
      <c r="O30" s="92">
        <f>J30*(1+'Control Panel'!$C$44)</f>
        <v>13641679.718071923</v>
      </c>
      <c r="P30" s="92">
        <f>K30*(1+'Control Panel'!$C$44)</f>
        <v>11270859.943534376</v>
      </c>
      <c r="Q30" s="92">
        <f>IF(O30&gt;='Control Panel'!J$36,(('Control Panel'!J$34-'Control Panel'!I$34)*'Control Panel'!$C$39)+('Control Panel'!J$35-'Control Panel'!I$35)*'Control Panel'!$C$40+(('Control Panel'!J$36-'Control Panel'!I$36)*'Control Panel'!$C$41),IF(O30&gt;='Control Panel'!J$35,(('Control Panel'!J$34-'Control Panel'!I$34)*'Control Panel'!$C$39)+(('Control Panel'!J$35-'Control Panel'!I$35)*'Control Panel'!$C$40)+((O30-'Control Panel'!J$35)*'Control Panel'!$C$41),IF(O30&gt;='Control Panel'!J$34,(('Control Panel'!J$34-'Control Panel'!I$34)*'Control Panel'!$C$39)+((O30-'Control Panel'!J$34)*'Control Panel'!$C$40),IF(O30&lt;='Control Panel'!J$34,((O30-'Control Panel'!I$34)*'Control Panel'!$C$39)))))</f>
        <v>124660.44711335962</v>
      </c>
      <c r="R30" s="92">
        <f>IF(P30&gt;='Control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Panel'!$C$29)),IF(P30&gt;='Control Panel'!$J$12,(('Control Panel'!$J$8-'Control Panel'!$I$8)*'Control Panel'!$C$24)+(('Control Panel'!$J$9-'Control Panel'!$I$9)*'Control Panel'!$C$25)+(('Control Panel'!$J$10-'Control Panel'!$I$10)*'Control Panel'!$C$26)+(('Control Panel'!$J$11-'Control Panel'!$I$11)*'Control Panel'!$C$27)+(('Control Panel'!$J$12-'Control Panel'!$I$12)*'Control Panel'!$C$28)+((P30-'Control Panel'!$J$12)*'Control Panel'!$C$29),IF(P30&gt;='Control Panel'!$J$11,(('Control Panel'!$J$8-'Control Panel'!$I$8)*'Control Panel'!$C$24)+(('Control Panel'!$J$9-'Control Panel'!$I$9)*'Control Panel'!$C$25)+(('Control Panel'!$J$10-'Control Panel'!$I$10)*'Control Panel'!$C$26)+(('Control Panel'!$J$11-'Control Panel'!$I$11)*'Control Panel'!$C$27)+((P30-'Control Panel'!$J$11)*'Control Panel'!$C$28),IF(P30&gt;='Control Panel'!$J$10,(('Control Panel'!$J$8-'Control Panel'!$I$8)*'Control Panel'!$C$24)+('Control Panel'!$J$9-'Control Panel'!$I$9)*'Control Panel'!$C$25+(('Control Panel'!$J$10-'Control Panel'!$I$10)*'Control Panel'!$C$26)+((P30-'Control Panel'!$J$10)*'Control Panel'!$C$27),IF(P30&gt;='Control Panel'!$J$9,(('Control Panel'!$J$8-'Control Panel'!$I$8)*'Control Panel'!$C$24)+(('Control Panel'!$J$9-'Control Panel'!$I$9)*'Control Panel'!$C$25)+((P30-'Control Panel'!$J$9)*'Control Panel'!$C$26),IF(P30&gt;='Control Panel'!$J$8,(('Control Panel'!$J$8-'Control Panel'!$I$8)*'Control Panel'!$C$24)+((P30-'Control Panel'!$J$8)*'Control Panel'!$C$25),IF(P30&lt;='Control Panel'!$J$8,((P30-'Control Panel'!$I$8)*'Control Panel'!$C$24))))))))</f>
        <v>73260.589632973439</v>
      </c>
      <c r="S30" s="92">
        <f t="shared" si="4"/>
        <v>-51399.857480386185</v>
      </c>
      <c r="T30" s="92">
        <f>O30*(1+'Control Panel'!$C$44)</f>
        <v>14050930.10961408</v>
      </c>
      <c r="U30" s="92">
        <f>P30*(1+'Control Panel'!$C$44)</f>
        <v>11608985.741840407</v>
      </c>
      <c r="V30" s="92">
        <f>IF(T30&gt;='Control Panel'!M$36,(('Control Panel'!M$34-'Control Panel'!L$34)*'Control Panel'!$C$39)+('Control Panel'!M$35-'Control Panel'!L$35)*'Control Panel'!$C$40+(('Control Panel'!M$36-'Control Panel'!L$36)*'Control Panel'!$C$41),IF(T30&gt;='Control Panel'!M$35,(('Control Panel'!M$34-'Control Panel'!L$34)*'Control Panel'!$C$39)+(('Control Panel'!M$35-'Control Panel'!L$35)*'Control Panel'!$C$40)+((T30-'Control Panel'!M$35)*'Control Panel'!$C$41),IF(T30&gt;='Control Panel'!M$34,(('Control Panel'!M$34-'Control Panel'!L$34)*'Control Panel'!$C$39)+((T30-'Control Panel'!M$34)*'Control Panel'!$C$40),IF(T30&lt;='Control Panel'!M$34,((T30-'Control Panel'!L$34)*'Control Panel'!$C$39)))))</f>
        <v>128400.26052676041</v>
      </c>
      <c r="W30" s="91">
        <f>IF(U30&gt;='Control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Panel'!$C$29)),IF(U30&gt;='Control Panel'!$M$12,(('Control Panel'!$M$8-'Control Panel'!$L$8)*'Control Panel'!$C$24)+(('Control Panel'!$M$9-'Control Panel'!$L$9)*'Control Panel'!$C$25)+(('Control Panel'!$M$10-'Control Panel'!$L$10)*'Control Panel'!$C$26)+(('Control Panel'!$M$11-'Control Panel'!$L$11)*'Control Panel'!$C$27)+(('Control Panel'!$M$12-'Control Panel'!$L$12)*'Control Panel'!$C$28)+((U30-'Control Panel'!$M$12)*'Control Panel'!$C$29),IF(U30&gt;='Control Panel'!$M$11,(('Control Panel'!$M$8-'Control Panel'!$L$8)*'Control Panel'!$C$24)+(('Control Panel'!$M$9-'Control Panel'!$L$9)*'Control Panel'!$C$25)+(('Control Panel'!$M$10-'Control Panel'!$L$10)*'Control Panel'!$C$26)+(('Control Panel'!$M$11-'Control Panel'!$L$11)*'Control Panel'!$C$27)+((U30-'Control Panel'!$M$11)*'Control Panel'!$C$28),IF(U30&gt;='Control Panel'!$M$10,(('Control Panel'!$M$8-'Control Panel'!$L$8)*'Control Panel'!$C$24)+('Control Panel'!$M$9-'Control Panel'!$L$9)*'Control Panel'!$C$25+(('Control Panel'!$M$10-'Control Panel'!$L$10)*'Control Panel'!$C$26)+((U30-'Control Panel'!$M$10)*'Control Panel'!$C$27),IF(U30&gt;='Control Panel'!$M$9,(('Control Panel'!$M$8-'Control Panel'!$L$8)*'Control Panel'!$C$24)+(('Control Panel'!$M$9-'Control Panel'!$L$9)*'Control Panel'!$C$25)+((U30-'Control Panel'!$M$9)*'Control Panel'!$C$26),IF(U30&gt;='Control Panel'!$M$8,(('Control Panel'!$M$8-'Control Panel'!$L$8)*'Control Panel'!$C$24)+((U30-'Control Panel'!$M$8)*'Control Panel'!$C$25),IF(U30&lt;='Control Panel'!$M$8,((U30-'Control Panel'!$L$8)*'Control Panel'!$C$24))))))))</f>
        <v>75458.407321962644</v>
      </c>
      <c r="X30" s="92">
        <f t="shared" si="5"/>
        <v>-52941.853204797764</v>
      </c>
      <c r="Y30" s="91">
        <f>T30*(1+'Control Panel'!$C$44)</f>
        <v>14472458.012902502</v>
      </c>
      <c r="Z30" s="91">
        <f>U30*(1+'Control Panel'!$C$44)</f>
        <v>11957255.31409562</v>
      </c>
      <c r="AA30" s="91">
        <f>IF(Y30&gt;='Control Panel'!P$36,(('Control Panel'!P$34-'Control Panel'!O$34)*'Control Panel'!$C$39)+('Control Panel'!P$35-'Control Panel'!O$35)*'Control Panel'!$C$40+(('Control Panel'!P$36-'Control Panel'!O$36)*'Control Panel'!$C$41),IF(Y30&gt;='Control Panel'!P$35,(('Control Panel'!P$34-'Control Panel'!O$34)*'Control Panel'!$C$39)+(('Control Panel'!P$35-'Control Panel'!O$35)*'Control Panel'!$C$40)+((Y30-'Control Panel'!P$35)*'Control Panel'!$C$41),IF(Y30&gt;='Control Panel'!P$34,(('Control Panel'!P$34-'Control Panel'!O$34)*'Control Panel'!$C$39)+((Y30-'Control Panel'!P$34)*'Control Panel'!$C$40),IF(Y30&lt;='Control Panel'!P$34,((Y30-'Control Panel'!O$34)*'Control Panel'!$C$39)))))</f>
        <v>132252.26834256324</v>
      </c>
      <c r="AB30" s="91">
        <f>IF(Z30&gt;='Control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Panel'!$C$29)),IF(Z30&gt;='Control Panel'!$P$12,(('Control Panel'!$P$8-'Control Panel'!$O$8)*'Control Panel'!$C$24)+(('Control Panel'!$P$9-'Control Panel'!$O$9)*'Control Panel'!$C$25)+(('Control Panel'!$P$10-'Control Panel'!$O$10)*'Control Panel'!$C$26)+(('Control Panel'!$P$11-'Control Panel'!$O$11)*'Control Panel'!$C$27)+(('Control Panel'!$P$12-'Control Panel'!$O$12)*'Control Panel'!$C$28)+((Z30-'Control Panel'!$P$12)*'Control Panel'!$C$29),IF(Z30&gt;='Control Panel'!$P$11,(('Control Panel'!$P$8-'Control Panel'!$O$8)*'Control Panel'!$C$24)+(('Control Panel'!$P$9-'Control Panel'!$O$9)*'Control Panel'!$C$25)+(('Control Panel'!$P$10-'Control Panel'!$O$10)*'Control Panel'!$C$26)+(('Control Panel'!$P$11-'Control Panel'!$O$11)*'Control Panel'!$C$27)+((Z30-'Control Panel'!$P$11)*'Control Panel'!$C$28),IF(Z30&gt;='Control Panel'!$P$10,(('Control Panel'!$P$8-'Control Panel'!$O$8)*'Control Panel'!$C$24)+('Control Panel'!$P$9-'Control Panel'!$O$9)*'Control Panel'!$C$25+(('Control Panel'!$P$10-'Control Panel'!$O$10)*'Control Panel'!$C$26)+((Z30-'Control Panel'!$P$10)*'Control Panel'!$C$27),IF(Z30&gt;='Control Panel'!$P$9,(('Control Panel'!$P$8-'Control Panel'!$O$8)*'Control Panel'!$C$24)+(('Control Panel'!$P$9-'Control Panel'!$O$9)*'Control Panel'!$C$25)+((Z30-'Control Panel'!$P$9)*'Control Panel'!$C$26),IF(Z30&gt;='Control Panel'!$P$8,(('Control Panel'!$P$8-'Control Panel'!$O$8)*'Control Panel'!$C$24)+((Z30-'Control Panel'!$P$8)*'Control Panel'!$C$25),IF(Z30&lt;='Control Panel'!$P$8,((Z30-'Control Panel'!$O$8)*'Control Panel'!$C$24))))))))</f>
        <v>77722.159541621528</v>
      </c>
      <c r="AC30" s="93">
        <f t="shared" si="6"/>
        <v>-54530.108800941714</v>
      </c>
      <c r="AD30" s="93">
        <f>Y30*(1+'Control Panel'!$C$44)</f>
        <v>14906631.753289577</v>
      </c>
      <c r="AE30" s="91">
        <f>Z30*(1+'Control Panel'!$C$44)</f>
        <v>12315972.973518489</v>
      </c>
      <c r="AF30" s="91">
        <f>IF(AD30&gt;='Control Panel'!S$36,(('Control Panel'!S$34-'Control Panel'!R$34)*'Control Panel'!$C$39)+('Control Panel'!S$35-'Control Panel'!R$35)*'Control Panel'!$C$40+(('Control Panel'!S$36-'Control Panel'!R$36)*'Control Panel'!$C$41),IF(AD30&gt;='Control Panel'!S$35,(('Control Panel'!S$34-'Control Panel'!R$34)*'Control Panel'!$C$39)+(('Control Panel'!S$35-'Control Panel'!R$35)*'Control Panel'!$C$40)+((AD30-'Control Panel'!S$35)*'Control Panel'!$C$41),IF(AD30&gt;='Control Panel'!S$34,(('Control Panel'!S$34-'Control Panel'!R$34)*'Control Panel'!$C$39)+((AD30-'Control Panel'!S$34)*'Control Panel'!$C$40),IF(AD30&lt;='Control Panel'!S$34,((AD30-'Control Panel'!R$34)*'Control Panel'!$C$39)))))</f>
        <v>136219.83639284011</v>
      </c>
      <c r="AG30" s="91">
        <f>IF(AE30&gt;='Control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Panel'!$C$29)),IF(AE30&gt;='Control Panel'!$S$12,(('Control Panel'!$S$8-'Control Panel'!$R$8)*'Control Panel'!$C$24)+(('Control Panel'!$S$9-'Control Panel'!$R$9)*'Control Panel'!$C$25)+(('Control Panel'!$S$10-'Control Panel'!$R$10)*'Control Panel'!$C$26)+(('Control Panel'!$S$11-'Control Panel'!$R$11)*'Control Panel'!$C$27)+(('Control Panel'!$S$12-'Control Panel'!$R$12)*'Control Panel'!$C$28)+((AE30-'Control Panel'!$S$12)*'Control Panel'!$C$29),IF(AE30&gt;='Control Panel'!$S$11,(('Control Panel'!$S$8-'Control Panel'!$R$8)*'Control Panel'!$C$24)+(('Control Panel'!$S$9-'Control Panel'!$R$9)*'Control Panel'!$C$25)+(('Control Panel'!$S$10-'Control Panel'!$R$10)*'Control Panel'!$C$26)+(('Control Panel'!$S$11-'Control Panel'!$R$11)*'Control Panel'!$C$27)+((AE30-'Control Panel'!$S$11)*'Control Panel'!$C$28),IF(AE30&gt;='Control Panel'!$S$10,(('Control Panel'!$S$8-'Control Panel'!$R$8)*'Control Panel'!$C$24)+('Control Panel'!$S$9-'Control Panel'!$R$9)*'Control Panel'!$C$25+(('Control Panel'!$S$10-'Control Panel'!$R$10)*'Control Panel'!$C$26)+((AE30-'Control Panel'!$S$10)*'Control Panel'!$C$27),IF(AE30&gt;='Control Panel'!$S$9,(('Control Panel'!$S$8-'Control Panel'!$R$8)*'Control Panel'!$C$24)+(('Control Panel'!$S$9-'Control Panel'!$R$9)*'Control Panel'!$C$25)+((AE30-'Control Panel'!$S$9)*'Control Panel'!$C$26),IF(AE30&gt;='Control Panel'!$S$8,(('Control Panel'!$S$8-'Control Panel'!$R$8)*'Control Panel'!$C$24)+((AE30-'Control Panel'!$S$8)*'Control Panel'!$C$25),IF(AE30&lt;='Control Panel'!$S$8,((AE30-'Control Panel'!$R$8)*'Control Panel'!$C$24))))))))</f>
        <v>80053.82432787017</v>
      </c>
      <c r="AH30" s="91">
        <f t="shared" si="7"/>
        <v>-56166.012064969938</v>
      </c>
      <c r="AI30" s="92">
        <f t="shared" si="8"/>
        <v>642562.37267975602</v>
      </c>
      <c r="AJ30" s="92">
        <f t="shared" si="9"/>
        <v>377621.7668758583</v>
      </c>
      <c r="AK30" s="92">
        <f t="shared" si="10"/>
        <v>-264940.60580389772</v>
      </c>
    </row>
    <row r="31" spans="1:37" s="94" customFormat="1" ht="14.1">
      <c r="A31" s="86" t="str">
        <f>'ESTIMATED Earned Revenue'!A32</f>
        <v>Youngstown, OH</v>
      </c>
      <c r="B31" s="86"/>
      <c r="C31" s="95">
        <f>'ESTIMATED Earned Revenue'!$I32*1.07925</f>
        <v>11233783.74</v>
      </c>
      <c r="D31" s="95">
        <f>'ESTIMATED Earned Revenue'!$L32*1.07925</f>
        <v>10735441.131750001</v>
      </c>
      <c r="E31" s="96">
        <f>IF(C31&gt;='Control Panel'!D$36,(('Control Panel'!D$34-'Control Panel'!C$34)*'Control Panel'!$C$39)+('Control Panel'!D$35-'Control Panel'!C$35)*'Control Panel'!$C$40+(('Control Panel'!D$36-'Control Panel'!C$36)*'Control Panel'!$C$41),IF(C31&gt;='Control Panel'!D$35,(('Control Panel'!D$34-'Control Panel'!C$34)*'Control Panel'!$C$39)+(('Control Panel'!D$35-'Control Panel'!C$35)*'Control Panel'!$C$40)+((C31-'Control Panel'!D$35)*'Control Panel'!$C$41),IF(C31&gt;='Control Panel'!D$34,(('Control Panel'!D$34-'Control Panel'!C$34)*'Control Panel'!$C$39)+((C31-'Control Panel'!D$34)*'Control Panel'!$C$40),IF(C31&lt;='Control Panel'!D$34,((C31-'Control Panel'!C$34)*'Control Panel'!$C$39)))))</f>
        <v>109380.38870000001</v>
      </c>
      <c r="F31" s="96">
        <f>IF(D31&gt;='Control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Panel'!$C$29)),IF(D31&gt;='Control Panel'!$D$12,(('Control Panel'!$D$8-'Control Panel'!$C$8)*'Control Panel'!$C$24)+(('Control Panel'!$D$9-'Control Panel'!$C$9)*'Control Panel'!$C$25)+(('Control Panel'!$D$10-'Control Panel'!$C$10)*'Control Panel'!$C$26)+(('Control Panel'!$D$11-'Control Panel'!$C$11)*'Control Panel'!$C$27)+(('Control Panel'!$D$12-'Control Panel'!$C$12)*'Control Panel'!$C$28)+((D31-'Control Panel'!$D$12)*'Control Panel'!$C$29),IF(D31&gt;='Control Panel'!$D$11,(('Control Panel'!$D$8-'Control Panel'!$C$8)*'Control Panel'!$C$24)+(('Control Panel'!$D$9-'Control Panel'!$C$9)*'Control Panel'!$C$25)+(('Control Panel'!$D$10-'Control Panel'!$C$10)*'Control Panel'!$C$26)+(('Control Panel'!$D$11-'Control Panel'!$C$11)*'Control Panel'!$C$27)+((D31-'Control Panel'!$D$11)*'Control Panel'!$C$28),IF(D31&gt;='Control Panel'!$D$10,(('Control Panel'!$D$8-'Control Panel'!$C$8)*'Control Panel'!$C$24)+('Control Panel'!$D$9-'Control Panel'!$C$9)*'Control Panel'!$C$25+(('Control Panel'!$D$10-'Control Panel'!$C$10)*'Control Panel'!$C$26)+((D31-'Control Panel'!$D$10)*'Control Panel'!$C$27),IF(D31&gt;='Control Panel'!$D$9,(('Control Panel'!$D$8-'Control Panel'!$C$8)*'Control Panel'!$C$24)+(('Control Panel'!$D$9-'Control Panel'!$C$9)*'Control Panel'!$C$25)+((D31-'Control Panel'!$D$9)*'Control Panel'!$C$26),IF(D31&gt;='Control Panel'!$D$8,(('Control Panel'!$D$8-'Control Panel'!$C$8)*'Control Panel'!$C$24)+((D31-'Control Panel'!$D$8)*'Control Panel'!$C$25),IF(D31&lt;='Control Panel'!$D$8,((D31-'Control Panel'!$C$8)*'Control Panel'!$C$24))))))))</f>
        <v>69780.367356375005</v>
      </c>
      <c r="G31" s="89">
        <f t="shared" si="0"/>
        <v>9.7367361907217918E-3</v>
      </c>
      <c r="H31" s="90">
        <f t="shared" si="1"/>
        <v>6.4999999999999997E-3</v>
      </c>
      <c r="I31" s="91">
        <f t="shared" si="2"/>
        <v>-39600.021343625005</v>
      </c>
      <c r="J31" s="91">
        <f>C31*(1+'Control Panel'!$C$44)</f>
        <v>11570797.2522</v>
      </c>
      <c r="K31" s="91">
        <f>D31*(1+'Control Panel'!$C$44)</f>
        <v>11057504.365702501</v>
      </c>
      <c r="L31" s="92">
        <f>IF(J31&gt;='Control Panel'!G$36,(('Control Panel'!G$34-'Control Panel'!F$34)*'Control Panel'!$C$39)+('Control Panel'!G$35-'Control Panel'!F$35)*'Control Panel'!$C$40+(('Control Panel'!G$36-'Control Panel'!F$36)*'Control Panel'!$C$41),IF(J31&gt;='Control Panel'!G$35,(('Control Panel'!G$34-'Control Panel'!F$34)*'Control Panel'!$C$39)+(('Control Panel'!G$35-'Control Panel'!F$35)*'Control Panel'!$C$40)+((J31-'Control Panel'!G$35)*'Control Panel'!$C$41),IF(J31&gt;='Control Panel'!G$34,(('Control Panel'!G$34-'Control Panel'!F$34)*'Control Panel'!$C$39)+((J31-'Control Panel'!G$34)*'Control Panel'!$C$40),IF(J31&lt;='Control Panel'!G$34,((J31-'Control Panel'!F$34)*'Control Panel'!$C$39)))))</f>
        <v>112661.800361</v>
      </c>
      <c r="M31" s="92">
        <f>IF(K31&gt;='Control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Panel'!$C$29)),IF(K31&gt;='Control Panel'!$G$12,(('Control Panel'!$G$8-'Control Panel'!$F$8)*'Control Panel'!$C$24)+(('Control Panel'!$G$9-'Control Panel'!$F$9)*'Control Panel'!$C$25)+(('Control Panel'!$G$10-'Control Panel'!$F$10)*'Control Panel'!$C$26)+(('Control Panel'!$G$11-'Control Panel'!$F$11)*'Control Panel'!$C$27)+(('Control Panel'!$G$12-'Control Panel'!$F$12)*'Control Panel'!$C$28)+((K31-'Control Panel'!$G$12)*'Control Panel'!$C$29),IF(K31&gt;='Control Panel'!$G$11,(('Control Panel'!$G$8-'Control Panel'!$F$8)*'Control Panel'!$C$24)+(('Control Panel'!$G$9-'Control Panel'!$F$9)*'Control Panel'!$C$25)+(('Control Panel'!$G$10-'Control Panel'!$F$10)*'Control Panel'!$C$26)+(('Control Panel'!$G$11-'Control Panel'!$F$11)*'Control Panel'!$C$27)+((K31-'Control Panel'!$G$11)*'Control Panel'!$C$28),IF(K31&gt;='Control Panel'!$G$10,(('Control Panel'!$G$8-'Control Panel'!$F$8)*'Control Panel'!$C$24)+('Control Panel'!$G$9-'Control Panel'!$F$9)*'Control Panel'!$C$25+(('Control Panel'!$G$10-'Control Panel'!$F$10)*'Control Panel'!$C$26)+((K31-'Control Panel'!$G$10)*'Control Panel'!$C$27),IF(K31&gt;='Control Panel'!$G$9,(('Control Panel'!$G$8-'Control Panel'!$F$8)*'Control Panel'!$C$24)+(('Control Panel'!$G$9-'Control Panel'!$F$9)*'Control Panel'!$C$25)+((K31-'Control Panel'!$G$9)*'Control Panel'!$C$26),IF(K31&gt;='Control Panel'!$G$8,(('Control Panel'!$G$8-'Control Panel'!$F$8)*'Control Panel'!$C$24)+((K31-'Control Panel'!$G$8)*'Control Panel'!$C$25),IF(K31&lt;='Control Panel'!$G$8,((K31-'Control Panel'!$F$8)*'Control Panel'!$C$24))))))))</f>
        <v>71873.77837706625</v>
      </c>
      <c r="N31" s="92">
        <f t="shared" si="3"/>
        <v>-40788.021983933751</v>
      </c>
      <c r="O31" s="92">
        <f>J31*(1+'Control Panel'!$C$44)</f>
        <v>11917921.169766</v>
      </c>
      <c r="P31" s="92">
        <f>K31*(1+'Control Panel'!$C$44)</f>
        <v>11389229.496673577</v>
      </c>
      <c r="Q31" s="92">
        <f>IF(O31&gt;='Control Panel'!J$36,(('Control Panel'!J$34-'Control Panel'!I$34)*'Control Panel'!$C$39)+('Control Panel'!J$35-'Control Panel'!I$35)*'Control Panel'!$C$40+(('Control Panel'!J$36-'Control Panel'!I$36)*'Control Panel'!$C$41),IF(O31&gt;='Control Panel'!J$35,(('Control Panel'!J$34-'Control Panel'!I$34)*'Control Panel'!$C$39)+(('Control Panel'!J$35-'Control Panel'!I$35)*'Control Panel'!$C$40)+((O31-'Control Panel'!J$35)*'Control Panel'!$C$41),IF(O31&gt;='Control Panel'!J$34,(('Control Panel'!J$34-'Control Panel'!I$34)*'Control Panel'!$C$39)+((O31-'Control Panel'!J$34)*'Control Panel'!$C$40),IF(O31&lt;='Control Panel'!J$34,((O31-'Control Panel'!I$34)*'Control Panel'!$C$39)))))</f>
        <v>116041.65437183001</v>
      </c>
      <c r="R31" s="92">
        <f>IF(P31&gt;='Control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Panel'!$C$29)),IF(P31&gt;='Control Panel'!$J$12,(('Control Panel'!$J$8-'Control Panel'!$I$8)*'Control Panel'!$C$24)+(('Control Panel'!$J$9-'Control Panel'!$I$9)*'Control Panel'!$C$25)+(('Control Panel'!$J$10-'Control Panel'!$I$10)*'Control Panel'!$C$26)+(('Control Panel'!$J$11-'Control Panel'!$I$11)*'Control Panel'!$C$27)+(('Control Panel'!$J$12-'Control Panel'!$I$12)*'Control Panel'!$C$28)+((P31-'Control Panel'!$J$12)*'Control Panel'!$C$29),IF(P31&gt;='Control Panel'!$J$11,(('Control Panel'!$J$8-'Control Panel'!$I$8)*'Control Panel'!$C$24)+(('Control Panel'!$J$9-'Control Panel'!$I$9)*'Control Panel'!$C$25)+(('Control Panel'!$J$10-'Control Panel'!$I$10)*'Control Panel'!$C$26)+(('Control Panel'!$J$11-'Control Panel'!$I$11)*'Control Panel'!$C$27)+((P31-'Control Panel'!$J$11)*'Control Panel'!$C$28),IF(P31&gt;='Control Panel'!$J$10,(('Control Panel'!$J$8-'Control Panel'!$I$8)*'Control Panel'!$C$24)+('Control Panel'!$J$9-'Control Panel'!$I$9)*'Control Panel'!$C$25+(('Control Panel'!$J$10-'Control Panel'!$I$10)*'Control Panel'!$C$26)+((P31-'Control Panel'!$J$10)*'Control Panel'!$C$27),IF(P31&gt;='Control Panel'!$J$9,(('Control Panel'!$J$8-'Control Panel'!$I$8)*'Control Panel'!$C$24)+(('Control Panel'!$J$9-'Control Panel'!$I$9)*'Control Panel'!$C$25)+((P31-'Control Panel'!$J$9)*'Control Panel'!$C$26),IF(P31&gt;='Control Panel'!$J$8,(('Control Panel'!$J$8-'Control Panel'!$I$8)*'Control Panel'!$C$24)+((P31-'Control Panel'!$J$8)*'Control Panel'!$C$25),IF(P31&lt;='Control Panel'!$J$8,((P31-'Control Panel'!$I$8)*'Control Panel'!$C$24))))))))</f>
        <v>74029.991728378242</v>
      </c>
      <c r="S31" s="92">
        <f t="shared" si="4"/>
        <v>-42011.662643451768</v>
      </c>
      <c r="T31" s="92">
        <f>O31*(1+'Control Panel'!$C$44)</f>
        <v>12275458.804858981</v>
      </c>
      <c r="U31" s="92">
        <f>P31*(1+'Control Panel'!$C$44)</f>
        <v>11730906.381573783</v>
      </c>
      <c r="V31" s="92">
        <f>IF(T31&gt;='Control Panel'!M$36,(('Control Panel'!M$34-'Control Panel'!L$34)*'Control Panel'!$C$39)+('Control Panel'!M$35-'Control Panel'!L$35)*'Control Panel'!$C$40+(('Control Panel'!M$36-'Control Panel'!L$36)*'Control Panel'!$C$41),IF(T31&gt;='Control Panel'!M$35,(('Control Panel'!M$34-'Control Panel'!L$34)*'Control Panel'!$C$39)+(('Control Panel'!M$35-'Control Panel'!L$35)*'Control Panel'!$C$40)+((T31-'Control Panel'!M$35)*'Control Panel'!$C$41),IF(T31&gt;='Control Panel'!M$34,(('Control Panel'!M$34-'Control Panel'!L$34)*'Control Panel'!$C$39)+((T31-'Control Panel'!M$34)*'Control Panel'!$C$40),IF(T31&lt;='Control Panel'!M$34,((T31-'Control Panel'!L$34)*'Control Panel'!$C$39)))))</f>
        <v>119522.90400298491</v>
      </c>
      <c r="W31" s="91">
        <f>IF(U31&gt;='Control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Panel'!$C$29)),IF(U31&gt;='Control Panel'!$M$12,(('Control Panel'!$M$8-'Control Panel'!$L$8)*'Control Panel'!$C$24)+(('Control Panel'!$M$9-'Control Panel'!$L$9)*'Control Panel'!$C$25)+(('Control Panel'!$M$10-'Control Panel'!$L$10)*'Control Panel'!$C$26)+(('Control Panel'!$M$11-'Control Panel'!$L$11)*'Control Panel'!$C$27)+(('Control Panel'!$M$12-'Control Panel'!$L$12)*'Control Panel'!$C$28)+((U31-'Control Panel'!$M$12)*'Control Panel'!$C$29),IF(U31&gt;='Control Panel'!$M$11,(('Control Panel'!$M$8-'Control Panel'!$L$8)*'Control Panel'!$C$24)+(('Control Panel'!$M$9-'Control Panel'!$L$9)*'Control Panel'!$C$25)+(('Control Panel'!$M$10-'Control Panel'!$L$10)*'Control Panel'!$C$26)+(('Control Panel'!$M$11-'Control Panel'!$L$11)*'Control Panel'!$C$27)+((U31-'Control Panel'!$M$11)*'Control Panel'!$C$28),IF(U31&gt;='Control Panel'!$M$10,(('Control Panel'!$M$8-'Control Panel'!$L$8)*'Control Panel'!$C$24)+('Control Panel'!$M$9-'Control Panel'!$L$9)*'Control Panel'!$C$25+(('Control Panel'!$M$10-'Control Panel'!$L$10)*'Control Panel'!$C$26)+((U31-'Control Panel'!$M$10)*'Control Panel'!$C$27),IF(U31&gt;='Control Panel'!$M$9,(('Control Panel'!$M$8-'Control Panel'!$L$8)*'Control Panel'!$C$24)+(('Control Panel'!$M$9-'Control Panel'!$L$9)*'Control Panel'!$C$25)+((U31-'Control Panel'!$M$9)*'Control Panel'!$C$26),IF(U31&gt;='Control Panel'!$M$8,(('Control Panel'!$M$8-'Control Panel'!$L$8)*'Control Panel'!$C$24)+((U31-'Control Panel'!$M$8)*'Control Panel'!$C$25),IF(U31&lt;='Control Panel'!$M$8,((U31-'Control Panel'!$L$8)*'Control Panel'!$C$24))))))))</f>
        <v>76250.891480229591</v>
      </c>
      <c r="X31" s="92">
        <f t="shared" si="5"/>
        <v>-43272.012522755322</v>
      </c>
      <c r="Y31" s="91">
        <f>T31*(1+'Control Panel'!$C$44)</f>
        <v>12643722.56900475</v>
      </c>
      <c r="Z31" s="91">
        <f>U31*(1+'Control Panel'!$C$44)</f>
        <v>12082833.573020997</v>
      </c>
      <c r="AA31" s="91">
        <f>IF(Y31&gt;='Control Panel'!P$36,(('Control Panel'!P$34-'Control Panel'!O$34)*'Control Panel'!$C$39)+('Control Panel'!P$35-'Control Panel'!O$35)*'Control Panel'!$C$40+(('Control Panel'!P$36-'Control Panel'!O$36)*'Control Panel'!$C$41),IF(Y31&gt;='Control Panel'!P$35,(('Control Panel'!P$34-'Control Panel'!O$34)*'Control Panel'!$C$39)+(('Control Panel'!P$35-'Control Panel'!O$35)*'Control Panel'!$C$40)+((Y31-'Control Panel'!P$35)*'Control Panel'!$C$41),IF(Y31&gt;='Control Panel'!P$34,(('Control Panel'!P$34-'Control Panel'!O$34)*'Control Panel'!$C$39)+((Y31-'Control Panel'!P$34)*'Control Panel'!$C$40),IF(Y31&lt;='Control Panel'!P$34,((Y31-'Control Panel'!O$34)*'Control Panel'!$C$39)))))</f>
        <v>123108.59112307447</v>
      </c>
      <c r="AB31" s="91">
        <f>IF(Z31&gt;='Control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Panel'!$C$29)),IF(Z31&gt;='Control Panel'!$P$12,(('Control Panel'!$P$8-'Control Panel'!$O$8)*'Control Panel'!$C$24)+(('Control Panel'!$P$9-'Control Panel'!$O$9)*'Control Panel'!$C$25)+(('Control Panel'!$P$10-'Control Panel'!$O$10)*'Control Panel'!$C$26)+(('Control Panel'!$P$11-'Control Panel'!$O$11)*'Control Panel'!$C$27)+(('Control Panel'!$P$12-'Control Panel'!$O$12)*'Control Panel'!$C$28)+((Z31-'Control Panel'!$P$12)*'Control Panel'!$C$29),IF(Z31&gt;='Control Panel'!$P$11,(('Control Panel'!$P$8-'Control Panel'!$O$8)*'Control Panel'!$C$24)+(('Control Panel'!$P$9-'Control Panel'!$O$9)*'Control Panel'!$C$25)+(('Control Panel'!$P$10-'Control Panel'!$O$10)*'Control Panel'!$C$26)+(('Control Panel'!$P$11-'Control Panel'!$O$11)*'Control Panel'!$C$27)+((Z31-'Control Panel'!$P$11)*'Control Panel'!$C$28),IF(Z31&gt;='Control Panel'!$P$10,(('Control Panel'!$P$8-'Control Panel'!$O$8)*'Control Panel'!$C$24)+('Control Panel'!$P$9-'Control Panel'!$O$9)*'Control Panel'!$C$25+(('Control Panel'!$P$10-'Control Panel'!$O$10)*'Control Panel'!$C$26)+((Z31-'Control Panel'!$P$10)*'Control Panel'!$C$27),IF(Z31&gt;='Control Panel'!$P$9,(('Control Panel'!$P$8-'Control Panel'!$O$8)*'Control Panel'!$C$24)+(('Control Panel'!$P$9-'Control Panel'!$O$9)*'Control Panel'!$C$25)+((Z31-'Control Panel'!$P$9)*'Control Panel'!$C$26),IF(Z31&gt;='Control Panel'!$P$8,(('Control Panel'!$P$8-'Control Panel'!$O$8)*'Control Panel'!$C$24)+((Z31-'Control Panel'!$P$8)*'Control Panel'!$C$25),IF(Z31&lt;='Control Panel'!$P$8,((Z31-'Control Panel'!$O$8)*'Control Panel'!$C$24))))))))</f>
        <v>78538.41822463648</v>
      </c>
      <c r="AC31" s="93">
        <f t="shared" si="6"/>
        <v>-44570.172898437988</v>
      </c>
      <c r="AD31" s="93">
        <f>Y31*(1+'Control Panel'!$C$44)</f>
        <v>13023034.246074893</v>
      </c>
      <c r="AE31" s="91">
        <f>Z31*(1+'Control Panel'!$C$44)</f>
        <v>12445318.580211626</v>
      </c>
      <c r="AF31" s="91">
        <f>IF(AD31&gt;='Control Panel'!S$36,(('Control Panel'!S$34-'Control Panel'!R$34)*'Control Panel'!$C$39)+('Control Panel'!S$35-'Control Panel'!R$35)*'Control Panel'!$C$40+(('Control Panel'!S$36-'Control Panel'!R$36)*'Control Panel'!$C$41),IF(AD31&gt;='Control Panel'!S$35,(('Control Panel'!S$34-'Control Panel'!R$34)*'Control Panel'!$C$39)+(('Control Panel'!S$35-'Control Panel'!R$35)*'Control Panel'!$C$40)+((AD31-'Control Panel'!S$35)*'Control Panel'!$C$41),IF(AD31&gt;='Control Panel'!S$34,(('Control Panel'!S$34-'Control Panel'!R$34)*'Control Panel'!$C$39)+((AD31-'Control Panel'!S$34)*'Control Panel'!$C$40),IF(AD31&lt;='Control Panel'!S$34,((AD31-'Control Panel'!R$34)*'Control Panel'!$C$39)))))</f>
        <v>126801.84885676669</v>
      </c>
      <c r="AG31" s="91">
        <f>IF(AE31&gt;='Control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Panel'!$C$29)),IF(AE31&gt;='Control Panel'!$S$12,(('Control Panel'!$S$8-'Control Panel'!$R$8)*'Control Panel'!$C$24)+(('Control Panel'!$S$9-'Control Panel'!$R$9)*'Control Panel'!$C$25)+(('Control Panel'!$S$10-'Control Panel'!$R$10)*'Control Panel'!$C$26)+(('Control Panel'!$S$11-'Control Panel'!$R$11)*'Control Panel'!$C$27)+(('Control Panel'!$S$12-'Control Panel'!$R$12)*'Control Panel'!$C$28)+((AE31-'Control Panel'!$S$12)*'Control Panel'!$C$29),IF(AE31&gt;='Control Panel'!$S$11,(('Control Panel'!$S$8-'Control Panel'!$R$8)*'Control Panel'!$C$24)+(('Control Panel'!$S$9-'Control Panel'!$R$9)*'Control Panel'!$C$25)+(('Control Panel'!$S$10-'Control Panel'!$R$10)*'Control Panel'!$C$26)+(('Control Panel'!$S$11-'Control Panel'!$R$11)*'Control Panel'!$C$27)+((AE31-'Control Panel'!$S$11)*'Control Panel'!$C$28),IF(AE31&gt;='Control Panel'!$S$10,(('Control Panel'!$S$8-'Control Panel'!$R$8)*'Control Panel'!$C$24)+('Control Panel'!$S$9-'Control Panel'!$R$9)*'Control Panel'!$C$25+(('Control Panel'!$S$10-'Control Panel'!$R$10)*'Control Panel'!$C$26)+((AE31-'Control Panel'!$S$10)*'Control Panel'!$C$27),IF(AE31&gt;='Control Panel'!$S$9,(('Control Panel'!$S$8-'Control Panel'!$R$8)*'Control Panel'!$C$24)+(('Control Panel'!$S$9-'Control Panel'!$R$9)*'Control Panel'!$C$25)+((AE31-'Control Panel'!$S$9)*'Control Panel'!$C$26),IF(AE31&gt;='Control Panel'!$S$8,(('Control Panel'!$S$8-'Control Panel'!$R$8)*'Control Panel'!$C$24)+((AE31-'Control Panel'!$S$8)*'Control Panel'!$C$25),IF(AE31&lt;='Control Panel'!$S$8,((AE31-'Control Panel'!$R$8)*'Control Panel'!$C$24))))))))</f>
        <v>80894.570771375569</v>
      </c>
      <c r="AH31" s="91">
        <f t="shared" si="7"/>
        <v>-45907.278085391124</v>
      </c>
      <c r="AI31" s="92">
        <f t="shared" si="8"/>
        <v>598136.79871565604</v>
      </c>
      <c r="AJ31" s="92">
        <f t="shared" si="9"/>
        <v>381587.65058168612</v>
      </c>
      <c r="AK31" s="92">
        <f t="shared" si="10"/>
        <v>-216549.14813396992</v>
      </c>
    </row>
    <row r="32" spans="1:37" s="94" customFormat="1" ht="14.1">
      <c r="A32" s="86" t="str">
        <f>'ESTIMATED Earned Revenue'!A33</f>
        <v>Lubbock, TX</v>
      </c>
      <c r="B32" s="86"/>
      <c r="C32" s="95">
        <f>'ESTIMATED Earned Revenue'!$I33*1.07925</f>
        <v>12065215.988054998</v>
      </c>
      <c r="D32" s="95">
        <f>'ESTIMATED Earned Revenue'!$L33*1.07925</f>
        <v>11445941.890166249</v>
      </c>
      <c r="E32" s="96">
        <f>IF(C32&gt;='Control Panel'!D$36,(('Control Panel'!D$34-'Control Panel'!C$34)*'Control Panel'!$C$39)+('Control Panel'!D$35-'Control Panel'!C$35)*'Control Panel'!$C$40+(('Control Panel'!D$36-'Control Panel'!C$36)*'Control Panel'!$C$41),IF(C32&gt;='Control Panel'!D$35,(('Control Panel'!D$34-'Control Panel'!C$34)*'Control Panel'!$C$39)+(('Control Panel'!D$35-'Control Panel'!C$35)*'Control Panel'!$C$40)+((C32-'Control Panel'!D$35)*'Control Panel'!$C$41),IF(C32&gt;='Control Panel'!D$34,(('Control Panel'!D$34-'Control Panel'!C$34)*'Control Panel'!$C$39)+((C32-'Control Panel'!D$34)*'Control Panel'!$C$40),IF(C32&lt;='Control Panel'!D$34,((C32-'Control Panel'!C$34)*'Control Panel'!$C$39)))))</f>
        <v>113537.549940275</v>
      </c>
      <c r="F32" s="96">
        <f>IF(D32&gt;='Control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Panel'!$C$29)),IF(D32&gt;='Control Panel'!$D$12,(('Control Panel'!$D$8-'Control Panel'!$C$8)*'Control Panel'!$C$24)+(('Control Panel'!$D$9-'Control Panel'!$C$9)*'Control Panel'!$C$25)+(('Control Panel'!$D$10-'Control Panel'!$C$10)*'Control Panel'!$C$26)+(('Control Panel'!$D$11-'Control Panel'!$C$11)*'Control Panel'!$C$27)+(('Control Panel'!$D$12-'Control Panel'!$C$12)*'Control Panel'!$C$28)+((D32-'Control Panel'!$D$12)*'Control Panel'!$C$29),IF(D32&gt;='Control Panel'!$D$11,(('Control Panel'!$D$8-'Control Panel'!$C$8)*'Control Panel'!$C$24)+(('Control Panel'!$D$9-'Control Panel'!$C$9)*'Control Panel'!$C$25)+(('Control Panel'!$D$10-'Control Panel'!$C$10)*'Control Panel'!$C$26)+(('Control Panel'!$D$11-'Control Panel'!$C$11)*'Control Panel'!$C$27)+((D32-'Control Panel'!$D$11)*'Control Panel'!$C$28),IF(D32&gt;='Control Panel'!$D$10,(('Control Panel'!$D$8-'Control Panel'!$C$8)*'Control Panel'!$C$24)+('Control Panel'!$D$9-'Control Panel'!$C$9)*'Control Panel'!$C$25+(('Control Panel'!$D$10-'Control Panel'!$C$10)*'Control Panel'!$C$26)+((D32-'Control Panel'!$D$10)*'Control Panel'!$C$27),IF(D32&gt;='Control Panel'!$D$9,(('Control Panel'!$D$8-'Control Panel'!$C$8)*'Control Panel'!$C$24)+(('Control Panel'!$D$9-'Control Panel'!$C$9)*'Control Panel'!$C$25)+((D32-'Control Panel'!$D$9)*'Control Panel'!$C$26),IF(D32&gt;='Control Panel'!$D$8,(('Control Panel'!$D$8-'Control Panel'!$C$8)*'Control Panel'!$C$24)+((D32-'Control Panel'!$D$8)*'Control Panel'!$C$25),IF(D32&lt;='Control Panel'!$D$8,((D32-'Control Panel'!$C$8)*'Control Panel'!$C$24))))))))</f>
        <v>74398.622286080616</v>
      </c>
      <c r="G32" s="89">
        <f t="shared" si="0"/>
        <v>9.4103205489799186E-3</v>
      </c>
      <c r="H32" s="90">
        <f t="shared" si="1"/>
        <v>6.4999999999999997E-3</v>
      </c>
      <c r="I32" s="91">
        <f t="shared" si="2"/>
        <v>-39138.927654194384</v>
      </c>
      <c r="J32" s="91">
        <f>C32*(1+'Control Panel'!$C$44)</f>
        <v>12427172.467696648</v>
      </c>
      <c r="K32" s="91">
        <f>D32*(1+'Control Panel'!$C$44)</f>
        <v>11789320.146871237</v>
      </c>
      <c r="L32" s="92">
        <f>IF(J32&gt;='Control Panel'!G$36,(('Control Panel'!G$34-'Control Panel'!F$34)*'Control Panel'!$C$39)+('Control Panel'!G$35-'Control Panel'!F$35)*'Control Panel'!$C$40+(('Control Panel'!G$36-'Control Panel'!F$36)*'Control Panel'!$C$41),IF(J32&gt;='Control Panel'!G$35,(('Control Panel'!G$34-'Control Panel'!F$34)*'Control Panel'!$C$39)+(('Control Panel'!G$35-'Control Panel'!F$35)*'Control Panel'!$C$40)+((J32-'Control Panel'!G$35)*'Control Panel'!$C$41),IF(J32&gt;='Control Panel'!G$34,(('Control Panel'!G$34-'Control Panel'!F$34)*'Control Panel'!$C$39)+((J32-'Control Panel'!G$34)*'Control Panel'!$C$40),IF(J32&lt;='Control Panel'!G$34,((J32-'Control Panel'!F$34)*'Control Panel'!$C$39)))))</f>
        <v>116943.67643848325</v>
      </c>
      <c r="M32" s="92">
        <f>IF(K32&gt;='Control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Panel'!$C$29)),IF(K32&gt;='Control Panel'!$G$12,(('Control Panel'!$G$8-'Control Panel'!$F$8)*'Control Panel'!$C$24)+(('Control Panel'!$G$9-'Control Panel'!$F$9)*'Control Panel'!$C$25)+(('Control Panel'!$G$10-'Control Panel'!$F$10)*'Control Panel'!$C$26)+(('Control Panel'!$G$11-'Control Panel'!$F$11)*'Control Panel'!$C$27)+(('Control Panel'!$G$12-'Control Panel'!$F$12)*'Control Panel'!$C$28)+((K32-'Control Panel'!$G$12)*'Control Panel'!$C$29),IF(K32&gt;='Control Panel'!$G$11,(('Control Panel'!$G$8-'Control Panel'!$F$8)*'Control Panel'!$C$24)+(('Control Panel'!$G$9-'Control Panel'!$F$9)*'Control Panel'!$C$25)+(('Control Panel'!$G$10-'Control Panel'!$F$10)*'Control Panel'!$C$26)+(('Control Panel'!$G$11-'Control Panel'!$F$11)*'Control Panel'!$C$27)+((K32-'Control Panel'!$G$11)*'Control Panel'!$C$28),IF(K32&gt;='Control Panel'!$G$10,(('Control Panel'!$G$8-'Control Panel'!$F$8)*'Control Panel'!$C$24)+('Control Panel'!$G$9-'Control Panel'!$F$9)*'Control Panel'!$C$25+(('Control Panel'!$G$10-'Control Panel'!$F$10)*'Control Panel'!$C$26)+((K32-'Control Panel'!$G$10)*'Control Panel'!$C$27),IF(K32&gt;='Control Panel'!$G$9,(('Control Panel'!$G$8-'Control Panel'!$F$8)*'Control Panel'!$C$24)+(('Control Panel'!$G$9-'Control Panel'!$F$9)*'Control Panel'!$C$25)+((K32-'Control Panel'!$G$9)*'Control Panel'!$C$26),IF(K32&gt;='Control Panel'!$G$8,(('Control Panel'!$G$8-'Control Panel'!$F$8)*'Control Panel'!$C$24)+((K32-'Control Panel'!$G$8)*'Control Panel'!$C$25),IF(K32&lt;='Control Panel'!$G$8,((K32-'Control Panel'!$F$8)*'Control Panel'!$C$24))))))))</f>
        <v>76630.580954663033</v>
      </c>
      <c r="N32" s="92">
        <f t="shared" si="3"/>
        <v>-40313.095483820216</v>
      </c>
      <c r="O32" s="92">
        <f>J32*(1+'Control Panel'!$C$44)</f>
        <v>12799987.641727548</v>
      </c>
      <c r="P32" s="92">
        <f>K32*(1+'Control Panel'!$C$44)</f>
        <v>12142999.751277374</v>
      </c>
      <c r="Q32" s="92">
        <f>IF(O32&gt;='Control Panel'!J$36,(('Control Panel'!J$34-'Control Panel'!I$34)*'Control Panel'!$C$39)+('Control Panel'!J$35-'Control Panel'!I$35)*'Control Panel'!$C$40+(('Control Panel'!J$36-'Control Panel'!I$36)*'Control Panel'!$C$41),IF(O32&gt;='Control Panel'!J$35,(('Control Panel'!J$34-'Control Panel'!I$34)*'Control Panel'!$C$39)+(('Control Panel'!J$35-'Control Panel'!I$35)*'Control Panel'!$C$40)+((O32-'Control Panel'!J$35)*'Control Panel'!$C$41),IF(O32&gt;='Control Panel'!J$34,(('Control Panel'!J$34-'Control Panel'!I$34)*'Control Panel'!$C$39)+((O32-'Control Panel'!J$34)*'Control Panel'!$C$40),IF(O32&lt;='Control Panel'!J$34,((O32-'Control Panel'!I$34)*'Control Panel'!$C$39)))))</f>
        <v>120451.98673163775</v>
      </c>
      <c r="R32" s="92">
        <f>IF(P32&gt;='Control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Panel'!$C$29)),IF(P32&gt;='Control Panel'!$J$12,(('Control Panel'!$J$8-'Control Panel'!$I$8)*'Control Panel'!$C$24)+(('Control Panel'!$J$9-'Control Panel'!$I$9)*'Control Panel'!$C$25)+(('Control Panel'!$J$10-'Control Panel'!$I$10)*'Control Panel'!$C$26)+(('Control Panel'!$J$11-'Control Panel'!$I$11)*'Control Panel'!$C$27)+(('Control Panel'!$J$12-'Control Panel'!$I$12)*'Control Panel'!$C$28)+((P32-'Control Panel'!$J$12)*'Control Panel'!$C$29),IF(P32&gt;='Control Panel'!$J$11,(('Control Panel'!$J$8-'Control Panel'!$I$8)*'Control Panel'!$C$24)+(('Control Panel'!$J$9-'Control Panel'!$I$9)*'Control Panel'!$C$25)+(('Control Panel'!$J$10-'Control Panel'!$I$10)*'Control Panel'!$C$26)+(('Control Panel'!$J$11-'Control Panel'!$I$11)*'Control Panel'!$C$27)+((P32-'Control Panel'!$J$11)*'Control Panel'!$C$28),IF(P32&gt;='Control Panel'!$J$10,(('Control Panel'!$J$8-'Control Panel'!$I$8)*'Control Panel'!$C$24)+('Control Panel'!$J$9-'Control Panel'!$I$9)*'Control Panel'!$C$25+(('Control Panel'!$J$10-'Control Panel'!$I$10)*'Control Panel'!$C$26)+((P32-'Control Panel'!$J$10)*'Control Panel'!$C$27),IF(P32&gt;='Control Panel'!$J$9,(('Control Panel'!$J$8-'Control Panel'!$I$8)*'Control Panel'!$C$24)+(('Control Panel'!$J$9-'Control Panel'!$I$9)*'Control Panel'!$C$25)+((P32-'Control Panel'!$J$9)*'Control Panel'!$C$26),IF(P32&gt;='Control Panel'!$J$8,(('Control Panel'!$J$8-'Control Panel'!$I$8)*'Control Panel'!$C$24)+((P32-'Control Panel'!$J$8)*'Control Panel'!$C$25),IF(P32&lt;='Control Panel'!$J$8,((P32-'Control Panel'!$I$8)*'Control Panel'!$C$24))))))))</f>
        <v>78929.498383302926</v>
      </c>
      <c r="S32" s="92">
        <f t="shared" si="4"/>
        <v>-41522.488348334824</v>
      </c>
      <c r="T32" s="92">
        <f>O32*(1+'Control Panel'!$C$44)</f>
        <v>13183987.270979375</v>
      </c>
      <c r="U32" s="92">
        <f>P32*(1+'Control Panel'!$C$44)</f>
        <v>12507289.743815696</v>
      </c>
      <c r="V32" s="92">
        <f>IF(T32&gt;='Control Panel'!M$36,(('Control Panel'!M$34-'Control Panel'!L$34)*'Control Panel'!$C$39)+('Control Panel'!M$35-'Control Panel'!L$35)*'Control Panel'!$C$40+(('Control Panel'!M$36-'Control Panel'!L$36)*'Control Panel'!$C$41),IF(T32&gt;='Control Panel'!M$35,(('Control Panel'!M$34-'Control Panel'!L$34)*'Control Panel'!$C$39)+(('Control Panel'!M$35-'Control Panel'!L$35)*'Control Panel'!$C$40)+((T32-'Control Panel'!M$35)*'Control Panel'!$C$41),IF(T32&gt;='Control Panel'!M$34,(('Control Panel'!M$34-'Control Panel'!L$34)*'Control Panel'!$C$39)+((T32-'Control Panel'!M$34)*'Control Panel'!$C$40),IF(T32&lt;='Control Panel'!M$34,((T32-'Control Panel'!L$34)*'Control Panel'!$C$39)))))</f>
        <v>124065.54633358688</v>
      </c>
      <c r="W32" s="91">
        <f>IF(U32&gt;='Control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Panel'!$C$29)),IF(U32&gt;='Control Panel'!$M$12,(('Control Panel'!$M$8-'Control Panel'!$L$8)*'Control Panel'!$C$24)+(('Control Panel'!$M$9-'Control Panel'!$L$9)*'Control Panel'!$C$25)+(('Control Panel'!$M$10-'Control Panel'!$L$10)*'Control Panel'!$C$26)+(('Control Panel'!$M$11-'Control Panel'!$L$11)*'Control Panel'!$C$27)+(('Control Panel'!$M$12-'Control Panel'!$L$12)*'Control Panel'!$C$28)+((U32-'Control Panel'!$M$12)*'Control Panel'!$C$29),IF(U32&gt;='Control Panel'!$M$11,(('Control Panel'!$M$8-'Control Panel'!$L$8)*'Control Panel'!$C$24)+(('Control Panel'!$M$9-'Control Panel'!$L$9)*'Control Panel'!$C$25)+(('Control Panel'!$M$10-'Control Panel'!$L$10)*'Control Panel'!$C$26)+(('Control Panel'!$M$11-'Control Panel'!$L$11)*'Control Panel'!$C$27)+((U32-'Control Panel'!$M$11)*'Control Panel'!$C$28),IF(U32&gt;='Control Panel'!$M$10,(('Control Panel'!$M$8-'Control Panel'!$L$8)*'Control Panel'!$C$24)+('Control Panel'!$M$9-'Control Panel'!$L$9)*'Control Panel'!$C$25+(('Control Panel'!$M$10-'Control Panel'!$L$10)*'Control Panel'!$C$26)+((U32-'Control Panel'!$M$10)*'Control Panel'!$C$27),IF(U32&gt;='Control Panel'!$M$9,(('Control Panel'!$M$8-'Control Panel'!$L$8)*'Control Panel'!$C$24)+(('Control Panel'!$M$9-'Control Panel'!$L$9)*'Control Panel'!$C$25)+((U32-'Control Panel'!$M$9)*'Control Panel'!$C$26),IF(U32&gt;='Control Panel'!$M$8,(('Control Panel'!$M$8-'Control Panel'!$L$8)*'Control Panel'!$C$24)+((U32-'Control Panel'!$M$8)*'Control Panel'!$C$25),IF(U32&lt;='Control Panel'!$M$8,((U32-'Control Panel'!$L$8)*'Control Panel'!$C$24))))))))</f>
        <v>81297.383334802013</v>
      </c>
      <c r="X32" s="92">
        <f t="shared" si="5"/>
        <v>-42768.162998784872</v>
      </c>
      <c r="Y32" s="91">
        <f>T32*(1+'Control Panel'!$C$44)</f>
        <v>13579506.889108757</v>
      </c>
      <c r="Z32" s="91">
        <f>U32*(1+'Control Panel'!$C$44)</f>
        <v>12882508.436130168</v>
      </c>
      <c r="AA32" s="91">
        <f>IF(Y32&gt;='Control Panel'!P$36,(('Control Panel'!P$34-'Control Panel'!O$34)*'Control Panel'!$C$39)+('Control Panel'!P$35-'Control Panel'!O$35)*'Control Panel'!$C$40+(('Control Panel'!P$36-'Control Panel'!O$36)*'Control Panel'!$C$41),IF(Y32&gt;='Control Panel'!P$35,(('Control Panel'!P$34-'Control Panel'!O$34)*'Control Panel'!$C$39)+(('Control Panel'!P$35-'Control Panel'!O$35)*'Control Panel'!$C$40)+((Y32-'Control Panel'!P$35)*'Control Panel'!$C$41),IF(Y32&gt;='Control Panel'!P$34,(('Control Panel'!P$34-'Control Panel'!O$34)*'Control Panel'!$C$39)+((Y32-'Control Panel'!P$34)*'Control Panel'!$C$40),IF(Y32&lt;='Control Panel'!P$34,((Y32-'Control Panel'!O$34)*'Control Panel'!$C$39)))))</f>
        <v>127787.5127235945</v>
      </c>
      <c r="AB32" s="91">
        <f>IF(Z32&gt;='Control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Panel'!$C$29)),IF(Z32&gt;='Control Panel'!$P$12,(('Control Panel'!$P$8-'Control Panel'!$O$8)*'Control Panel'!$C$24)+(('Control Panel'!$P$9-'Control Panel'!$O$9)*'Control Panel'!$C$25)+(('Control Panel'!$P$10-'Control Panel'!$O$10)*'Control Panel'!$C$26)+(('Control Panel'!$P$11-'Control Panel'!$O$11)*'Control Panel'!$C$27)+(('Control Panel'!$P$12-'Control Panel'!$O$12)*'Control Panel'!$C$28)+((Z32-'Control Panel'!$P$12)*'Control Panel'!$C$29),IF(Z32&gt;='Control Panel'!$P$11,(('Control Panel'!$P$8-'Control Panel'!$O$8)*'Control Panel'!$C$24)+(('Control Panel'!$P$9-'Control Panel'!$O$9)*'Control Panel'!$C$25)+(('Control Panel'!$P$10-'Control Panel'!$O$10)*'Control Panel'!$C$26)+(('Control Panel'!$P$11-'Control Panel'!$O$11)*'Control Panel'!$C$27)+((Z32-'Control Panel'!$P$11)*'Control Panel'!$C$28),IF(Z32&gt;='Control Panel'!$P$10,(('Control Panel'!$P$8-'Control Panel'!$O$8)*'Control Panel'!$C$24)+('Control Panel'!$P$9-'Control Panel'!$O$9)*'Control Panel'!$C$25+(('Control Panel'!$P$10-'Control Panel'!$O$10)*'Control Panel'!$C$26)+((Z32-'Control Panel'!$P$10)*'Control Panel'!$C$27),IF(Z32&gt;='Control Panel'!$P$9,(('Control Panel'!$P$8-'Control Panel'!$O$8)*'Control Panel'!$C$24)+(('Control Panel'!$P$9-'Control Panel'!$O$9)*'Control Panel'!$C$25)+((Z32-'Control Panel'!$P$9)*'Control Panel'!$C$26),IF(Z32&gt;='Control Panel'!$P$8,(('Control Panel'!$P$8-'Control Panel'!$O$8)*'Control Panel'!$C$24)+((Z32-'Control Panel'!$P$8)*'Control Panel'!$C$25),IF(Z32&lt;='Control Panel'!$P$8,((Z32-'Control Panel'!$O$8)*'Control Panel'!$C$24))))))))</f>
        <v>83736.304834846087</v>
      </c>
      <c r="AC32" s="93">
        <f t="shared" si="6"/>
        <v>-44051.207888748409</v>
      </c>
      <c r="AD32" s="93">
        <f>Y32*(1+'Control Panel'!$C$44)</f>
        <v>13986892.095782019</v>
      </c>
      <c r="AE32" s="91">
        <f>Z32*(1+'Control Panel'!$C$44)</f>
        <v>13268983.689214073</v>
      </c>
      <c r="AF32" s="91">
        <f>IF(AD32&gt;='Control Panel'!S$36,(('Control Panel'!S$34-'Control Panel'!R$34)*'Control Panel'!$C$39)+('Control Panel'!S$35-'Control Panel'!R$35)*'Control Panel'!$C$40+(('Control Panel'!S$36-'Control Panel'!R$36)*'Control Panel'!$C$41),IF(AD32&gt;='Control Panel'!S$35,(('Control Panel'!S$34-'Control Panel'!R$34)*'Control Panel'!$C$39)+(('Control Panel'!S$35-'Control Panel'!R$35)*'Control Panel'!$C$40)+((AD32-'Control Panel'!S$35)*'Control Panel'!$C$41),IF(AD32&gt;='Control Panel'!S$34,(('Control Panel'!S$34-'Control Panel'!R$34)*'Control Panel'!$C$39)+((AD32-'Control Panel'!S$34)*'Control Panel'!$C$40),IF(AD32&lt;='Control Panel'!S$34,((AD32-'Control Panel'!R$34)*'Control Panel'!$C$39)))))</f>
        <v>131621.13810530232</v>
      </c>
      <c r="AG32" s="91">
        <f>IF(AE32&gt;='Control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Panel'!$C$29)),IF(AE32&gt;='Control Panel'!$S$12,(('Control Panel'!$S$8-'Control Panel'!$R$8)*'Control Panel'!$C$24)+(('Control Panel'!$S$9-'Control Panel'!$R$9)*'Control Panel'!$C$25)+(('Control Panel'!$S$10-'Control Panel'!$R$10)*'Control Panel'!$C$26)+(('Control Panel'!$S$11-'Control Panel'!$R$11)*'Control Panel'!$C$27)+(('Control Panel'!$S$12-'Control Panel'!$R$12)*'Control Panel'!$C$28)+((AE32-'Control Panel'!$S$12)*'Control Panel'!$C$29),IF(AE32&gt;='Control Panel'!$S$11,(('Control Panel'!$S$8-'Control Panel'!$R$8)*'Control Panel'!$C$24)+(('Control Panel'!$S$9-'Control Panel'!$R$9)*'Control Panel'!$C$25)+(('Control Panel'!$S$10-'Control Panel'!$R$10)*'Control Panel'!$C$26)+(('Control Panel'!$S$11-'Control Panel'!$R$11)*'Control Panel'!$C$27)+((AE32-'Control Panel'!$S$11)*'Control Panel'!$C$28),IF(AE32&gt;='Control Panel'!$S$10,(('Control Panel'!$S$8-'Control Panel'!$R$8)*'Control Panel'!$C$24)+('Control Panel'!$S$9-'Control Panel'!$R$9)*'Control Panel'!$C$25+(('Control Panel'!$S$10-'Control Panel'!$R$10)*'Control Panel'!$C$26)+((AE32-'Control Panel'!$S$10)*'Control Panel'!$C$27),IF(AE32&gt;='Control Panel'!$S$9,(('Control Panel'!$S$8-'Control Panel'!$R$8)*'Control Panel'!$C$24)+(('Control Panel'!$S$9-'Control Panel'!$R$9)*'Control Panel'!$C$25)+((AE32-'Control Panel'!$S$9)*'Control Panel'!$C$26),IF(AE32&gt;='Control Panel'!$S$8,(('Control Panel'!$S$8-'Control Panel'!$R$8)*'Control Panel'!$C$24)+((AE32-'Control Panel'!$S$8)*'Control Panel'!$C$25),IF(AE32&lt;='Control Panel'!$S$8,((AE32-'Control Panel'!$R$8)*'Control Panel'!$C$24))))))))</f>
        <v>86248.393979891465</v>
      </c>
      <c r="AH32" s="91">
        <f t="shared" si="7"/>
        <v>-45372.744125410856</v>
      </c>
      <c r="AI32" s="92">
        <f t="shared" si="8"/>
        <v>620869.86033260473</v>
      </c>
      <c r="AJ32" s="92">
        <f t="shared" si="9"/>
        <v>406842.16148750554</v>
      </c>
      <c r="AK32" s="92">
        <f t="shared" si="10"/>
        <v>-214027.69884509919</v>
      </c>
    </row>
    <row r="33" spans="1:37" s="94" customFormat="1" ht="14.1">
      <c r="A33" s="86" t="str">
        <f>'ESTIMATED Earned Revenue'!A34</f>
        <v>Buffalo, NY</v>
      </c>
      <c r="B33" s="86"/>
      <c r="C33" s="95">
        <f>'ESTIMATED Earned Revenue'!$I34*1.07925</f>
        <v>12670492.426840911</v>
      </c>
      <c r="D33" s="95">
        <f>'ESTIMATED Earned Revenue'!$L34*1.07925</f>
        <v>11625453.86693182</v>
      </c>
      <c r="E33" s="96">
        <f>IF(C33&gt;='Control Panel'!D$36,(('Control Panel'!D$34-'Control Panel'!C$34)*'Control Panel'!$C$39)+('Control Panel'!D$35-'Control Panel'!C$35)*'Control Panel'!$C$40+(('Control Panel'!D$36-'Control Panel'!C$36)*'Control Panel'!$C$41),IF(C33&gt;='Control Panel'!D$35,(('Control Panel'!D$34-'Control Panel'!C$34)*'Control Panel'!$C$39)+(('Control Panel'!D$35-'Control Panel'!C$35)*'Control Panel'!$C$40)+((C33-'Control Panel'!D$35)*'Control Panel'!$C$41),IF(C33&gt;='Control Panel'!D$34,(('Control Panel'!D$34-'Control Panel'!C$34)*'Control Panel'!$C$39)+((C33-'Control Panel'!D$34)*'Control Panel'!$C$40),IF(C33&lt;='Control Panel'!D$34,((C33-'Control Panel'!C$34)*'Control Panel'!$C$39)))))</f>
        <v>116563.93213420456</v>
      </c>
      <c r="F33" s="96">
        <f>IF(D33&gt;='Control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Panel'!$C$29)),IF(D33&gt;='Control Panel'!$D$12,(('Control Panel'!$D$8-'Control Panel'!$C$8)*'Control Panel'!$C$24)+(('Control Panel'!$D$9-'Control Panel'!$C$9)*'Control Panel'!$C$25)+(('Control Panel'!$D$10-'Control Panel'!$C$10)*'Control Panel'!$C$26)+(('Control Panel'!$D$11-'Control Panel'!$C$11)*'Control Panel'!$C$27)+(('Control Panel'!$D$12-'Control Panel'!$C$12)*'Control Panel'!$C$28)+((D33-'Control Panel'!$D$12)*'Control Panel'!$C$29),IF(D33&gt;='Control Panel'!$D$11,(('Control Panel'!$D$8-'Control Panel'!$C$8)*'Control Panel'!$C$24)+(('Control Panel'!$D$9-'Control Panel'!$C$9)*'Control Panel'!$C$25)+(('Control Panel'!$D$10-'Control Panel'!$C$10)*'Control Panel'!$C$26)+(('Control Panel'!$D$11-'Control Panel'!$C$11)*'Control Panel'!$C$27)+((D33-'Control Panel'!$D$11)*'Control Panel'!$C$28),IF(D33&gt;='Control Panel'!$D$10,(('Control Panel'!$D$8-'Control Panel'!$C$8)*'Control Panel'!$C$24)+('Control Panel'!$D$9-'Control Panel'!$C$9)*'Control Panel'!$C$25+(('Control Panel'!$D$10-'Control Panel'!$C$10)*'Control Panel'!$C$26)+((D33-'Control Panel'!$D$10)*'Control Panel'!$C$27),IF(D33&gt;='Control Panel'!$D$9,(('Control Panel'!$D$8-'Control Panel'!$C$8)*'Control Panel'!$C$24)+(('Control Panel'!$D$9-'Control Panel'!$C$9)*'Control Panel'!$C$25)+((D33-'Control Panel'!$D$9)*'Control Panel'!$C$26),IF(D33&gt;='Control Panel'!$D$8,(('Control Panel'!$D$8-'Control Panel'!$C$8)*'Control Panel'!$C$24)+((D33-'Control Panel'!$D$8)*'Control Panel'!$C$25),IF(D33&lt;='Control Panel'!$D$8,((D33-'Control Panel'!$C$8)*'Control Panel'!$C$24))))))))</f>
        <v>75565.450135056832</v>
      </c>
      <c r="G33" s="89">
        <f t="shared" si="0"/>
        <v>9.1996370943940517E-3</v>
      </c>
      <c r="H33" s="90">
        <f t="shared" si="1"/>
        <v>6.4999999999999997E-3</v>
      </c>
      <c r="I33" s="91">
        <f t="shared" si="2"/>
        <v>-40998.481999147727</v>
      </c>
      <c r="J33" s="91">
        <f>C33*(1+'Control Panel'!$C$44)</f>
        <v>13050607.199646138</v>
      </c>
      <c r="K33" s="91">
        <f>D33*(1+'Control Panel'!$C$44)</f>
        <v>11974217.482939776</v>
      </c>
      <c r="L33" s="92">
        <f>IF(J33&gt;='Control Panel'!G$36,(('Control Panel'!G$34-'Control Panel'!F$34)*'Control Panel'!$C$39)+('Control Panel'!G$35-'Control Panel'!F$35)*'Control Panel'!$C$40+(('Control Panel'!G$36-'Control Panel'!F$36)*'Control Panel'!$C$41),IF(J33&gt;='Control Panel'!G$35,(('Control Panel'!G$34-'Control Panel'!F$34)*'Control Panel'!$C$39)+(('Control Panel'!G$35-'Control Panel'!F$35)*'Control Panel'!$C$40)+((J33-'Control Panel'!G$35)*'Control Panel'!$C$41),IF(J33&gt;='Control Panel'!G$34,(('Control Panel'!G$34-'Control Panel'!F$34)*'Control Panel'!$C$39)+((J33-'Control Panel'!G$34)*'Control Panel'!$C$40),IF(J33&lt;='Control Panel'!G$34,((J33-'Control Panel'!F$34)*'Control Panel'!$C$39)))))</f>
        <v>120060.8500982307</v>
      </c>
      <c r="M33" s="92">
        <f>IF(K33&gt;='Control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Panel'!$C$29)),IF(K33&gt;='Control Panel'!$G$12,(('Control Panel'!$G$8-'Control Panel'!$F$8)*'Control Panel'!$C$24)+(('Control Panel'!$G$9-'Control Panel'!$F$9)*'Control Panel'!$C$25)+(('Control Panel'!$G$10-'Control Panel'!$F$10)*'Control Panel'!$C$26)+(('Control Panel'!$G$11-'Control Panel'!$F$11)*'Control Panel'!$C$27)+(('Control Panel'!$G$12-'Control Panel'!$F$12)*'Control Panel'!$C$28)+((K33-'Control Panel'!$G$12)*'Control Panel'!$C$29),IF(K33&gt;='Control Panel'!$G$11,(('Control Panel'!$G$8-'Control Panel'!$F$8)*'Control Panel'!$C$24)+(('Control Panel'!$G$9-'Control Panel'!$F$9)*'Control Panel'!$C$25)+(('Control Panel'!$G$10-'Control Panel'!$F$10)*'Control Panel'!$C$26)+(('Control Panel'!$G$11-'Control Panel'!$F$11)*'Control Panel'!$C$27)+((K33-'Control Panel'!$G$11)*'Control Panel'!$C$28),IF(K33&gt;='Control Panel'!$G$10,(('Control Panel'!$G$8-'Control Panel'!$F$8)*'Control Panel'!$C$24)+('Control Panel'!$G$9-'Control Panel'!$F$9)*'Control Panel'!$C$25+(('Control Panel'!$G$10-'Control Panel'!$F$10)*'Control Panel'!$C$26)+((K33-'Control Panel'!$G$10)*'Control Panel'!$C$27),IF(K33&gt;='Control Panel'!$G$9,(('Control Panel'!$G$8-'Control Panel'!$F$8)*'Control Panel'!$C$24)+(('Control Panel'!$G$9-'Control Panel'!$F$9)*'Control Panel'!$C$25)+((K33-'Control Panel'!$G$9)*'Control Panel'!$C$26),IF(K33&gt;='Control Panel'!$G$8,(('Control Panel'!$G$8-'Control Panel'!$F$8)*'Control Panel'!$C$24)+((K33-'Control Panel'!$G$8)*'Control Panel'!$C$25),IF(K33&lt;='Control Panel'!$G$8,((K33-'Control Panel'!$F$8)*'Control Panel'!$C$24))))))))</f>
        <v>77832.413639108534</v>
      </c>
      <c r="N33" s="92">
        <f t="shared" si="3"/>
        <v>-42228.436459122167</v>
      </c>
      <c r="O33" s="92">
        <f>J33*(1+'Control Panel'!$C$44)</f>
        <v>13442125.415635522</v>
      </c>
      <c r="P33" s="92">
        <f>K33*(1+'Control Panel'!$C$44)</f>
        <v>12333444.00742797</v>
      </c>
      <c r="Q33" s="92">
        <f>IF(O33&gt;='Control Panel'!J$36,(('Control Panel'!J$34-'Control Panel'!I$34)*'Control Panel'!$C$39)+('Control Panel'!J$35-'Control Panel'!I$35)*'Control Panel'!$C$40+(('Control Panel'!J$36-'Control Panel'!I$36)*'Control Panel'!$C$41),IF(O33&gt;='Control Panel'!J$35,(('Control Panel'!J$34-'Control Panel'!I$34)*'Control Panel'!$C$39)+(('Control Panel'!J$35-'Control Panel'!I$35)*'Control Panel'!$C$40)+((O33-'Control Panel'!J$35)*'Control Panel'!$C$41),IF(O33&gt;='Control Panel'!J$34,(('Control Panel'!J$34-'Control Panel'!I$34)*'Control Panel'!$C$39)+((O33-'Control Panel'!J$34)*'Control Panel'!$C$40),IF(O33&lt;='Control Panel'!J$34,((O33-'Control Panel'!I$34)*'Control Panel'!$C$39)))))</f>
        <v>123662.67560117762</v>
      </c>
      <c r="R33" s="92">
        <f>IF(P33&gt;='Control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Panel'!$C$29)),IF(P33&gt;='Control Panel'!$J$12,(('Control Panel'!$J$8-'Control Panel'!$I$8)*'Control Panel'!$C$24)+(('Control Panel'!$J$9-'Control Panel'!$I$9)*'Control Panel'!$C$25)+(('Control Panel'!$J$10-'Control Panel'!$I$10)*'Control Panel'!$C$26)+(('Control Panel'!$J$11-'Control Panel'!$I$11)*'Control Panel'!$C$27)+(('Control Panel'!$J$12-'Control Panel'!$I$12)*'Control Panel'!$C$28)+((P33-'Control Panel'!$J$12)*'Control Panel'!$C$29),IF(P33&gt;='Control Panel'!$J$11,(('Control Panel'!$J$8-'Control Panel'!$I$8)*'Control Panel'!$C$24)+(('Control Panel'!$J$9-'Control Panel'!$I$9)*'Control Panel'!$C$25)+(('Control Panel'!$J$10-'Control Panel'!$I$10)*'Control Panel'!$C$26)+(('Control Panel'!$J$11-'Control Panel'!$I$11)*'Control Panel'!$C$27)+((P33-'Control Panel'!$J$11)*'Control Panel'!$C$28),IF(P33&gt;='Control Panel'!$J$10,(('Control Panel'!$J$8-'Control Panel'!$I$8)*'Control Panel'!$C$24)+('Control Panel'!$J$9-'Control Panel'!$I$9)*'Control Panel'!$C$25+(('Control Panel'!$J$10-'Control Panel'!$I$10)*'Control Panel'!$C$26)+((P33-'Control Panel'!$J$10)*'Control Panel'!$C$27),IF(P33&gt;='Control Panel'!$J$9,(('Control Panel'!$J$8-'Control Panel'!$I$8)*'Control Panel'!$C$24)+(('Control Panel'!$J$9-'Control Panel'!$I$9)*'Control Panel'!$C$25)+((P33-'Control Panel'!$J$9)*'Control Panel'!$C$26),IF(P33&gt;='Control Panel'!$J$8,(('Control Panel'!$J$8-'Control Panel'!$I$8)*'Control Panel'!$C$24)+((P33-'Control Panel'!$J$8)*'Control Panel'!$C$25),IF(P33&lt;='Control Panel'!$J$8,((P33-'Control Panel'!$I$8)*'Control Panel'!$C$24))))))))</f>
        <v>80167.386048281798</v>
      </c>
      <c r="S33" s="92">
        <f t="shared" si="4"/>
        <v>-43495.289552895818</v>
      </c>
      <c r="T33" s="92">
        <f>O33*(1+'Control Panel'!$C$44)</f>
        <v>13845389.178104589</v>
      </c>
      <c r="U33" s="92">
        <f>P33*(1+'Control Panel'!$C$44)</f>
        <v>12703447.32765081</v>
      </c>
      <c r="V33" s="92">
        <f>IF(T33&gt;='Control Panel'!M$36,(('Control Panel'!M$34-'Control Panel'!L$34)*'Control Panel'!$C$39)+('Control Panel'!M$35-'Control Panel'!L$35)*'Control Panel'!$C$40+(('Control Panel'!M$36-'Control Panel'!L$36)*'Control Panel'!$C$41),IF(T33&gt;='Control Panel'!M$35,(('Control Panel'!M$34-'Control Panel'!L$34)*'Control Panel'!$C$39)+(('Control Panel'!M$35-'Control Panel'!L$35)*'Control Panel'!$C$40)+((T33-'Control Panel'!M$35)*'Control Panel'!$C$41),IF(T33&gt;='Control Panel'!M$34,(('Control Panel'!M$34-'Control Panel'!L$34)*'Control Panel'!$C$39)+((T33-'Control Panel'!M$34)*'Control Panel'!$C$40),IF(T33&lt;='Control Panel'!M$34,((T33-'Control Panel'!L$34)*'Control Panel'!$C$39)))))</f>
        <v>127372.55586921296</v>
      </c>
      <c r="W33" s="91">
        <f>IF(U33&gt;='Control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Panel'!$C$29)),IF(U33&gt;='Control Panel'!$M$12,(('Control Panel'!$M$8-'Control Panel'!$L$8)*'Control Panel'!$C$24)+(('Control Panel'!$M$9-'Control Panel'!$L$9)*'Control Panel'!$C$25)+(('Control Panel'!$M$10-'Control Panel'!$L$10)*'Control Panel'!$C$26)+(('Control Panel'!$M$11-'Control Panel'!$L$11)*'Control Panel'!$C$27)+(('Control Panel'!$M$12-'Control Panel'!$L$12)*'Control Panel'!$C$28)+((U33-'Control Panel'!$M$12)*'Control Panel'!$C$29),IF(U33&gt;='Control Panel'!$M$11,(('Control Panel'!$M$8-'Control Panel'!$L$8)*'Control Panel'!$C$24)+(('Control Panel'!$M$9-'Control Panel'!$L$9)*'Control Panel'!$C$25)+(('Control Panel'!$M$10-'Control Panel'!$L$10)*'Control Panel'!$C$26)+(('Control Panel'!$M$11-'Control Panel'!$L$11)*'Control Panel'!$C$27)+((U33-'Control Panel'!$M$11)*'Control Panel'!$C$28),IF(U33&gt;='Control Panel'!$M$10,(('Control Panel'!$M$8-'Control Panel'!$L$8)*'Control Panel'!$C$24)+('Control Panel'!$M$9-'Control Panel'!$L$9)*'Control Panel'!$C$25+(('Control Panel'!$M$10-'Control Panel'!$L$10)*'Control Panel'!$C$26)+((U33-'Control Panel'!$M$10)*'Control Panel'!$C$27),IF(U33&gt;='Control Panel'!$M$9,(('Control Panel'!$M$8-'Control Panel'!$L$8)*'Control Panel'!$C$24)+(('Control Panel'!$M$9-'Control Panel'!$L$9)*'Control Panel'!$C$25)+((U33-'Control Panel'!$M$9)*'Control Panel'!$C$26),IF(U33&gt;='Control Panel'!$M$8,(('Control Panel'!$M$8-'Control Panel'!$L$8)*'Control Panel'!$C$24)+((U33-'Control Panel'!$M$8)*'Control Panel'!$C$25),IF(U33&lt;='Control Panel'!$M$8,((U33-'Control Panel'!$L$8)*'Control Panel'!$C$24))))))))</f>
        <v>82572.407629730253</v>
      </c>
      <c r="X33" s="92">
        <f t="shared" si="5"/>
        <v>-44800.148239482704</v>
      </c>
      <c r="Y33" s="91">
        <f>T33*(1+'Control Panel'!$C$44)</f>
        <v>14260750.853447726</v>
      </c>
      <c r="Z33" s="91">
        <f>U33*(1+'Control Panel'!$C$44)</f>
        <v>13084550.747480335</v>
      </c>
      <c r="AA33" s="91">
        <f>IF(Y33&gt;='Control Panel'!P$36,(('Control Panel'!P$34-'Control Panel'!O$34)*'Control Panel'!$C$39)+('Control Panel'!P$35-'Control Panel'!O$35)*'Control Panel'!$C$40+(('Control Panel'!P$36-'Control Panel'!O$36)*'Control Panel'!$C$41),IF(Y33&gt;='Control Panel'!P$35,(('Control Panel'!P$34-'Control Panel'!O$34)*'Control Panel'!$C$39)+(('Control Panel'!P$35-'Control Panel'!O$35)*'Control Panel'!$C$40)+((Y33-'Control Panel'!P$35)*'Control Panel'!$C$41),IF(Y33&gt;='Control Panel'!P$34,(('Control Panel'!P$34-'Control Panel'!O$34)*'Control Panel'!$C$39)+((Y33-'Control Panel'!P$34)*'Control Panel'!$C$40),IF(Y33&lt;='Control Panel'!P$34,((Y33-'Control Panel'!O$34)*'Control Panel'!$C$39)))))</f>
        <v>131193.73254528936</v>
      </c>
      <c r="AB33" s="91">
        <f>IF(Z33&gt;='Control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Panel'!$C$29)),IF(Z33&gt;='Control Panel'!$P$12,(('Control Panel'!$P$8-'Control Panel'!$O$8)*'Control Panel'!$C$24)+(('Control Panel'!$P$9-'Control Panel'!$O$9)*'Control Panel'!$C$25)+(('Control Panel'!$P$10-'Control Panel'!$O$10)*'Control Panel'!$C$26)+(('Control Panel'!$P$11-'Control Panel'!$O$11)*'Control Panel'!$C$27)+(('Control Panel'!$P$12-'Control Panel'!$O$12)*'Control Panel'!$C$28)+((Z33-'Control Panel'!$P$12)*'Control Panel'!$C$29),IF(Z33&gt;='Control Panel'!$P$11,(('Control Panel'!$P$8-'Control Panel'!$O$8)*'Control Panel'!$C$24)+(('Control Panel'!$P$9-'Control Panel'!$O$9)*'Control Panel'!$C$25)+(('Control Panel'!$P$10-'Control Panel'!$O$10)*'Control Panel'!$C$26)+(('Control Panel'!$P$11-'Control Panel'!$O$11)*'Control Panel'!$C$27)+((Z33-'Control Panel'!$P$11)*'Control Panel'!$C$28),IF(Z33&gt;='Control Panel'!$P$10,(('Control Panel'!$P$8-'Control Panel'!$O$8)*'Control Panel'!$C$24)+('Control Panel'!$P$9-'Control Panel'!$O$9)*'Control Panel'!$C$25+(('Control Panel'!$P$10-'Control Panel'!$O$10)*'Control Panel'!$C$26)+((Z33-'Control Panel'!$P$10)*'Control Panel'!$C$27),IF(Z33&gt;='Control Panel'!$P$9,(('Control Panel'!$P$8-'Control Panel'!$O$8)*'Control Panel'!$C$24)+(('Control Panel'!$P$9-'Control Panel'!$O$9)*'Control Panel'!$C$25)+((Z33-'Control Panel'!$P$9)*'Control Panel'!$C$26),IF(Z33&gt;='Control Panel'!$P$8,(('Control Panel'!$P$8-'Control Panel'!$O$8)*'Control Panel'!$C$24)+((Z33-'Control Panel'!$P$8)*'Control Panel'!$C$25),IF(Z33&lt;='Control Panel'!$P$8,((Z33-'Control Panel'!$O$8)*'Control Panel'!$C$24))))))))</f>
        <v>85049.579858622164</v>
      </c>
      <c r="AC33" s="93">
        <f t="shared" si="6"/>
        <v>-46144.152686667192</v>
      </c>
      <c r="AD33" s="93">
        <f>Y33*(1+'Control Panel'!$C$44)</f>
        <v>14688573.379051158</v>
      </c>
      <c r="AE33" s="91">
        <f>Z33*(1+'Control Panel'!$C$44)</f>
        <v>13477087.269904746</v>
      </c>
      <c r="AF33" s="91">
        <f>IF(AD33&gt;='Control Panel'!S$36,(('Control Panel'!S$34-'Control Panel'!R$34)*'Control Panel'!$C$39)+('Control Panel'!S$35-'Control Panel'!R$35)*'Control Panel'!$C$40+(('Control Panel'!S$36-'Control Panel'!R$36)*'Control Panel'!$C$41),IF(AD33&gt;='Control Panel'!S$35,(('Control Panel'!S$34-'Control Panel'!R$34)*'Control Panel'!$C$39)+(('Control Panel'!S$35-'Control Panel'!R$35)*'Control Panel'!$C$40)+((AD33-'Control Panel'!S$35)*'Control Panel'!$C$41),IF(AD33&gt;='Control Panel'!S$34,(('Control Panel'!S$34-'Control Panel'!R$34)*'Control Panel'!$C$39)+((AD33-'Control Panel'!S$34)*'Control Panel'!$C$40),IF(AD33&lt;='Control Panel'!S$34,((AD33-'Control Panel'!R$34)*'Control Panel'!$C$39)))))</f>
        <v>135129.54452164803</v>
      </c>
      <c r="AG33" s="91">
        <f>IF(AE33&gt;='Control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Panel'!$C$29)),IF(AE33&gt;='Control Panel'!$S$12,(('Control Panel'!$S$8-'Control Panel'!$R$8)*'Control Panel'!$C$24)+(('Control Panel'!$S$9-'Control Panel'!$R$9)*'Control Panel'!$C$25)+(('Control Panel'!$S$10-'Control Panel'!$R$10)*'Control Panel'!$C$26)+(('Control Panel'!$S$11-'Control Panel'!$R$11)*'Control Panel'!$C$27)+(('Control Panel'!$S$12-'Control Panel'!$R$12)*'Control Panel'!$C$28)+((AE33-'Control Panel'!$S$12)*'Control Panel'!$C$29),IF(AE33&gt;='Control Panel'!$S$11,(('Control Panel'!$S$8-'Control Panel'!$R$8)*'Control Panel'!$C$24)+(('Control Panel'!$S$9-'Control Panel'!$R$9)*'Control Panel'!$C$25)+(('Control Panel'!$S$10-'Control Panel'!$R$10)*'Control Panel'!$C$26)+(('Control Panel'!$S$11-'Control Panel'!$R$11)*'Control Panel'!$C$27)+((AE33-'Control Panel'!$S$11)*'Control Panel'!$C$28),IF(AE33&gt;='Control Panel'!$S$10,(('Control Panel'!$S$8-'Control Panel'!$R$8)*'Control Panel'!$C$24)+('Control Panel'!$S$9-'Control Panel'!$R$9)*'Control Panel'!$C$25+(('Control Panel'!$S$10-'Control Panel'!$R$10)*'Control Panel'!$C$26)+((AE33-'Control Panel'!$S$10)*'Control Panel'!$C$27),IF(AE33&gt;='Control Panel'!$S$9,(('Control Panel'!$S$8-'Control Panel'!$R$8)*'Control Panel'!$C$24)+(('Control Panel'!$S$9-'Control Panel'!$R$9)*'Control Panel'!$C$25)+((AE33-'Control Panel'!$S$9)*'Control Panel'!$C$26),IF(AE33&gt;='Control Panel'!$S$8,(('Control Panel'!$S$8-'Control Panel'!$R$8)*'Control Panel'!$C$24)+((AE33-'Control Panel'!$S$8)*'Control Panel'!$C$25),IF(AE33&lt;='Control Panel'!$S$8,((AE33-'Control Panel'!$R$8)*'Control Panel'!$C$24))))))))</f>
        <v>87601.067254380847</v>
      </c>
      <c r="AH33" s="91">
        <f t="shared" si="7"/>
        <v>-47528.477267267182</v>
      </c>
      <c r="AI33" s="92">
        <f t="shared" si="8"/>
        <v>637419.35863555875</v>
      </c>
      <c r="AJ33" s="92">
        <f t="shared" si="9"/>
        <v>413222.85443012358</v>
      </c>
      <c r="AK33" s="92">
        <f t="shared" si="10"/>
        <v>-224196.50420543517</v>
      </c>
    </row>
    <row r="34" spans="1:37" s="94" customFormat="1" ht="14.1">
      <c r="A34" s="86" t="str">
        <f>'ESTIMATED Earned Revenue'!A35</f>
        <v>Waterloo, IA</v>
      </c>
      <c r="B34" s="86"/>
      <c r="C34" s="95">
        <f>'ESTIMATED Earned Revenue'!$I35*1.07925</f>
        <v>23015515.353810005</v>
      </c>
      <c r="D34" s="95">
        <f>'ESTIMATED Earned Revenue'!$L35*1.07925</f>
        <v>11669354.826277502</v>
      </c>
      <c r="E34" s="96">
        <f>IF(C34&gt;='Control Panel'!D$36,(('Control Panel'!D$34-'Control Panel'!C$34)*'Control Panel'!$C$39)+('Control Panel'!D$35-'Control Panel'!C$35)*'Control Panel'!$C$40+(('Control Panel'!D$36-'Control Panel'!C$36)*'Control Panel'!$C$41),IF(C34&gt;='Control Panel'!D$35,(('Control Panel'!D$34-'Control Panel'!C$34)*'Control Panel'!$C$39)+(('Control Panel'!D$35-'Control Panel'!C$35)*'Control Panel'!$C$40)+((C34-'Control Panel'!D$35)*'Control Panel'!$C$41),IF(C34&gt;='Control Panel'!D$34,(('Control Panel'!D$34-'Control Panel'!C$34)*'Control Panel'!$C$39)+((C34-'Control Panel'!D$34)*'Control Panel'!$C$40),IF(C34&lt;='Control Panel'!D$34,((C34-'Control Panel'!C$34)*'Control Panel'!$C$39)))))</f>
        <v>163096.26270762002</v>
      </c>
      <c r="F34" s="96">
        <f>IF(D34&gt;='Control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Panel'!$C$29)),IF(D34&gt;='Control Panel'!$D$12,(('Control Panel'!$D$8-'Control Panel'!$C$8)*'Control Panel'!$C$24)+(('Control Panel'!$D$9-'Control Panel'!$C$9)*'Control Panel'!$C$25)+(('Control Panel'!$D$10-'Control Panel'!$C$10)*'Control Panel'!$C$26)+(('Control Panel'!$D$11-'Control Panel'!$C$11)*'Control Panel'!$C$27)+(('Control Panel'!$D$12-'Control Panel'!$C$12)*'Control Panel'!$C$28)+((D34-'Control Panel'!$D$12)*'Control Panel'!$C$29),IF(D34&gt;='Control Panel'!$D$11,(('Control Panel'!$D$8-'Control Panel'!$C$8)*'Control Panel'!$C$24)+(('Control Panel'!$D$9-'Control Panel'!$C$9)*'Control Panel'!$C$25)+(('Control Panel'!$D$10-'Control Panel'!$C$10)*'Control Panel'!$C$26)+(('Control Panel'!$D$11-'Control Panel'!$C$11)*'Control Panel'!$C$27)+((D34-'Control Panel'!$D$11)*'Control Panel'!$C$28),IF(D34&gt;='Control Panel'!$D$10,(('Control Panel'!$D$8-'Control Panel'!$C$8)*'Control Panel'!$C$24)+('Control Panel'!$D$9-'Control Panel'!$C$9)*'Control Panel'!$C$25+(('Control Panel'!$D$10-'Control Panel'!$C$10)*'Control Panel'!$C$26)+((D34-'Control Panel'!$D$10)*'Control Panel'!$C$27),IF(D34&gt;='Control Panel'!$D$9,(('Control Panel'!$D$8-'Control Panel'!$C$8)*'Control Panel'!$C$24)+(('Control Panel'!$D$9-'Control Panel'!$C$9)*'Control Panel'!$C$25)+((D34-'Control Panel'!$D$9)*'Control Panel'!$C$26),IF(D34&gt;='Control Panel'!$D$8,(('Control Panel'!$D$8-'Control Panel'!$C$8)*'Control Panel'!$C$24)+((D34-'Control Panel'!$D$8)*'Control Panel'!$C$25),IF(D34&lt;='Control Panel'!$D$8,((D34-'Control Panel'!$C$8)*'Control Panel'!$C$24))))))))</f>
        <v>75850.806370803752</v>
      </c>
      <c r="G34" s="89">
        <f t="shared" si="0"/>
        <v>7.0863615348339768E-3</v>
      </c>
      <c r="H34" s="90">
        <f t="shared" si="1"/>
        <v>6.4999999999999988E-3</v>
      </c>
      <c r="I34" s="91">
        <f t="shared" si="2"/>
        <v>-87245.456336816264</v>
      </c>
      <c r="J34" s="91">
        <f>C34*(1+'Control Panel'!$C$44)</f>
        <v>23705980.814424306</v>
      </c>
      <c r="K34" s="91">
        <f>D34*(1+'Control Panel'!$C$44)</f>
        <v>12019435.471065827</v>
      </c>
      <c r="L34" s="92">
        <f>IF(J34&gt;='Control Panel'!G$36,(('Control Panel'!G$34-'Control Panel'!F$34)*'Control Panel'!$C$39)+('Control Panel'!G$35-'Control Panel'!F$35)*'Control Panel'!$C$40+(('Control Panel'!G$36-'Control Panel'!F$36)*'Control Panel'!$C$41),IF(J34&gt;='Control Panel'!G$35,(('Control Panel'!G$34-'Control Panel'!F$34)*'Control Panel'!$C$39)+(('Control Panel'!G$35-'Control Panel'!F$35)*'Control Panel'!$C$40)+((J34-'Control Panel'!G$35)*'Control Panel'!$C$41),IF(J34&gt;='Control Panel'!G$34,(('Control Panel'!G$34-'Control Panel'!F$34)*'Control Panel'!$C$39)+((J34-'Control Panel'!G$34)*'Control Panel'!$C$40),IF(J34&lt;='Control Panel'!G$34,((J34-'Control Panel'!F$34)*'Control Panel'!$C$39)))))</f>
        <v>167989.15058884863</v>
      </c>
      <c r="M34" s="92">
        <f>IF(K34&gt;='Control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Panel'!$C$29)),IF(K34&gt;='Control Panel'!$G$12,(('Control Panel'!$G$8-'Control Panel'!$F$8)*'Control Panel'!$C$24)+(('Control Panel'!$G$9-'Control Panel'!$F$9)*'Control Panel'!$C$25)+(('Control Panel'!$G$10-'Control Panel'!$F$10)*'Control Panel'!$C$26)+(('Control Panel'!$G$11-'Control Panel'!$F$11)*'Control Panel'!$C$27)+(('Control Panel'!$G$12-'Control Panel'!$F$12)*'Control Panel'!$C$28)+((K34-'Control Panel'!$G$12)*'Control Panel'!$C$29),IF(K34&gt;='Control Panel'!$G$11,(('Control Panel'!$G$8-'Control Panel'!$F$8)*'Control Panel'!$C$24)+(('Control Panel'!$G$9-'Control Panel'!$F$9)*'Control Panel'!$C$25)+(('Control Panel'!$G$10-'Control Panel'!$F$10)*'Control Panel'!$C$26)+(('Control Panel'!$G$11-'Control Panel'!$F$11)*'Control Panel'!$C$27)+((K34-'Control Panel'!$G$11)*'Control Panel'!$C$28),IF(K34&gt;='Control Panel'!$G$10,(('Control Panel'!$G$8-'Control Panel'!$F$8)*'Control Panel'!$C$24)+('Control Panel'!$G$9-'Control Panel'!$F$9)*'Control Panel'!$C$25+(('Control Panel'!$G$10-'Control Panel'!$F$10)*'Control Panel'!$C$26)+((K34-'Control Panel'!$G$10)*'Control Panel'!$C$27),IF(K34&gt;='Control Panel'!$G$9,(('Control Panel'!$G$8-'Control Panel'!$F$8)*'Control Panel'!$C$24)+(('Control Panel'!$G$9-'Control Panel'!$F$9)*'Control Panel'!$C$25)+((K34-'Control Panel'!$G$9)*'Control Panel'!$C$26),IF(K34&gt;='Control Panel'!$G$8,(('Control Panel'!$G$8-'Control Panel'!$F$8)*'Control Panel'!$C$24)+((K34-'Control Panel'!$G$8)*'Control Panel'!$C$25),IF(K34&lt;='Control Panel'!$G$8,((K34-'Control Panel'!$F$8)*'Control Panel'!$C$24))))))))</f>
        <v>78126.330561927869</v>
      </c>
      <c r="N34" s="92">
        <f t="shared" si="3"/>
        <v>-89862.820026920759</v>
      </c>
      <c r="O34" s="92">
        <f>J34*(1+'Control Panel'!$C$44)</f>
        <v>24417160.238857035</v>
      </c>
      <c r="P34" s="92">
        <f>K34*(1+'Control Panel'!$C$44)</f>
        <v>12380018.535197802</v>
      </c>
      <c r="Q34" s="92">
        <f>IF(O34&gt;='Control Panel'!J$36,(('Control Panel'!J$34-'Control Panel'!I$34)*'Control Panel'!$C$39)+('Control Panel'!J$35-'Control Panel'!I$35)*'Control Panel'!$C$40+(('Control Panel'!J$36-'Control Panel'!I$36)*'Control Panel'!$C$41),IF(O34&gt;='Control Panel'!J$35,(('Control Panel'!J$34-'Control Panel'!I$34)*'Control Panel'!$C$39)+(('Control Panel'!J$35-'Control Panel'!I$35)*'Control Panel'!$C$40)+((O34-'Control Panel'!J$35)*'Control Panel'!$C$41),IF(O34&gt;='Control Panel'!J$34,(('Control Panel'!J$34-'Control Panel'!I$34)*'Control Panel'!$C$39)+((O34-'Control Panel'!J$34)*'Control Panel'!$C$40),IF(O34&lt;='Control Panel'!J$34,((O34-'Control Panel'!I$34)*'Control Panel'!$C$39)))))</f>
        <v>173028.82510651409</v>
      </c>
      <c r="R34" s="92">
        <f>IF(P34&gt;='Control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Panel'!$C$29)),IF(P34&gt;='Control Panel'!$J$12,(('Control Panel'!$J$8-'Control Panel'!$I$8)*'Control Panel'!$C$24)+(('Control Panel'!$J$9-'Control Panel'!$I$9)*'Control Panel'!$C$25)+(('Control Panel'!$J$10-'Control Panel'!$I$10)*'Control Panel'!$C$26)+(('Control Panel'!$J$11-'Control Panel'!$I$11)*'Control Panel'!$C$27)+(('Control Panel'!$J$12-'Control Panel'!$I$12)*'Control Panel'!$C$28)+((P34-'Control Panel'!$J$12)*'Control Panel'!$C$29),IF(P34&gt;='Control Panel'!$J$11,(('Control Panel'!$J$8-'Control Panel'!$I$8)*'Control Panel'!$C$24)+(('Control Panel'!$J$9-'Control Panel'!$I$9)*'Control Panel'!$C$25)+(('Control Panel'!$J$10-'Control Panel'!$I$10)*'Control Panel'!$C$26)+(('Control Panel'!$J$11-'Control Panel'!$I$11)*'Control Panel'!$C$27)+((P34-'Control Panel'!$J$11)*'Control Panel'!$C$28),IF(P34&gt;='Control Panel'!$J$10,(('Control Panel'!$J$8-'Control Panel'!$I$8)*'Control Panel'!$C$24)+('Control Panel'!$J$9-'Control Panel'!$I$9)*'Control Panel'!$C$25+(('Control Panel'!$J$10-'Control Panel'!$I$10)*'Control Panel'!$C$26)+((P34-'Control Panel'!$J$10)*'Control Panel'!$C$27),IF(P34&gt;='Control Panel'!$J$9,(('Control Panel'!$J$8-'Control Panel'!$I$8)*'Control Panel'!$C$24)+(('Control Panel'!$J$9-'Control Panel'!$I$9)*'Control Panel'!$C$25)+((P34-'Control Panel'!$J$9)*'Control Panel'!$C$26),IF(P34&gt;='Control Panel'!$J$8,(('Control Panel'!$J$8-'Control Panel'!$I$8)*'Control Panel'!$C$24)+((P34-'Control Panel'!$J$8)*'Control Panel'!$C$25),IF(P34&lt;='Control Panel'!$J$8,((P34-'Control Panel'!$I$8)*'Control Panel'!$C$24))))))))</f>
        <v>80470.120478785713</v>
      </c>
      <c r="S34" s="92">
        <f t="shared" si="4"/>
        <v>-92558.704627728381</v>
      </c>
      <c r="T34" s="92">
        <f>O34*(1+'Control Panel'!$C$44)</f>
        <v>25149675.046022747</v>
      </c>
      <c r="U34" s="92">
        <f>P34*(1+'Control Panel'!$C$44)</f>
        <v>12751419.091253737</v>
      </c>
      <c r="V34" s="92">
        <f>IF(T34&gt;='Control Panel'!M$36,(('Control Panel'!M$34-'Control Panel'!L$34)*'Control Panel'!$C$39)+('Control Panel'!M$35-'Control Panel'!L$35)*'Control Panel'!$C$40+(('Control Panel'!M$36-'Control Panel'!L$36)*'Control Panel'!$C$41),IF(T34&gt;='Control Panel'!M$35,(('Control Panel'!M$34-'Control Panel'!L$34)*'Control Panel'!$C$39)+(('Control Panel'!M$35-'Control Panel'!L$35)*'Control Panel'!$C$40)+((T34-'Control Panel'!M$35)*'Control Panel'!$C$41),IF(T34&gt;='Control Panel'!M$34,(('Control Panel'!M$34-'Control Panel'!L$34)*'Control Panel'!$C$39)+((T34-'Control Panel'!M$34)*'Control Panel'!$C$40),IF(T34&lt;='Control Panel'!M$34,((T34-'Control Panel'!L$34)*'Control Panel'!$C$39)))))</f>
        <v>178219.68985970953</v>
      </c>
      <c r="W34" s="91">
        <f>IF(U34&gt;='Control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Panel'!$C$29)),IF(U34&gt;='Control Panel'!$M$12,(('Control Panel'!$M$8-'Control Panel'!$L$8)*'Control Panel'!$C$24)+(('Control Panel'!$M$9-'Control Panel'!$L$9)*'Control Panel'!$C$25)+(('Control Panel'!$M$10-'Control Panel'!$L$10)*'Control Panel'!$C$26)+(('Control Panel'!$M$11-'Control Panel'!$L$11)*'Control Panel'!$C$27)+(('Control Panel'!$M$12-'Control Panel'!$L$12)*'Control Panel'!$C$28)+((U34-'Control Panel'!$M$12)*'Control Panel'!$C$29),IF(U34&gt;='Control Panel'!$M$11,(('Control Panel'!$M$8-'Control Panel'!$L$8)*'Control Panel'!$C$24)+(('Control Panel'!$M$9-'Control Panel'!$L$9)*'Control Panel'!$C$25)+(('Control Panel'!$M$10-'Control Panel'!$L$10)*'Control Panel'!$C$26)+(('Control Panel'!$M$11-'Control Panel'!$L$11)*'Control Panel'!$C$27)+((U34-'Control Panel'!$M$11)*'Control Panel'!$C$28),IF(U34&gt;='Control Panel'!$M$10,(('Control Panel'!$M$8-'Control Panel'!$L$8)*'Control Panel'!$C$24)+('Control Panel'!$M$9-'Control Panel'!$L$9)*'Control Panel'!$C$25+(('Control Panel'!$M$10-'Control Panel'!$L$10)*'Control Panel'!$C$26)+((U34-'Control Panel'!$M$10)*'Control Panel'!$C$27),IF(U34&gt;='Control Panel'!$M$9,(('Control Panel'!$M$8-'Control Panel'!$L$8)*'Control Panel'!$C$24)+(('Control Panel'!$M$9-'Control Panel'!$L$9)*'Control Panel'!$C$25)+((U34-'Control Panel'!$M$9)*'Control Panel'!$C$26),IF(U34&gt;='Control Panel'!$M$8,(('Control Panel'!$M$8-'Control Panel'!$L$8)*'Control Panel'!$C$24)+((U34-'Control Panel'!$M$8)*'Control Panel'!$C$25),IF(U34&lt;='Control Panel'!$M$8,((U34-'Control Panel'!$L$8)*'Control Panel'!$C$24))))))))</f>
        <v>82884.224093149285</v>
      </c>
      <c r="X34" s="92">
        <f t="shared" si="5"/>
        <v>-95335.465766560243</v>
      </c>
      <c r="Y34" s="91">
        <f>T34*(1+'Control Panel'!$C$44)</f>
        <v>25904165.297403429</v>
      </c>
      <c r="Z34" s="91">
        <f>U34*(1+'Control Panel'!$C$44)</f>
        <v>13133961.663991349</v>
      </c>
      <c r="AA34" s="91">
        <f>IF(Y34&gt;='Control Panel'!P$36,(('Control Panel'!P$34-'Control Panel'!O$34)*'Control Panel'!$C$39)+('Control Panel'!P$35-'Control Panel'!O$35)*'Control Panel'!$C$40+(('Control Panel'!P$36-'Control Panel'!O$36)*'Control Panel'!$C$41),IF(Y34&gt;='Control Panel'!P$35,(('Control Panel'!P$34-'Control Panel'!O$34)*'Control Panel'!$C$39)+(('Control Panel'!P$35-'Control Panel'!O$35)*'Control Panel'!$C$40)+((Y34-'Control Panel'!P$35)*'Control Panel'!$C$41),IF(Y34&gt;='Control Panel'!P$34,(('Control Panel'!P$34-'Control Panel'!O$34)*'Control Panel'!$C$39)+((Y34-'Control Panel'!P$34)*'Control Panel'!$C$40),IF(Y34&lt;='Control Panel'!P$34,((Y34-'Control Panel'!O$34)*'Control Panel'!$C$39)))))</f>
        <v>183566.28055550082</v>
      </c>
      <c r="AB34" s="91">
        <f>IF(Z34&gt;='Control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Panel'!$C$29)),IF(Z34&gt;='Control Panel'!$P$12,(('Control Panel'!$P$8-'Control Panel'!$O$8)*'Control Panel'!$C$24)+(('Control Panel'!$P$9-'Control Panel'!$O$9)*'Control Panel'!$C$25)+(('Control Panel'!$P$10-'Control Panel'!$O$10)*'Control Panel'!$C$26)+(('Control Panel'!$P$11-'Control Panel'!$O$11)*'Control Panel'!$C$27)+(('Control Panel'!$P$12-'Control Panel'!$O$12)*'Control Panel'!$C$28)+((Z34-'Control Panel'!$P$12)*'Control Panel'!$C$29),IF(Z34&gt;='Control Panel'!$P$11,(('Control Panel'!$P$8-'Control Panel'!$O$8)*'Control Panel'!$C$24)+(('Control Panel'!$P$9-'Control Panel'!$O$9)*'Control Panel'!$C$25)+(('Control Panel'!$P$10-'Control Panel'!$O$10)*'Control Panel'!$C$26)+(('Control Panel'!$P$11-'Control Panel'!$O$11)*'Control Panel'!$C$27)+((Z34-'Control Panel'!$P$11)*'Control Panel'!$C$28),IF(Z34&gt;='Control Panel'!$P$10,(('Control Panel'!$P$8-'Control Panel'!$O$8)*'Control Panel'!$C$24)+('Control Panel'!$P$9-'Control Panel'!$O$9)*'Control Panel'!$C$25+(('Control Panel'!$P$10-'Control Panel'!$O$10)*'Control Panel'!$C$26)+((Z34-'Control Panel'!$P$10)*'Control Panel'!$C$27),IF(Z34&gt;='Control Panel'!$P$9,(('Control Panel'!$P$8-'Control Panel'!$O$8)*'Control Panel'!$C$24)+(('Control Panel'!$P$9-'Control Panel'!$O$9)*'Control Panel'!$C$25)+((Z34-'Control Panel'!$P$9)*'Control Panel'!$C$26),IF(Z34&gt;='Control Panel'!$P$8,(('Control Panel'!$P$8-'Control Panel'!$O$8)*'Control Panel'!$C$24)+((Z34-'Control Panel'!$P$8)*'Control Panel'!$C$25),IF(Z34&lt;='Control Panel'!$P$8,((Z34-'Control Panel'!$O$8)*'Control Panel'!$C$24))))))))</f>
        <v>85370.750815943757</v>
      </c>
      <c r="AC34" s="93">
        <f t="shared" si="6"/>
        <v>-98195.529739557067</v>
      </c>
      <c r="AD34" s="93">
        <f>Y34*(1+'Control Panel'!$C$44)</f>
        <v>26681290.256325532</v>
      </c>
      <c r="AE34" s="91">
        <f>Z34*(1+'Control Panel'!$C$44)</f>
        <v>13527980.513911089</v>
      </c>
      <c r="AF34" s="91">
        <f>IF(AD34&gt;='Control Panel'!S$36,(('Control Panel'!S$34-'Control Panel'!R$34)*'Control Panel'!$C$39)+('Control Panel'!S$35-'Control Panel'!R$35)*'Control Panel'!$C$40+(('Control Panel'!S$36-'Control Panel'!R$36)*'Control Panel'!$C$41),IF(AD34&gt;='Control Panel'!S$35,(('Control Panel'!S$34-'Control Panel'!R$34)*'Control Panel'!$C$39)+(('Control Panel'!S$35-'Control Panel'!R$35)*'Control Panel'!$C$40)+((AD34-'Control Panel'!S$35)*'Control Panel'!$C$41),IF(AD34&gt;='Control Panel'!S$34,(('Control Panel'!S$34-'Control Panel'!R$34)*'Control Panel'!$C$39)+((AD34-'Control Panel'!S$34)*'Control Panel'!$C$40),IF(AD34&lt;='Control Panel'!S$34,((AD34-'Control Panel'!R$34)*'Control Panel'!$C$39)))))</f>
        <v>189073.26897216585</v>
      </c>
      <c r="AG34" s="91">
        <f>IF(AE34&gt;='Control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Panel'!$C$29)),IF(AE34&gt;='Control Panel'!$S$12,(('Control Panel'!$S$8-'Control Panel'!$R$8)*'Control Panel'!$C$24)+(('Control Panel'!$S$9-'Control Panel'!$R$9)*'Control Panel'!$C$25)+(('Control Panel'!$S$10-'Control Panel'!$R$10)*'Control Panel'!$C$26)+(('Control Panel'!$S$11-'Control Panel'!$R$11)*'Control Panel'!$C$27)+(('Control Panel'!$S$12-'Control Panel'!$R$12)*'Control Panel'!$C$28)+((AE34-'Control Panel'!$S$12)*'Control Panel'!$C$29),IF(AE34&gt;='Control Panel'!$S$11,(('Control Panel'!$S$8-'Control Panel'!$R$8)*'Control Panel'!$C$24)+(('Control Panel'!$S$9-'Control Panel'!$R$9)*'Control Panel'!$C$25)+(('Control Panel'!$S$10-'Control Panel'!$R$10)*'Control Panel'!$C$26)+(('Control Panel'!$S$11-'Control Panel'!$R$11)*'Control Panel'!$C$27)+((AE34-'Control Panel'!$S$11)*'Control Panel'!$C$28),IF(AE34&gt;='Control Panel'!$S$10,(('Control Panel'!$S$8-'Control Panel'!$R$8)*'Control Panel'!$C$24)+('Control Panel'!$S$9-'Control Panel'!$R$9)*'Control Panel'!$C$25+(('Control Panel'!$S$10-'Control Panel'!$R$10)*'Control Panel'!$C$26)+((AE34-'Control Panel'!$S$10)*'Control Panel'!$C$27),IF(AE34&gt;='Control Panel'!$S$9,(('Control Panel'!$S$8-'Control Panel'!$R$8)*'Control Panel'!$C$24)+(('Control Panel'!$S$9-'Control Panel'!$R$9)*'Control Panel'!$C$25)+((AE34-'Control Panel'!$S$9)*'Control Panel'!$C$26),IF(AE34&gt;='Control Panel'!$S$8,(('Control Panel'!$S$8-'Control Panel'!$R$8)*'Control Panel'!$C$24)+((AE34-'Control Panel'!$S$8)*'Control Panel'!$C$25),IF(AE34&lt;='Control Panel'!$S$8,((AE34-'Control Panel'!$R$8)*'Control Panel'!$C$24))))))))</f>
        <v>87931.873340422069</v>
      </c>
      <c r="AH34" s="91">
        <f t="shared" si="7"/>
        <v>-101141.39563174378</v>
      </c>
      <c r="AI34" s="92">
        <f t="shared" si="8"/>
        <v>891877.21508273901</v>
      </c>
      <c r="AJ34" s="92">
        <f t="shared" si="9"/>
        <v>414783.29929022869</v>
      </c>
      <c r="AK34" s="92">
        <f t="shared" si="10"/>
        <v>-477093.91579251032</v>
      </c>
    </row>
    <row r="35" spans="1:37" s="94" customFormat="1" ht="14.1">
      <c r="A35" s="86" t="str">
        <f>'ESTIMATED Earned Revenue'!A36</f>
        <v>Grand Island, NE</v>
      </c>
      <c r="B35" s="86"/>
      <c r="C35" s="95">
        <f>'ESTIMATED Earned Revenue'!$I36*1.07925</f>
        <v>22816793.353500001</v>
      </c>
      <c r="D35" s="95">
        <f>'ESTIMATED Earned Revenue'!$L36*1.07925</f>
        <v>11713429.421250001</v>
      </c>
      <c r="E35" s="96">
        <f>IF(C35&gt;='Control Panel'!D$36,(('Control Panel'!D$34-'Control Panel'!C$34)*'Control Panel'!$C$39)+('Control Panel'!D$35-'Control Panel'!C$35)*'Control Panel'!$C$40+(('Control Panel'!D$36-'Control Panel'!C$36)*'Control Panel'!$C$41),IF(C35&gt;='Control Panel'!D$35,(('Control Panel'!D$34-'Control Panel'!C$34)*'Control Panel'!$C$39)+(('Control Panel'!D$35-'Control Panel'!C$35)*'Control Panel'!$C$40)+((C35-'Control Panel'!D$35)*'Control Panel'!$C$41),IF(C35&gt;='Control Panel'!D$34,(('Control Panel'!D$34-'Control Panel'!C$34)*'Control Panel'!$C$39)+((C35-'Control Panel'!D$34)*'Control Panel'!$C$40),IF(C35&lt;='Control Panel'!D$34,((C35-'Control Panel'!C$34)*'Control Panel'!$C$39)))))</f>
        <v>162698.818707</v>
      </c>
      <c r="F35" s="96">
        <f>IF(D35&gt;='Control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Panel'!$C$29)),IF(D35&gt;='Control Panel'!$D$12,(('Control Panel'!$D$8-'Control Panel'!$C$8)*'Control Panel'!$C$24)+(('Control Panel'!$D$9-'Control Panel'!$C$9)*'Control Panel'!$C$25)+(('Control Panel'!$D$10-'Control Panel'!$C$10)*'Control Panel'!$C$26)+(('Control Panel'!$D$11-'Control Panel'!$C$11)*'Control Panel'!$C$27)+(('Control Panel'!$D$12-'Control Panel'!$C$12)*'Control Panel'!$C$28)+((D35-'Control Panel'!$D$12)*'Control Panel'!$C$29),IF(D35&gt;='Control Panel'!$D$11,(('Control Panel'!$D$8-'Control Panel'!$C$8)*'Control Panel'!$C$24)+(('Control Panel'!$D$9-'Control Panel'!$C$9)*'Control Panel'!$C$25)+(('Control Panel'!$D$10-'Control Panel'!$C$10)*'Control Panel'!$C$26)+(('Control Panel'!$D$11-'Control Panel'!$C$11)*'Control Panel'!$C$27)+((D35-'Control Panel'!$D$11)*'Control Panel'!$C$28),IF(D35&gt;='Control Panel'!$D$10,(('Control Panel'!$D$8-'Control Panel'!$C$8)*'Control Panel'!$C$24)+('Control Panel'!$D$9-'Control Panel'!$C$9)*'Control Panel'!$C$25+(('Control Panel'!$D$10-'Control Panel'!$C$10)*'Control Panel'!$C$26)+((D35-'Control Panel'!$D$10)*'Control Panel'!$C$27),IF(D35&gt;='Control Panel'!$D$9,(('Control Panel'!$D$8-'Control Panel'!$C$8)*'Control Panel'!$C$24)+(('Control Panel'!$D$9-'Control Panel'!$C$9)*'Control Panel'!$C$25)+((D35-'Control Panel'!$D$9)*'Control Panel'!$C$26),IF(D35&gt;='Control Panel'!$D$8,(('Control Panel'!$D$8-'Control Panel'!$C$8)*'Control Panel'!$C$24)+((D35-'Control Panel'!$D$8)*'Control Panel'!$C$25),IF(D35&lt;='Control Panel'!$D$8,((D35-'Control Panel'!$C$8)*'Control Panel'!$C$24))))))))</f>
        <v>76137.291238125006</v>
      </c>
      <c r="G35" s="89">
        <f t="shared" ref="G35:G66" si="11">E35/$C35</f>
        <v>7.130661008596227E-3</v>
      </c>
      <c r="H35" s="90">
        <f t="shared" ref="H35:H66" si="12">F35/$D35</f>
        <v>6.5000000000000006E-3</v>
      </c>
      <c r="I35" s="91">
        <f t="shared" ref="I35:I66" si="13">F35-E35</f>
        <v>-86561.527468874992</v>
      </c>
      <c r="J35" s="91">
        <f>C35*(1+'Control Panel'!$C$44)</f>
        <v>23501297.154105</v>
      </c>
      <c r="K35" s="91">
        <f>D35*(1+'Control Panel'!$C$44)</f>
        <v>12064832.303887501</v>
      </c>
      <c r="L35" s="92">
        <f>IF(J35&gt;='Control Panel'!G$36,(('Control Panel'!G$34-'Control Panel'!F$34)*'Control Panel'!$C$39)+('Control Panel'!G$35-'Control Panel'!F$35)*'Control Panel'!$C$40+(('Control Panel'!G$36-'Control Panel'!F$36)*'Control Panel'!$C$41),IF(J35&gt;='Control Panel'!G$35,(('Control Panel'!G$34-'Control Panel'!F$34)*'Control Panel'!$C$39)+(('Control Panel'!G$35-'Control Panel'!F$35)*'Control Panel'!$C$40)+((J35-'Control Panel'!G$35)*'Control Panel'!$C$41),IF(J35&gt;='Control Panel'!G$34,(('Control Panel'!G$34-'Control Panel'!F$34)*'Control Panel'!$C$39)+((J35-'Control Panel'!G$34)*'Control Panel'!$C$40),IF(J35&lt;='Control Panel'!G$34,((J35-'Control Panel'!F$34)*'Control Panel'!$C$39)))))</f>
        <v>167579.78326821001</v>
      </c>
      <c r="M35" s="92">
        <f>IF(K35&gt;='Control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Panel'!$C$29)),IF(K35&gt;='Control Panel'!$G$12,(('Control Panel'!$G$8-'Control Panel'!$F$8)*'Control Panel'!$C$24)+(('Control Panel'!$G$9-'Control Panel'!$F$9)*'Control Panel'!$C$25)+(('Control Panel'!$G$10-'Control Panel'!$F$10)*'Control Panel'!$C$26)+(('Control Panel'!$G$11-'Control Panel'!$F$11)*'Control Panel'!$C$27)+(('Control Panel'!$G$12-'Control Panel'!$F$12)*'Control Panel'!$C$28)+((K35-'Control Panel'!$G$12)*'Control Panel'!$C$29),IF(K35&gt;='Control Panel'!$G$11,(('Control Panel'!$G$8-'Control Panel'!$F$8)*'Control Panel'!$C$24)+(('Control Panel'!$G$9-'Control Panel'!$F$9)*'Control Panel'!$C$25)+(('Control Panel'!$G$10-'Control Panel'!$F$10)*'Control Panel'!$C$26)+(('Control Panel'!$G$11-'Control Panel'!$F$11)*'Control Panel'!$C$27)+((K35-'Control Panel'!$G$11)*'Control Panel'!$C$28),IF(K35&gt;='Control Panel'!$G$10,(('Control Panel'!$G$8-'Control Panel'!$F$8)*'Control Panel'!$C$24)+('Control Panel'!$G$9-'Control Panel'!$F$9)*'Control Panel'!$C$25+(('Control Panel'!$G$10-'Control Panel'!$F$10)*'Control Panel'!$C$26)+((K35-'Control Panel'!$G$10)*'Control Panel'!$C$27),IF(K35&gt;='Control Panel'!$G$9,(('Control Panel'!$G$8-'Control Panel'!$F$8)*'Control Panel'!$C$24)+(('Control Panel'!$G$9-'Control Panel'!$F$9)*'Control Panel'!$C$25)+((K35-'Control Panel'!$G$9)*'Control Panel'!$C$26),IF(K35&gt;='Control Panel'!$G$8,(('Control Panel'!$G$8-'Control Panel'!$F$8)*'Control Panel'!$C$24)+((K35-'Control Panel'!$G$8)*'Control Panel'!$C$25),IF(K35&lt;='Control Panel'!$G$8,((K35-'Control Panel'!$F$8)*'Control Panel'!$C$24))))))))</f>
        <v>78421.409975268762</v>
      </c>
      <c r="N35" s="92">
        <f t="shared" ref="N35:N66" si="14">M35-L35</f>
        <v>-89158.373292941251</v>
      </c>
      <c r="O35" s="92">
        <f>J35*(1+'Control Panel'!$C$44)</f>
        <v>24206336.068728153</v>
      </c>
      <c r="P35" s="92">
        <f>K35*(1+'Control Panel'!$C$44)</f>
        <v>12426777.273004126</v>
      </c>
      <c r="Q35" s="92">
        <f>IF(O35&gt;='Control Panel'!J$36,(('Control Panel'!J$34-'Control Panel'!I$34)*'Control Panel'!$C$39)+('Control Panel'!J$35-'Control Panel'!I$35)*'Control Panel'!$C$40+(('Control Panel'!J$36-'Control Panel'!I$36)*'Control Panel'!$C$41),IF(O35&gt;='Control Panel'!J$35,(('Control Panel'!J$34-'Control Panel'!I$34)*'Control Panel'!$C$39)+(('Control Panel'!J$35-'Control Panel'!I$35)*'Control Panel'!$C$40)+((O35-'Control Panel'!J$35)*'Control Panel'!$C$41),IF(O35&gt;='Control Panel'!J$34,(('Control Panel'!J$34-'Control Panel'!I$34)*'Control Panel'!$C$39)+((O35-'Control Panel'!J$34)*'Control Panel'!$C$40),IF(O35&lt;='Control Panel'!J$34,((O35-'Control Panel'!I$34)*'Control Panel'!$C$39)))))</f>
        <v>172607.17676625634</v>
      </c>
      <c r="R35" s="92">
        <f>IF(P35&gt;='Control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Panel'!$C$29)),IF(P35&gt;='Control Panel'!$J$12,(('Control Panel'!$J$8-'Control Panel'!$I$8)*'Control Panel'!$C$24)+(('Control Panel'!$J$9-'Control Panel'!$I$9)*'Control Panel'!$C$25)+(('Control Panel'!$J$10-'Control Panel'!$I$10)*'Control Panel'!$C$26)+(('Control Panel'!$J$11-'Control Panel'!$I$11)*'Control Panel'!$C$27)+(('Control Panel'!$J$12-'Control Panel'!$I$12)*'Control Panel'!$C$28)+((P35-'Control Panel'!$J$12)*'Control Panel'!$C$29),IF(P35&gt;='Control Panel'!$J$11,(('Control Panel'!$J$8-'Control Panel'!$I$8)*'Control Panel'!$C$24)+(('Control Panel'!$J$9-'Control Panel'!$I$9)*'Control Panel'!$C$25)+(('Control Panel'!$J$10-'Control Panel'!$I$10)*'Control Panel'!$C$26)+(('Control Panel'!$J$11-'Control Panel'!$I$11)*'Control Panel'!$C$27)+((P35-'Control Panel'!$J$11)*'Control Panel'!$C$28),IF(P35&gt;='Control Panel'!$J$10,(('Control Panel'!$J$8-'Control Panel'!$I$8)*'Control Panel'!$C$24)+('Control Panel'!$J$9-'Control Panel'!$I$9)*'Control Panel'!$C$25+(('Control Panel'!$J$10-'Control Panel'!$I$10)*'Control Panel'!$C$26)+((P35-'Control Panel'!$J$10)*'Control Panel'!$C$27),IF(P35&gt;='Control Panel'!$J$9,(('Control Panel'!$J$8-'Control Panel'!$I$8)*'Control Panel'!$C$24)+(('Control Panel'!$J$9-'Control Panel'!$I$9)*'Control Panel'!$C$25)+((P35-'Control Panel'!$J$9)*'Control Panel'!$C$26),IF(P35&gt;='Control Panel'!$J$8,(('Control Panel'!$J$8-'Control Panel'!$I$8)*'Control Panel'!$C$24)+((P35-'Control Panel'!$J$8)*'Control Panel'!$C$25),IF(P35&lt;='Control Panel'!$J$8,((P35-'Control Panel'!$I$8)*'Control Panel'!$C$24))))))))</f>
        <v>80774.05227452681</v>
      </c>
      <c r="S35" s="92">
        <f t="shared" ref="S35:S66" si="15">R35-Q35</f>
        <v>-91833.124491729526</v>
      </c>
      <c r="T35" s="92">
        <f>O35*(1+'Control Panel'!$C$44)</f>
        <v>24932526.150789998</v>
      </c>
      <c r="U35" s="92">
        <f>P35*(1+'Control Panel'!$C$44)</f>
        <v>12799580.59119425</v>
      </c>
      <c r="V35" s="92">
        <f>IF(T35&gt;='Control Panel'!M$36,(('Control Panel'!M$34-'Control Panel'!L$34)*'Control Panel'!$C$39)+('Control Panel'!M$35-'Control Panel'!L$35)*'Control Panel'!$C$40+(('Control Panel'!M$36-'Control Panel'!L$36)*'Control Panel'!$C$41),IF(T35&gt;='Control Panel'!M$35,(('Control Panel'!M$34-'Control Panel'!L$34)*'Control Panel'!$C$39)+(('Control Panel'!M$35-'Control Panel'!L$35)*'Control Panel'!$C$40)+((T35-'Control Panel'!M$35)*'Control Panel'!$C$41),IF(T35&gt;='Control Panel'!M$34,(('Control Panel'!M$34-'Control Panel'!L$34)*'Control Panel'!$C$39)+((T35-'Control Panel'!M$34)*'Control Panel'!$C$40),IF(T35&lt;='Control Panel'!M$34,((T35-'Control Panel'!L$34)*'Control Panel'!$C$39)))))</f>
        <v>177785.39206924403</v>
      </c>
      <c r="W35" s="91">
        <f>IF(U35&gt;='Control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Panel'!$C$29)),IF(U35&gt;='Control Panel'!$M$12,(('Control Panel'!$M$8-'Control Panel'!$L$8)*'Control Panel'!$C$24)+(('Control Panel'!$M$9-'Control Panel'!$L$9)*'Control Panel'!$C$25)+(('Control Panel'!$M$10-'Control Panel'!$L$10)*'Control Panel'!$C$26)+(('Control Panel'!$M$11-'Control Panel'!$L$11)*'Control Panel'!$C$27)+(('Control Panel'!$M$12-'Control Panel'!$L$12)*'Control Panel'!$C$28)+((U35-'Control Panel'!$M$12)*'Control Panel'!$C$29),IF(U35&gt;='Control Panel'!$M$11,(('Control Panel'!$M$8-'Control Panel'!$L$8)*'Control Panel'!$C$24)+(('Control Panel'!$M$9-'Control Panel'!$L$9)*'Control Panel'!$C$25)+(('Control Panel'!$M$10-'Control Panel'!$L$10)*'Control Panel'!$C$26)+(('Control Panel'!$M$11-'Control Panel'!$L$11)*'Control Panel'!$C$27)+((U35-'Control Panel'!$M$11)*'Control Panel'!$C$28),IF(U35&gt;='Control Panel'!$M$10,(('Control Panel'!$M$8-'Control Panel'!$L$8)*'Control Panel'!$C$24)+('Control Panel'!$M$9-'Control Panel'!$L$9)*'Control Panel'!$C$25+(('Control Panel'!$M$10-'Control Panel'!$L$10)*'Control Panel'!$C$26)+((U35-'Control Panel'!$M$10)*'Control Panel'!$C$27),IF(U35&gt;='Control Panel'!$M$9,(('Control Panel'!$M$8-'Control Panel'!$L$8)*'Control Panel'!$C$24)+(('Control Panel'!$M$9-'Control Panel'!$L$9)*'Control Panel'!$C$25)+((U35-'Control Panel'!$M$9)*'Control Panel'!$C$26),IF(U35&gt;='Control Panel'!$M$8,(('Control Panel'!$M$8-'Control Panel'!$L$8)*'Control Panel'!$C$24)+((U35-'Control Panel'!$M$8)*'Control Panel'!$C$25),IF(U35&lt;='Control Panel'!$M$8,((U35-'Control Panel'!$L$8)*'Control Panel'!$C$24))))))))</f>
        <v>83197.273842762617</v>
      </c>
      <c r="X35" s="92">
        <f t="shared" ref="X35:X66" si="16">W35-V35</f>
        <v>-94588.118226481412</v>
      </c>
      <c r="Y35" s="91">
        <f>T35*(1+'Control Panel'!$C$44)</f>
        <v>25680501.935313698</v>
      </c>
      <c r="Z35" s="91">
        <f>U35*(1+'Control Panel'!$C$44)</f>
        <v>13183568.008930078</v>
      </c>
      <c r="AA35" s="91">
        <f>IF(Y35&gt;='Control Panel'!P$36,(('Control Panel'!P$34-'Control Panel'!O$34)*'Control Panel'!$C$39)+('Control Panel'!P$35-'Control Panel'!O$35)*'Control Panel'!$C$40+(('Control Panel'!P$36-'Control Panel'!O$36)*'Control Panel'!$C$41),IF(Y35&gt;='Control Panel'!P$35,(('Control Panel'!P$34-'Control Panel'!O$34)*'Control Panel'!$C$39)+(('Control Panel'!P$35-'Control Panel'!O$35)*'Control Panel'!$C$40)+((Y35-'Control Panel'!P$35)*'Control Panel'!$C$41),IF(Y35&gt;='Control Panel'!P$34,(('Control Panel'!P$34-'Control Panel'!O$34)*'Control Panel'!$C$39)+((Y35-'Control Panel'!P$34)*'Control Panel'!$C$40),IF(Y35&lt;='Control Panel'!P$34,((Y35-'Control Panel'!O$34)*'Control Panel'!$C$39)))))</f>
        <v>183118.95383132139</v>
      </c>
      <c r="AB35" s="91">
        <f>IF(Z35&gt;='Control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Panel'!$C$29)),IF(Z35&gt;='Control Panel'!$P$12,(('Control Panel'!$P$8-'Control Panel'!$O$8)*'Control Panel'!$C$24)+(('Control Panel'!$P$9-'Control Panel'!$O$9)*'Control Panel'!$C$25)+(('Control Panel'!$P$10-'Control Panel'!$O$10)*'Control Panel'!$C$26)+(('Control Panel'!$P$11-'Control Panel'!$O$11)*'Control Panel'!$C$27)+(('Control Panel'!$P$12-'Control Panel'!$O$12)*'Control Panel'!$C$28)+((Z35-'Control Panel'!$P$12)*'Control Panel'!$C$29),IF(Z35&gt;='Control Panel'!$P$11,(('Control Panel'!$P$8-'Control Panel'!$O$8)*'Control Panel'!$C$24)+(('Control Panel'!$P$9-'Control Panel'!$O$9)*'Control Panel'!$C$25)+(('Control Panel'!$P$10-'Control Panel'!$O$10)*'Control Panel'!$C$26)+(('Control Panel'!$P$11-'Control Panel'!$O$11)*'Control Panel'!$C$27)+((Z35-'Control Panel'!$P$11)*'Control Panel'!$C$28),IF(Z35&gt;='Control Panel'!$P$10,(('Control Panel'!$P$8-'Control Panel'!$O$8)*'Control Panel'!$C$24)+('Control Panel'!$P$9-'Control Panel'!$O$9)*'Control Panel'!$C$25+(('Control Panel'!$P$10-'Control Panel'!$O$10)*'Control Panel'!$C$26)+((Z35-'Control Panel'!$P$10)*'Control Panel'!$C$27),IF(Z35&gt;='Control Panel'!$P$9,(('Control Panel'!$P$8-'Control Panel'!$O$8)*'Control Panel'!$C$24)+(('Control Panel'!$P$9-'Control Panel'!$O$9)*'Control Panel'!$C$25)+((Z35-'Control Panel'!$P$9)*'Control Panel'!$C$26),IF(Z35&gt;='Control Panel'!$P$8,(('Control Panel'!$P$8-'Control Panel'!$O$8)*'Control Panel'!$C$24)+((Z35-'Control Panel'!$P$8)*'Control Panel'!$C$25),IF(Z35&lt;='Control Panel'!$P$8,((Z35-'Control Panel'!$O$8)*'Control Panel'!$C$24))))))))</f>
        <v>85693.192058045504</v>
      </c>
      <c r="AC35" s="93">
        <f t="shared" ref="AC35:AC66" si="17">AB35-AA35</f>
        <v>-97425.761773275881</v>
      </c>
      <c r="AD35" s="93">
        <f>Y35*(1+'Control Panel'!$C$44)</f>
        <v>26450916.993373111</v>
      </c>
      <c r="AE35" s="91">
        <f>Z35*(1+'Control Panel'!$C$44)</f>
        <v>13579075.049197981</v>
      </c>
      <c r="AF35" s="91">
        <f>IF(AD35&gt;='Control Panel'!S$36,(('Control Panel'!S$34-'Control Panel'!R$34)*'Control Panel'!$C$39)+('Control Panel'!S$35-'Control Panel'!R$35)*'Control Panel'!$C$40+(('Control Panel'!S$36-'Control Panel'!R$36)*'Control Panel'!$C$41),IF(AD35&gt;='Control Panel'!S$35,(('Control Panel'!S$34-'Control Panel'!R$34)*'Control Panel'!$C$39)+(('Control Panel'!S$35-'Control Panel'!R$35)*'Control Panel'!$C$40)+((AD35-'Control Panel'!S$35)*'Control Panel'!$C$41),IF(AD35&gt;='Control Panel'!S$34,(('Control Panel'!S$34-'Control Panel'!R$34)*'Control Panel'!$C$39)+((AD35-'Control Panel'!S$34)*'Control Panel'!$C$40),IF(AD35&lt;='Control Panel'!S$34,((AD35-'Control Panel'!R$34)*'Control Panel'!$C$39)))))</f>
        <v>188612.52244626102</v>
      </c>
      <c r="AG35" s="91">
        <f>IF(AE35&gt;='Control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Panel'!$C$29)),IF(AE35&gt;='Control Panel'!$S$12,(('Control Panel'!$S$8-'Control Panel'!$R$8)*'Control Panel'!$C$24)+(('Control Panel'!$S$9-'Control Panel'!$R$9)*'Control Panel'!$C$25)+(('Control Panel'!$S$10-'Control Panel'!$R$10)*'Control Panel'!$C$26)+(('Control Panel'!$S$11-'Control Panel'!$R$11)*'Control Panel'!$C$27)+(('Control Panel'!$S$12-'Control Panel'!$R$12)*'Control Panel'!$C$28)+((AE35-'Control Panel'!$S$12)*'Control Panel'!$C$29),IF(AE35&gt;='Control Panel'!$S$11,(('Control Panel'!$S$8-'Control Panel'!$R$8)*'Control Panel'!$C$24)+(('Control Panel'!$S$9-'Control Panel'!$R$9)*'Control Panel'!$C$25)+(('Control Panel'!$S$10-'Control Panel'!$R$10)*'Control Panel'!$C$26)+(('Control Panel'!$S$11-'Control Panel'!$R$11)*'Control Panel'!$C$27)+((AE35-'Control Panel'!$S$11)*'Control Panel'!$C$28),IF(AE35&gt;='Control Panel'!$S$10,(('Control Panel'!$S$8-'Control Panel'!$R$8)*'Control Panel'!$C$24)+('Control Panel'!$S$9-'Control Panel'!$R$9)*'Control Panel'!$C$25+(('Control Panel'!$S$10-'Control Panel'!$R$10)*'Control Panel'!$C$26)+((AE35-'Control Panel'!$S$10)*'Control Panel'!$C$27),IF(AE35&gt;='Control Panel'!$S$9,(('Control Panel'!$S$8-'Control Panel'!$R$8)*'Control Panel'!$C$24)+(('Control Panel'!$S$9-'Control Panel'!$R$9)*'Control Panel'!$C$25)+((AE35-'Control Panel'!$S$9)*'Control Panel'!$C$26),IF(AE35&gt;='Control Panel'!$S$8,(('Control Panel'!$S$8-'Control Panel'!$R$8)*'Control Panel'!$C$24)+((AE35-'Control Panel'!$S$8)*'Control Panel'!$C$25),IF(AE35&lt;='Control Panel'!$S$8,((AE35-'Control Panel'!$R$8)*'Control Panel'!$C$24))))))))</f>
        <v>88263.987819786867</v>
      </c>
      <c r="AH35" s="91">
        <f t="shared" ref="AH35:AH66" si="18">AG35-AF35</f>
        <v>-100348.53462647415</v>
      </c>
      <c r="AI35" s="92">
        <f t="shared" ref="AI35:AI66" si="19">L35+Q35+V35+AA35+AF35</f>
        <v>889703.82838129275</v>
      </c>
      <c r="AJ35" s="92">
        <f t="shared" ref="AJ35:AJ66" si="20">M35+R35+W35+AB35+AG35</f>
        <v>416349.91597039055</v>
      </c>
      <c r="AK35" s="92">
        <f t="shared" ref="AK35:AK66" si="21">AJ35-AI35</f>
        <v>-473353.91241090221</v>
      </c>
    </row>
    <row r="36" spans="1:37" s="94" customFormat="1" ht="14.1">
      <c r="A36" s="86" t="str">
        <f>'ESTIMATED Earned Revenue'!A37</f>
        <v>Beaumont, TX</v>
      </c>
      <c r="B36" s="86"/>
      <c r="C36" s="95">
        <f>'ESTIMATED Earned Revenue'!$I37*1.07925</f>
        <v>12401886.298755001</v>
      </c>
      <c r="D36" s="95">
        <f>'ESTIMATED Earned Revenue'!$L37*1.07925</f>
        <v>12131252.570448751</v>
      </c>
      <c r="E36" s="96">
        <f>IF(C36&gt;='Control Panel'!D$36,(('Control Panel'!D$34-'Control Panel'!C$34)*'Control Panel'!$C$39)+('Control Panel'!D$35-'Control Panel'!C$35)*'Control Panel'!$C$40+(('Control Panel'!D$36-'Control Panel'!C$36)*'Control Panel'!$C$41),IF(C36&gt;='Control Panel'!D$35,(('Control Panel'!D$34-'Control Panel'!C$34)*'Control Panel'!$C$39)+(('Control Panel'!D$35-'Control Panel'!C$35)*'Control Panel'!$C$40)+((C36-'Control Panel'!D$35)*'Control Panel'!$C$41),IF(C36&gt;='Control Panel'!D$34,(('Control Panel'!D$34-'Control Panel'!C$34)*'Control Panel'!$C$39)+((C36-'Control Panel'!D$34)*'Control Panel'!$C$40),IF(C36&lt;='Control Panel'!D$34,((C36-'Control Panel'!C$34)*'Control Panel'!$C$39)))))</f>
        <v>115220.901493775</v>
      </c>
      <c r="F36" s="96">
        <f>IF(D36&gt;='Control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Panel'!$C$29)),IF(D36&gt;='Control Panel'!$D$12,(('Control Panel'!$D$8-'Control Panel'!$C$8)*'Control Panel'!$C$24)+(('Control Panel'!$D$9-'Control Panel'!$C$9)*'Control Panel'!$C$25)+(('Control Panel'!$D$10-'Control Panel'!$C$10)*'Control Panel'!$C$26)+(('Control Panel'!$D$11-'Control Panel'!$C$11)*'Control Panel'!$C$27)+(('Control Panel'!$D$12-'Control Panel'!$C$12)*'Control Panel'!$C$28)+((D36-'Control Panel'!$D$12)*'Control Panel'!$C$29),IF(D36&gt;='Control Panel'!$D$11,(('Control Panel'!$D$8-'Control Panel'!$C$8)*'Control Panel'!$C$24)+(('Control Panel'!$D$9-'Control Panel'!$C$9)*'Control Panel'!$C$25)+(('Control Panel'!$D$10-'Control Panel'!$C$10)*'Control Panel'!$C$26)+(('Control Panel'!$D$11-'Control Panel'!$C$11)*'Control Panel'!$C$27)+((D36-'Control Panel'!$D$11)*'Control Panel'!$C$28),IF(D36&gt;='Control Panel'!$D$10,(('Control Panel'!$D$8-'Control Panel'!$C$8)*'Control Panel'!$C$24)+('Control Panel'!$D$9-'Control Panel'!$C$9)*'Control Panel'!$C$25+(('Control Panel'!$D$10-'Control Panel'!$C$10)*'Control Panel'!$C$26)+((D36-'Control Panel'!$D$10)*'Control Panel'!$C$27),IF(D36&gt;='Control Panel'!$D$9,(('Control Panel'!$D$8-'Control Panel'!$C$8)*'Control Panel'!$C$24)+(('Control Panel'!$D$9-'Control Panel'!$C$9)*'Control Panel'!$C$25)+((D36-'Control Panel'!$D$9)*'Control Panel'!$C$26),IF(D36&gt;='Control Panel'!$D$8,(('Control Panel'!$D$8-'Control Panel'!$C$8)*'Control Panel'!$C$24)+((D36-'Control Panel'!$D$8)*'Control Panel'!$C$25),IF(D36&lt;='Control Panel'!$D$8,((D36-'Control Panel'!$C$8)*'Control Panel'!$C$24))))))))</f>
        <v>78853.141707916875</v>
      </c>
      <c r="G36" s="89">
        <f t="shared" si="11"/>
        <v>9.2905948916288464E-3</v>
      </c>
      <c r="H36" s="90">
        <f t="shared" si="12"/>
        <v>6.4999999999999997E-3</v>
      </c>
      <c r="I36" s="91">
        <f t="shared" si="13"/>
        <v>-36367.759785858128</v>
      </c>
      <c r="J36" s="91">
        <f>C36*(1+'Control Panel'!$C$44)</f>
        <v>12773942.887717651</v>
      </c>
      <c r="K36" s="91">
        <f>D36*(1+'Control Panel'!$C$44)</f>
        <v>12495190.147562213</v>
      </c>
      <c r="L36" s="92">
        <f>IF(J36&gt;='Control Panel'!G$36,(('Control Panel'!G$34-'Control Panel'!F$34)*'Control Panel'!$C$39)+('Control Panel'!G$35-'Control Panel'!F$35)*'Control Panel'!$C$40+(('Control Panel'!G$36-'Control Panel'!F$36)*'Control Panel'!$C$41),IF(J36&gt;='Control Panel'!G$35,(('Control Panel'!G$34-'Control Panel'!F$34)*'Control Panel'!$C$39)+(('Control Panel'!G$35-'Control Panel'!F$35)*'Control Panel'!$C$40)+((J36-'Control Panel'!G$35)*'Control Panel'!$C$41),IF(J36&gt;='Control Panel'!G$34,(('Control Panel'!G$34-'Control Panel'!F$34)*'Control Panel'!$C$39)+((J36-'Control Panel'!G$34)*'Control Panel'!$C$40),IF(J36&lt;='Control Panel'!G$34,((J36-'Control Panel'!F$34)*'Control Panel'!$C$39)))))</f>
        <v>118677.52853858826</v>
      </c>
      <c r="M36" s="92">
        <f>IF(K36&gt;='Control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Panel'!$C$29)),IF(K36&gt;='Control Panel'!$G$12,(('Control Panel'!$G$8-'Control Panel'!$F$8)*'Control Panel'!$C$24)+(('Control Panel'!$G$9-'Control Panel'!$F$9)*'Control Panel'!$C$25)+(('Control Panel'!$G$10-'Control Panel'!$F$10)*'Control Panel'!$C$26)+(('Control Panel'!$G$11-'Control Panel'!$F$11)*'Control Panel'!$C$27)+(('Control Panel'!$G$12-'Control Panel'!$F$12)*'Control Panel'!$C$28)+((K36-'Control Panel'!$G$12)*'Control Panel'!$C$29),IF(K36&gt;='Control Panel'!$G$11,(('Control Panel'!$G$8-'Control Panel'!$F$8)*'Control Panel'!$C$24)+(('Control Panel'!$G$9-'Control Panel'!$F$9)*'Control Panel'!$C$25)+(('Control Panel'!$G$10-'Control Panel'!$F$10)*'Control Panel'!$C$26)+(('Control Panel'!$G$11-'Control Panel'!$F$11)*'Control Panel'!$C$27)+((K36-'Control Panel'!$G$11)*'Control Panel'!$C$28),IF(K36&gt;='Control Panel'!$G$10,(('Control Panel'!$G$8-'Control Panel'!$F$8)*'Control Panel'!$C$24)+('Control Panel'!$G$9-'Control Panel'!$F$9)*'Control Panel'!$C$25+(('Control Panel'!$G$10-'Control Panel'!$F$10)*'Control Panel'!$C$26)+((K36-'Control Panel'!$G$10)*'Control Panel'!$C$27),IF(K36&gt;='Control Panel'!$G$9,(('Control Panel'!$G$8-'Control Panel'!$F$8)*'Control Panel'!$C$24)+(('Control Panel'!$G$9-'Control Panel'!$F$9)*'Control Panel'!$C$25)+((K36-'Control Panel'!$G$9)*'Control Panel'!$C$26),IF(K36&gt;='Control Panel'!$G$8,(('Control Panel'!$G$8-'Control Panel'!$F$8)*'Control Panel'!$C$24)+((K36-'Control Panel'!$G$8)*'Control Panel'!$C$25),IF(K36&lt;='Control Panel'!$G$8,((K36-'Control Panel'!$F$8)*'Control Panel'!$C$24))))))))</f>
        <v>81218.735959154379</v>
      </c>
      <c r="N36" s="92">
        <f t="shared" si="14"/>
        <v>-37458.792579433881</v>
      </c>
      <c r="O36" s="92">
        <f>J36*(1+'Control Panel'!$C$44)</f>
        <v>13157161.174349181</v>
      </c>
      <c r="P36" s="92">
        <f>K36*(1+'Control Panel'!$C$44)</f>
        <v>12870045.851989079</v>
      </c>
      <c r="Q36" s="92">
        <f>IF(O36&gt;='Control Panel'!J$36,(('Control Panel'!J$34-'Control Panel'!I$34)*'Control Panel'!$C$39)+('Control Panel'!J$35-'Control Panel'!I$35)*'Control Panel'!$C$40+(('Control Panel'!J$36-'Control Panel'!I$36)*'Control Panel'!$C$41),IF(O36&gt;='Control Panel'!J$35,(('Control Panel'!J$34-'Control Panel'!I$34)*'Control Panel'!$C$39)+(('Control Panel'!J$35-'Control Panel'!I$35)*'Control Panel'!$C$40)+((O36-'Control Panel'!J$35)*'Control Panel'!$C$41),IF(O36&gt;='Control Panel'!J$34,(('Control Panel'!J$34-'Control Panel'!I$34)*'Control Panel'!$C$39)+((O36-'Control Panel'!J$34)*'Control Panel'!$C$40),IF(O36&lt;='Control Panel'!J$34,((O36-'Control Panel'!I$34)*'Control Panel'!$C$39)))))</f>
        <v>122237.85439474591</v>
      </c>
      <c r="R36" s="92">
        <f>IF(P36&gt;='Control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Panel'!$C$29)),IF(P36&gt;='Control Panel'!$J$12,(('Control Panel'!$J$8-'Control Panel'!$I$8)*'Control Panel'!$C$24)+(('Control Panel'!$J$9-'Control Panel'!$I$9)*'Control Panel'!$C$25)+(('Control Panel'!$J$10-'Control Panel'!$I$10)*'Control Panel'!$C$26)+(('Control Panel'!$J$11-'Control Panel'!$I$11)*'Control Panel'!$C$27)+(('Control Panel'!$J$12-'Control Panel'!$I$12)*'Control Panel'!$C$28)+((P36-'Control Panel'!$J$12)*'Control Panel'!$C$29),IF(P36&gt;='Control Panel'!$J$11,(('Control Panel'!$J$8-'Control Panel'!$I$8)*'Control Panel'!$C$24)+(('Control Panel'!$J$9-'Control Panel'!$I$9)*'Control Panel'!$C$25)+(('Control Panel'!$J$10-'Control Panel'!$I$10)*'Control Panel'!$C$26)+(('Control Panel'!$J$11-'Control Panel'!$I$11)*'Control Panel'!$C$27)+((P36-'Control Panel'!$J$11)*'Control Panel'!$C$28),IF(P36&gt;='Control Panel'!$J$10,(('Control Panel'!$J$8-'Control Panel'!$I$8)*'Control Panel'!$C$24)+('Control Panel'!$J$9-'Control Panel'!$I$9)*'Control Panel'!$C$25+(('Control Panel'!$J$10-'Control Panel'!$I$10)*'Control Panel'!$C$26)+((P36-'Control Panel'!$J$10)*'Control Panel'!$C$27),IF(P36&gt;='Control Panel'!$J$9,(('Control Panel'!$J$8-'Control Panel'!$I$8)*'Control Panel'!$C$24)+(('Control Panel'!$J$9-'Control Panel'!$I$9)*'Control Panel'!$C$25)+((P36-'Control Panel'!$J$9)*'Control Panel'!$C$26),IF(P36&gt;='Control Panel'!$J$8,(('Control Panel'!$J$8-'Control Panel'!$I$8)*'Control Panel'!$C$24)+((P36-'Control Panel'!$J$8)*'Control Panel'!$C$25),IF(P36&lt;='Control Panel'!$J$8,((P36-'Control Panel'!$I$8)*'Control Panel'!$C$24))))))))</f>
        <v>83655.298037929009</v>
      </c>
      <c r="S36" s="92">
        <f t="shared" si="15"/>
        <v>-38582.556356816902</v>
      </c>
      <c r="T36" s="92">
        <f>O36*(1+'Control Panel'!$C$44)</f>
        <v>13551876.009579657</v>
      </c>
      <c r="U36" s="92">
        <f>P36*(1+'Control Panel'!$C$44)</f>
        <v>13256147.227548752</v>
      </c>
      <c r="V36" s="92">
        <f>IF(T36&gt;='Control Panel'!M$36,(('Control Panel'!M$34-'Control Panel'!L$34)*'Control Panel'!$C$39)+('Control Panel'!M$35-'Control Panel'!L$35)*'Control Panel'!$C$40+(('Control Panel'!M$36-'Control Panel'!L$36)*'Control Panel'!$C$41),IF(T36&gt;='Control Panel'!M$35,(('Control Panel'!M$34-'Control Panel'!L$34)*'Control Panel'!$C$39)+(('Control Panel'!M$35-'Control Panel'!L$35)*'Control Panel'!$C$40)+((T36-'Control Panel'!M$35)*'Control Panel'!$C$41),IF(T36&gt;='Control Panel'!M$34,(('Control Panel'!M$34-'Control Panel'!L$34)*'Control Panel'!$C$39)+((T36-'Control Panel'!M$34)*'Control Panel'!$C$40),IF(T36&lt;='Control Panel'!M$34,((T36-'Control Panel'!L$34)*'Control Panel'!$C$39)))))</f>
        <v>125904.99002658829</v>
      </c>
      <c r="W36" s="91">
        <f>IF(U36&gt;='Control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Panel'!$C$29)),IF(U36&gt;='Control Panel'!$M$12,(('Control Panel'!$M$8-'Control Panel'!$L$8)*'Control Panel'!$C$24)+(('Control Panel'!$M$9-'Control Panel'!$L$9)*'Control Panel'!$C$25)+(('Control Panel'!$M$10-'Control Panel'!$L$10)*'Control Panel'!$C$26)+(('Control Panel'!$M$11-'Control Panel'!$L$11)*'Control Panel'!$C$27)+(('Control Panel'!$M$12-'Control Panel'!$L$12)*'Control Panel'!$C$28)+((U36-'Control Panel'!$M$12)*'Control Panel'!$C$29),IF(U36&gt;='Control Panel'!$M$11,(('Control Panel'!$M$8-'Control Panel'!$L$8)*'Control Panel'!$C$24)+(('Control Panel'!$M$9-'Control Panel'!$L$9)*'Control Panel'!$C$25)+(('Control Panel'!$M$10-'Control Panel'!$L$10)*'Control Panel'!$C$26)+(('Control Panel'!$M$11-'Control Panel'!$L$11)*'Control Panel'!$C$27)+((U36-'Control Panel'!$M$11)*'Control Panel'!$C$28),IF(U36&gt;='Control Panel'!$M$10,(('Control Panel'!$M$8-'Control Panel'!$L$8)*'Control Panel'!$C$24)+('Control Panel'!$M$9-'Control Panel'!$L$9)*'Control Panel'!$C$25+(('Control Panel'!$M$10-'Control Panel'!$L$10)*'Control Panel'!$C$26)+((U36-'Control Panel'!$M$10)*'Control Panel'!$C$27),IF(U36&gt;='Control Panel'!$M$9,(('Control Panel'!$M$8-'Control Panel'!$L$8)*'Control Panel'!$C$24)+(('Control Panel'!$M$9-'Control Panel'!$L$9)*'Control Panel'!$C$25)+((U36-'Control Panel'!$M$9)*'Control Panel'!$C$26),IF(U36&gt;='Control Panel'!$M$8,(('Control Panel'!$M$8-'Control Panel'!$L$8)*'Control Panel'!$C$24)+((U36-'Control Panel'!$M$8)*'Control Panel'!$C$25),IF(U36&lt;='Control Panel'!$M$8,((U36-'Control Panel'!$L$8)*'Control Panel'!$C$24))))))))</f>
        <v>86164.95697906689</v>
      </c>
      <c r="X36" s="92">
        <f t="shared" si="16"/>
        <v>-39740.0330475214</v>
      </c>
      <c r="Y36" s="91">
        <f>T36*(1+'Control Panel'!$C$44)</f>
        <v>13958432.289867047</v>
      </c>
      <c r="Z36" s="91">
        <f>U36*(1+'Control Panel'!$C$44)</f>
        <v>13653831.644375214</v>
      </c>
      <c r="AA36" s="91">
        <f>IF(Y36&gt;='Control Panel'!P$36,(('Control Panel'!P$34-'Control Panel'!O$34)*'Control Panel'!$C$39)+('Control Panel'!P$35-'Control Panel'!O$35)*'Control Panel'!$C$40+(('Control Panel'!P$36-'Control Panel'!O$36)*'Control Panel'!$C$41),IF(Y36&gt;='Control Panel'!P$35,(('Control Panel'!P$34-'Control Panel'!O$34)*'Control Panel'!$C$39)+(('Control Panel'!P$35-'Control Panel'!O$35)*'Control Panel'!$C$40)+((Y36-'Control Panel'!P$35)*'Control Panel'!$C$41),IF(Y36&gt;='Control Panel'!P$34,(('Control Panel'!P$34-'Control Panel'!O$34)*'Control Panel'!$C$39)+((Y36-'Control Panel'!P$34)*'Control Panel'!$C$40),IF(Y36&lt;='Control Panel'!P$34,((Y36-'Control Panel'!O$34)*'Control Panel'!$C$39)))))</f>
        <v>129682.13972738596</v>
      </c>
      <c r="AB36" s="91">
        <f>IF(Z36&gt;='Control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Panel'!$C$29)),IF(Z36&gt;='Control Panel'!$P$12,(('Control Panel'!$P$8-'Control Panel'!$O$8)*'Control Panel'!$C$24)+(('Control Panel'!$P$9-'Control Panel'!$O$9)*'Control Panel'!$C$25)+(('Control Panel'!$P$10-'Control Panel'!$O$10)*'Control Panel'!$C$26)+(('Control Panel'!$P$11-'Control Panel'!$O$11)*'Control Panel'!$C$27)+(('Control Panel'!$P$12-'Control Panel'!$O$12)*'Control Panel'!$C$28)+((Z36-'Control Panel'!$P$12)*'Control Panel'!$C$29),IF(Z36&gt;='Control Panel'!$P$11,(('Control Panel'!$P$8-'Control Panel'!$O$8)*'Control Panel'!$C$24)+(('Control Panel'!$P$9-'Control Panel'!$O$9)*'Control Panel'!$C$25)+(('Control Panel'!$P$10-'Control Panel'!$O$10)*'Control Panel'!$C$26)+(('Control Panel'!$P$11-'Control Panel'!$O$11)*'Control Panel'!$C$27)+((Z36-'Control Panel'!$P$11)*'Control Panel'!$C$28),IF(Z36&gt;='Control Panel'!$P$10,(('Control Panel'!$P$8-'Control Panel'!$O$8)*'Control Panel'!$C$24)+('Control Panel'!$P$9-'Control Panel'!$O$9)*'Control Panel'!$C$25+(('Control Panel'!$P$10-'Control Panel'!$O$10)*'Control Panel'!$C$26)+((Z36-'Control Panel'!$P$10)*'Control Panel'!$C$27),IF(Z36&gt;='Control Panel'!$P$9,(('Control Panel'!$P$8-'Control Panel'!$O$8)*'Control Panel'!$C$24)+(('Control Panel'!$P$9-'Control Panel'!$O$9)*'Control Panel'!$C$25)+((Z36-'Control Panel'!$P$9)*'Control Panel'!$C$26),IF(Z36&gt;='Control Panel'!$P$8,(('Control Panel'!$P$8-'Control Panel'!$O$8)*'Control Panel'!$C$24)+((Z36-'Control Panel'!$P$8)*'Control Panel'!$C$25),IF(Z36&lt;='Control Panel'!$P$8,((Z36-'Control Panel'!$O$8)*'Control Panel'!$C$24))))))))</f>
        <v>88749.905688438885</v>
      </c>
      <c r="AC36" s="93">
        <f t="shared" si="17"/>
        <v>-40932.234038947077</v>
      </c>
      <c r="AD36" s="93">
        <f>Y36*(1+'Control Panel'!$C$44)</f>
        <v>14377185.258563058</v>
      </c>
      <c r="AE36" s="91">
        <f>Z36*(1+'Control Panel'!$C$44)</f>
        <v>14063446.593706472</v>
      </c>
      <c r="AF36" s="91">
        <f>IF(AD36&gt;='Control Panel'!S$36,(('Control Panel'!S$34-'Control Panel'!R$34)*'Control Panel'!$C$39)+('Control Panel'!S$35-'Control Panel'!R$35)*'Control Panel'!$C$40+(('Control Panel'!S$36-'Control Panel'!R$36)*'Control Panel'!$C$41),IF(AD36&gt;='Control Panel'!S$35,(('Control Panel'!S$34-'Control Panel'!R$34)*'Control Panel'!$C$39)+(('Control Panel'!S$35-'Control Panel'!R$35)*'Control Panel'!$C$40)+((AD36-'Control Panel'!S$35)*'Control Panel'!$C$41),IF(AD36&gt;='Control Panel'!S$34,(('Control Panel'!S$34-'Control Panel'!R$34)*'Control Panel'!$C$39)+((AD36-'Control Panel'!S$34)*'Control Panel'!$C$40),IF(AD36&lt;='Control Panel'!S$34,((AD36-'Control Panel'!R$34)*'Control Panel'!$C$39)))))</f>
        <v>133572.60391920753</v>
      </c>
      <c r="AG36" s="91">
        <f>IF(AE36&gt;='Control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Panel'!$C$29)),IF(AE36&gt;='Control Panel'!$S$12,(('Control Panel'!$S$8-'Control Panel'!$R$8)*'Control Panel'!$C$24)+(('Control Panel'!$S$9-'Control Panel'!$R$9)*'Control Panel'!$C$25)+(('Control Panel'!$S$10-'Control Panel'!$R$10)*'Control Panel'!$C$26)+(('Control Panel'!$S$11-'Control Panel'!$R$11)*'Control Panel'!$C$27)+(('Control Panel'!$S$12-'Control Panel'!$R$12)*'Control Panel'!$C$28)+((AE36-'Control Panel'!$S$12)*'Control Panel'!$C$29),IF(AE36&gt;='Control Panel'!$S$11,(('Control Panel'!$S$8-'Control Panel'!$R$8)*'Control Panel'!$C$24)+(('Control Panel'!$S$9-'Control Panel'!$R$9)*'Control Panel'!$C$25)+(('Control Panel'!$S$10-'Control Panel'!$R$10)*'Control Panel'!$C$26)+(('Control Panel'!$S$11-'Control Panel'!$R$11)*'Control Panel'!$C$27)+((AE36-'Control Panel'!$S$11)*'Control Panel'!$C$28),IF(AE36&gt;='Control Panel'!$S$10,(('Control Panel'!$S$8-'Control Panel'!$R$8)*'Control Panel'!$C$24)+('Control Panel'!$S$9-'Control Panel'!$R$9)*'Control Panel'!$C$25+(('Control Panel'!$S$10-'Control Panel'!$R$10)*'Control Panel'!$C$26)+((AE36-'Control Panel'!$S$10)*'Control Panel'!$C$27),IF(AE36&gt;='Control Panel'!$S$9,(('Control Panel'!$S$8-'Control Panel'!$R$8)*'Control Panel'!$C$24)+(('Control Panel'!$S$9-'Control Panel'!$R$9)*'Control Panel'!$C$25)+((AE36-'Control Panel'!$S$9)*'Control Panel'!$C$26),IF(AE36&gt;='Control Panel'!$S$8,(('Control Panel'!$S$8-'Control Panel'!$R$8)*'Control Panel'!$C$24)+((AE36-'Control Panel'!$S$8)*'Control Panel'!$C$25),IF(AE36&lt;='Control Panel'!$S$8,((AE36-'Control Panel'!$R$8)*'Control Panel'!$C$24))))))))</f>
        <v>91412.402859092064</v>
      </c>
      <c r="AH36" s="91">
        <f t="shared" si="18"/>
        <v>-42160.201060115462</v>
      </c>
      <c r="AI36" s="92">
        <f t="shared" si="19"/>
        <v>630075.11660651583</v>
      </c>
      <c r="AJ36" s="92">
        <f t="shared" si="20"/>
        <v>431201.29952368123</v>
      </c>
      <c r="AK36" s="92">
        <f t="shared" si="21"/>
        <v>-198873.8170828346</v>
      </c>
    </row>
    <row r="37" spans="1:37" s="94" customFormat="1" ht="14.1">
      <c r="A37" s="86" t="str">
        <f>'ESTIMATED Earned Revenue'!A38</f>
        <v>Kalamazoo, MI</v>
      </c>
      <c r="B37" s="86"/>
      <c r="C37" s="95">
        <f>'ESTIMATED Earned Revenue'!$I38*1.07925</f>
        <v>13675788.68475</v>
      </c>
      <c r="D37" s="95">
        <f>'ESTIMATED Earned Revenue'!$L38*1.07925</f>
        <v>12146047.863</v>
      </c>
      <c r="E37" s="96">
        <f>IF(C37&gt;='Control Panel'!D$36,(('Control Panel'!D$34-'Control Panel'!C$34)*'Control Panel'!$C$39)+('Control Panel'!D$35-'Control Panel'!C$35)*'Control Panel'!$C$40+(('Control Panel'!D$36-'Control Panel'!C$36)*'Control Panel'!$C$41),IF(C37&gt;='Control Panel'!D$35,(('Control Panel'!D$34-'Control Panel'!C$34)*'Control Panel'!$C$39)+(('Control Panel'!D$35-'Control Panel'!C$35)*'Control Panel'!$C$40)+((C37-'Control Panel'!D$35)*'Control Panel'!$C$41),IF(C37&gt;='Control Panel'!D$34,(('Control Panel'!D$34-'Control Panel'!C$34)*'Control Panel'!$C$39)+((C37-'Control Panel'!D$34)*'Control Panel'!$C$40),IF(C37&lt;='Control Panel'!D$34,((C37-'Control Panel'!C$34)*'Control Panel'!$C$39)))))</f>
        <v>121590.41342375</v>
      </c>
      <c r="F37" s="96">
        <f>IF(D37&gt;='Control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Panel'!$C$29)),IF(D37&gt;='Control Panel'!$D$12,(('Control Panel'!$D$8-'Control Panel'!$C$8)*'Control Panel'!$C$24)+(('Control Panel'!$D$9-'Control Panel'!$C$9)*'Control Panel'!$C$25)+(('Control Panel'!$D$10-'Control Panel'!$C$10)*'Control Panel'!$C$26)+(('Control Panel'!$D$11-'Control Panel'!$C$11)*'Control Panel'!$C$27)+(('Control Panel'!$D$12-'Control Panel'!$C$12)*'Control Panel'!$C$28)+((D37-'Control Panel'!$D$12)*'Control Panel'!$C$29),IF(D37&gt;='Control Panel'!$D$11,(('Control Panel'!$D$8-'Control Panel'!$C$8)*'Control Panel'!$C$24)+(('Control Panel'!$D$9-'Control Panel'!$C$9)*'Control Panel'!$C$25)+(('Control Panel'!$D$10-'Control Panel'!$C$10)*'Control Panel'!$C$26)+(('Control Panel'!$D$11-'Control Panel'!$C$11)*'Control Panel'!$C$27)+((D37-'Control Panel'!$D$11)*'Control Panel'!$C$28),IF(D37&gt;='Control Panel'!$D$10,(('Control Panel'!$D$8-'Control Panel'!$C$8)*'Control Panel'!$C$24)+('Control Panel'!$D$9-'Control Panel'!$C$9)*'Control Panel'!$C$25+(('Control Panel'!$D$10-'Control Panel'!$C$10)*'Control Panel'!$C$26)+((D37-'Control Panel'!$D$10)*'Control Panel'!$C$27),IF(D37&gt;='Control Panel'!$D$9,(('Control Panel'!$D$8-'Control Panel'!$C$8)*'Control Panel'!$C$24)+(('Control Panel'!$D$9-'Control Panel'!$C$9)*'Control Panel'!$C$25)+((D37-'Control Panel'!$D$9)*'Control Panel'!$C$26),IF(D37&gt;='Control Panel'!$D$8,(('Control Panel'!$D$8-'Control Panel'!$C$8)*'Control Panel'!$C$24)+((D37-'Control Panel'!$D$8)*'Control Panel'!$C$25),IF(D37&lt;='Control Panel'!$D$8,((D37-'Control Panel'!$C$8)*'Control Panel'!$C$24))))))))</f>
        <v>78949.311109499991</v>
      </c>
      <c r="G37" s="89">
        <f t="shared" si="11"/>
        <v>8.8909251397937001E-3</v>
      </c>
      <c r="H37" s="90">
        <f t="shared" si="12"/>
        <v>6.4999999999999997E-3</v>
      </c>
      <c r="I37" s="91">
        <f t="shared" si="13"/>
        <v>-42641.102314250005</v>
      </c>
      <c r="J37" s="91">
        <f>C37*(1+'Control Panel'!$C$44)</f>
        <v>14086062.345292501</v>
      </c>
      <c r="K37" s="91">
        <f>D37*(1+'Control Panel'!$C$44)</f>
        <v>12510429.29889</v>
      </c>
      <c r="L37" s="92">
        <f>IF(J37&gt;='Control Panel'!G$36,(('Control Panel'!G$34-'Control Panel'!F$34)*'Control Panel'!$C$39)+('Control Panel'!G$35-'Control Panel'!F$35)*'Control Panel'!$C$40+(('Control Panel'!G$36-'Control Panel'!F$36)*'Control Panel'!$C$41),IF(J37&gt;='Control Panel'!G$35,(('Control Panel'!G$34-'Control Panel'!F$34)*'Control Panel'!$C$39)+(('Control Panel'!G$35-'Control Panel'!F$35)*'Control Panel'!$C$40)+((J37-'Control Panel'!G$35)*'Control Panel'!$C$41),IF(J37&gt;='Control Panel'!G$34,(('Control Panel'!G$34-'Control Panel'!F$34)*'Control Panel'!$C$39)+((J37-'Control Panel'!G$34)*'Control Panel'!$C$40),IF(J37&lt;='Control Panel'!G$34,((J37-'Control Panel'!F$34)*'Control Panel'!$C$39)))))</f>
        <v>125238.12582646251</v>
      </c>
      <c r="M37" s="92">
        <f>IF(K37&gt;='Control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Panel'!$C$29)),IF(K37&gt;='Control Panel'!$G$12,(('Control Panel'!$G$8-'Control Panel'!$F$8)*'Control Panel'!$C$24)+(('Control Panel'!$G$9-'Control Panel'!$F$9)*'Control Panel'!$C$25)+(('Control Panel'!$G$10-'Control Panel'!$F$10)*'Control Panel'!$C$26)+(('Control Panel'!$G$11-'Control Panel'!$F$11)*'Control Panel'!$C$27)+(('Control Panel'!$G$12-'Control Panel'!$F$12)*'Control Panel'!$C$28)+((K37-'Control Panel'!$G$12)*'Control Panel'!$C$29),IF(K37&gt;='Control Panel'!$G$11,(('Control Panel'!$G$8-'Control Panel'!$F$8)*'Control Panel'!$C$24)+(('Control Panel'!$G$9-'Control Panel'!$F$9)*'Control Panel'!$C$25)+(('Control Panel'!$G$10-'Control Panel'!$F$10)*'Control Panel'!$C$26)+(('Control Panel'!$G$11-'Control Panel'!$F$11)*'Control Panel'!$C$27)+((K37-'Control Panel'!$G$11)*'Control Panel'!$C$28),IF(K37&gt;='Control Panel'!$G$10,(('Control Panel'!$G$8-'Control Panel'!$F$8)*'Control Panel'!$C$24)+('Control Panel'!$G$9-'Control Panel'!$F$9)*'Control Panel'!$C$25+(('Control Panel'!$G$10-'Control Panel'!$F$10)*'Control Panel'!$C$26)+((K37-'Control Panel'!$G$10)*'Control Panel'!$C$27),IF(K37&gt;='Control Panel'!$G$9,(('Control Panel'!$G$8-'Control Panel'!$F$8)*'Control Panel'!$C$24)+(('Control Panel'!$G$9-'Control Panel'!$F$9)*'Control Panel'!$C$25)+((K37-'Control Panel'!$G$9)*'Control Panel'!$C$26),IF(K37&gt;='Control Panel'!$G$8,(('Control Panel'!$G$8-'Control Panel'!$F$8)*'Control Panel'!$C$24)+((K37-'Control Panel'!$G$8)*'Control Panel'!$C$25),IF(K37&lt;='Control Panel'!$G$8,((K37-'Control Panel'!$F$8)*'Control Panel'!$C$24))))))))</f>
        <v>81317.790442785001</v>
      </c>
      <c r="N37" s="92">
        <f t="shared" si="14"/>
        <v>-43920.335383677506</v>
      </c>
      <c r="O37" s="92">
        <f>J37*(1+'Control Panel'!$C$44)</f>
        <v>14508644.215651277</v>
      </c>
      <c r="P37" s="92">
        <f>K37*(1+'Control Panel'!$C$44)</f>
        <v>12885742.1778567</v>
      </c>
      <c r="Q37" s="92">
        <f>IF(O37&gt;='Control Panel'!J$36,(('Control Panel'!J$34-'Control Panel'!I$34)*'Control Panel'!$C$39)+('Control Panel'!J$35-'Control Panel'!I$35)*'Control Panel'!$C$40+(('Control Panel'!J$36-'Control Panel'!I$36)*'Control Panel'!$C$41),IF(O37&gt;='Control Panel'!J$35,(('Control Panel'!J$34-'Control Panel'!I$34)*'Control Panel'!$C$39)+(('Control Panel'!J$35-'Control Panel'!I$35)*'Control Panel'!$C$40)+((O37-'Control Panel'!J$35)*'Control Panel'!$C$41),IF(O37&gt;='Control Panel'!J$34,(('Control Panel'!J$34-'Control Panel'!I$34)*'Control Panel'!$C$39)+((O37-'Control Panel'!J$34)*'Control Panel'!$C$40),IF(O37&lt;='Control Panel'!J$34,((O37-'Control Panel'!I$34)*'Control Panel'!$C$39)))))</f>
        <v>128995.2696012564</v>
      </c>
      <c r="R37" s="92">
        <f>IF(P37&gt;='Control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Panel'!$C$29)),IF(P37&gt;='Control Panel'!$J$12,(('Control Panel'!$J$8-'Control Panel'!$I$8)*'Control Panel'!$C$24)+(('Control Panel'!$J$9-'Control Panel'!$I$9)*'Control Panel'!$C$25)+(('Control Panel'!$J$10-'Control Panel'!$I$10)*'Control Panel'!$C$26)+(('Control Panel'!$J$11-'Control Panel'!$I$11)*'Control Panel'!$C$27)+(('Control Panel'!$J$12-'Control Panel'!$I$12)*'Control Panel'!$C$28)+((P37-'Control Panel'!$J$12)*'Control Panel'!$C$29),IF(P37&gt;='Control Panel'!$J$11,(('Control Panel'!$J$8-'Control Panel'!$I$8)*'Control Panel'!$C$24)+(('Control Panel'!$J$9-'Control Panel'!$I$9)*'Control Panel'!$C$25)+(('Control Panel'!$J$10-'Control Panel'!$I$10)*'Control Panel'!$C$26)+(('Control Panel'!$J$11-'Control Panel'!$I$11)*'Control Panel'!$C$27)+((P37-'Control Panel'!$J$11)*'Control Panel'!$C$28),IF(P37&gt;='Control Panel'!$J$10,(('Control Panel'!$J$8-'Control Panel'!$I$8)*'Control Panel'!$C$24)+('Control Panel'!$J$9-'Control Panel'!$I$9)*'Control Panel'!$C$25+(('Control Panel'!$J$10-'Control Panel'!$I$10)*'Control Panel'!$C$26)+((P37-'Control Panel'!$J$10)*'Control Panel'!$C$27),IF(P37&gt;='Control Panel'!$J$9,(('Control Panel'!$J$8-'Control Panel'!$I$8)*'Control Panel'!$C$24)+(('Control Panel'!$J$9-'Control Panel'!$I$9)*'Control Panel'!$C$25)+((P37-'Control Panel'!$J$9)*'Control Panel'!$C$26),IF(P37&gt;='Control Panel'!$J$8,(('Control Panel'!$J$8-'Control Panel'!$I$8)*'Control Panel'!$C$24)+((P37-'Control Panel'!$J$8)*'Control Panel'!$C$25),IF(P37&lt;='Control Panel'!$J$8,((P37-'Control Panel'!$I$8)*'Control Panel'!$C$24))))))))</f>
        <v>83757.324156068556</v>
      </c>
      <c r="S37" s="92">
        <f t="shared" si="15"/>
        <v>-45237.945445187841</v>
      </c>
      <c r="T37" s="92">
        <f>O37*(1+'Control Panel'!$C$44)</f>
        <v>14943903.542120816</v>
      </c>
      <c r="U37" s="92">
        <f>P37*(1+'Control Panel'!$C$44)</f>
        <v>13272314.443192402</v>
      </c>
      <c r="V37" s="92">
        <f>IF(T37&gt;='Control Panel'!M$36,(('Control Panel'!M$34-'Control Panel'!L$34)*'Control Panel'!$C$39)+('Control Panel'!M$35-'Control Panel'!L$35)*'Control Panel'!$C$40+(('Control Panel'!M$36-'Control Panel'!L$36)*'Control Panel'!$C$41),IF(T37&gt;='Control Panel'!M$35,(('Control Panel'!M$34-'Control Panel'!L$34)*'Control Panel'!$C$39)+(('Control Panel'!M$35-'Control Panel'!L$35)*'Control Panel'!$C$40)+((T37-'Control Panel'!M$35)*'Control Panel'!$C$41),IF(T37&gt;='Control Panel'!M$34,(('Control Panel'!M$34-'Control Panel'!L$34)*'Control Panel'!$C$39)+((T37-'Control Panel'!M$34)*'Control Panel'!$C$40),IF(T37&lt;='Control Panel'!M$34,((T37-'Control Panel'!L$34)*'Control Panel'!$C$39)))))</f>
        <v>132865.12768929408</v>
      </c>
      <c r="W37" s="91">
        <f>IF(U37&gt;='Control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Panel'!$C$29)),IF(U37&gt;='Control Panel'!$M$12,(('Control Panel'!$M$8-'Control Panel'!$L$8)*'Control Panel'!$C$24)+(('Control Panel'!$M$9-'Control Panel'!$L$9)*'Control Panel'!$C$25)+(('Control Panel'!$M$10-'Control Panel'!$L$10)*'Control Panel'!$C$26)+(('Control Panel'!$M$11-'Control Panel'!$L$11)*'Control Panel'!$C$27)+(('Control Panel'!$M$12-'Control Panel'!$L$12)*'Control Panel'!$C$28)+((U37-'Control Panel'!$M$12)*'Control Panel'!$C$29),IF(U37&gt;='Control Panel'!$M$11,(('Control Panel'!$M$8-'Control Panel'!$L$8)*'Control Panel'!$C$24)+(('Control Panel'!$M$9-'Control Panel'!$L$9)*'Control Panel'!$C$25)+(('Control Panel'!$M$10-'Control Panel'!$L$10)*'Control Panel'!$C$26)+(('Control Panel'!$M$11-'Control Panel'!$L$11)*'Control Panel'!$C$27)+((U37-'Control Panel'!$M$11)*'Control Panel'!$C$28),IF(U37&gt;='Control Panel'!$M$10,(('Control Panel'!$M$8-'Control Panel'!$L$8)*'Control Panel'!$C$24)+('Control Panel'!$M$9-'Control Panel'!$L$9)*'Control Panel'!$C$25+(('Control Panel'!$M$10-'Control Panel'!$L$10)*'Control Panel'!$C$26)+((U37-'Control Panel'!$M$10)*'Control Panel'!$C$27),IF(U37&gt;='Control Panel'!$M$9,(('Control Panel'!$M$8-'Control Panel'!$L$8)*'Control Panel'!$C$24)+(('Control Panel'!$M$9-'Control Panel'!$L$9)*'Control Panel'!$C$25)+((U37-'Control Panel'!$M$9)*'Control Panel'!$C$26),IF(U37&gt;='Control Panel'!$M$8,(('Control Panel'!$M$8-'Control Panel'!$L$8)*'Control Panel'!$C$24)+((U37-'Control Panel'!$M$8)*'Control Panel'!$C$25),IF(U37&lt;='Control Panel'!$M$8,((U37-'Control Panel'!$L$8)*'Control Panel'!$C$24))))))))</f>
        <v>86270.043880750614</v>
      </c>
      <c r="X37" s="92">
        <f t="shared" si="16"/>
        <v>-46595.083808543466</v>
      </c>
      <c r="Y37" s="91">
        <f>T37*(1+'Control Panel'!$C$44)</f>
        <v>15392220.648384441</v>
      </c>
      <c r="Z37" s="91">
        <f>U37*(1+'Control Panel'!$C$44)</f>
        <v>13670483.876488175</v>
      </c>
      <c r="AA37" s="91">
        <f>IF(Y37&gt;='Control Panel'!P$36,(('Control Panel'!P$34-'Control Panel'!O$34)*'Control Panel'!$C$39)+('Control Panel'!P$35-'Control Panel'!O$35)*'Control Panel'!$C$40+(('Control Panel'!P$36-'Control Panel'!O$36)*'Control Panel'!$C$41),IF(Y37&gt;='Control Panel'!P$35,(('Control Panel'!P$34-'Control Panel'!O$34)*'Control Panel'!$C$39)+(('Control Panel'!P$35-'Control Panel'!O$35)*'Control Panel'!$C$40)+((Y37-'Control Panel'!P$35)*'Control Panel'!$C$41),IF(Y37&gt;='Control Panel'!P$34,(('Control Panel'!P$34-'Control Panel'!O$34)*'Control Panel'!$C$39)+((Y37-'Control Panel'!P$34)*'Control Panel'!$C$40),IF(Y37&lt;='Control Panel'!P$34,((Y37-'Control Panel'!O$34)*'Control Panel'!$C$39)))))</f>
        <v>136851.08151997291</v>
      </c>
      <c r="AB37" s="91">
        <f>IF(Z37&gt;='Control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Panel'!$C$29)),IF(Z37&gt;='Control Panel'!$P$12,(('Control Panel'!$P$8-'Control Panel'!$O$8)*'Control Panel'!$C$24)+(('Control Panel'!$P$9-'Control Panel'!$O$9)*'Control Panel'!$C$25)+(('Control Panel'!$P$10-'Control Panel'!$O$10)*'Control Panel'!$C$26)+(('Control Panel'!$P$11-'Control Panel'!$O$11)*'Control Panel'!$C$27)+(('Control Panel'!$P$12-'Control Panel'!$O$12)*'Control Panel'!$C$28)+((Z37-'Control Panel'!$P$12)*'Control Panel'!$C$29),IF(Z37&gt;='Control Panel'!$P$11,(('Control Panel'!$P$8-'Control Panel'!$O$8)*'Control Panel'!$C$24)+(('Control Panel'!$P$9-'Control Panel'!$O$9)*'Control Panel'!$C$25)+(('Control Panel'!$P$10-'Control Panel'!$O$10)*'Control Panel'!$C$26)+(('Control Panel'!$P$11-'Control Panel'!$O$11)*'Control Panel'!$C$27)+((Z37-'Control Panel'!$P$11)*'Control Panel'!$C$28),IF(Z37&gt;='Control Panel'!$P$10,(('Control Panel'!$P$8-'Control Panel'!$O$8)*'Control Panel'!$C$24)+('Control Panel'!$P$9-'Control Panel'!$O$9)*'Control Panel'!$C$25+(('Control Panel'!$P$10-'Control Panel'!$O$10)*'Control Panel'!$C$26)+((Z37-'Control Panel'!$P$10)*'Control Panel'!$C$27),IF(Z37&gt;='Control Panel'!$P$9,(('Control Panel'!$P$8-'Control Panel'!$O$8)*'Control Panel'!$C$24)+(('Control Panel'!$P$9-'Control Panel'!$O$9)*'Control Panel'!$C$25)+((Z37-'Control Panel'!$P$9)*'Control Panel'!$C$26),IF(Z37&gt;='Control Panel'!$P$8,(('Control Panel'!$P$8-'Control Panel'!$O$8)*'Control Panel'!$C$24)+((Z37-'Control Panel'!$P$8)*'Control Panel'!$C$25),IF(Z37&lt;='Control Panel'!$P$8,((Z37-'Control Panel'!$O$8)*'Control Panel'!$C$24))))))))</f>
        <v>88858.145197173129</v>
      </c>
      <c r="AC37" s="93">
        <f t="shared" si="17"/>
        <v>-47992.936322799782</v>
      </c>
      <c r="AD37" s="93">
        <f>Y37*(1+'Control Panel'!$C$44)</f>
        <v>15853987.267835975</v>
      </c>
      <c r="AE37" s="91">
        <f>Z37*(1+'Control Panel'!$C$44)</f>
        <v>14080598.39278282</v>
      </c>
      <c r="AF37" s="91">
        <f>IF(AD37&gt;='Control Panel'!S$36,(('Control Panel'!S$34-'Control Panel'!R$34)*'Control Panel'!$C$39)+('Control Panel'!S$35-'Control Panel'!R$35)*'Control Panel'!$C$40+(('Control Panel'!S$36-'Control Panel'!R$36)*'Control Panel'!$C$41),IF(AD37&gt;='Control Panel'!S$35,(('Control Panel'!S$34-'Control Panel'!R$34)*'Control Panel'!$C$39)+(('Control Panel'!S$35-'Control Panel'!R$35)*'Control Panel'!$C$40)+((AD37-'Control Panel'!S$35)*'Control Panel'!$C$41),IF(AD37&gt;='Control Panel'!S$34,(('Control Panel'!S$34-'Control Panel'!R$34)*'Control Panel'!$C$39)+((AD37-'Control Panel'!S$34)*'Control Panel'!$C$40),IF(AD37&lt;='Control Panel'!S$34,((AD37-'Control Panel'!R$34)*'Control Panel'!$C$39)))))</f>
        <v>140956.61396557212</v>
      </c>
      <c r="AG37" s="91">
        <f>IF(AE37&gt;='Control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Panel'!$C$29)),IF(AE37&gt;='Control Panel'!$S$12,(('Control Panel'!$S$8-'Control Panel'!$R$8)*'Control Panel'!$C$24)+(('Control Panel'!$S$9-'Control Panel'!$R$9)*'Control Panel'!$C$25)+(('Control Panel'!$S$10-'Control Panel'!$R$10)*'Control Panel'!$C$26)+(('Control Panel'!$S$11-'Control Panel'!$R$11)*'Control Panel'!$C$27)+(('Control Panel'!$S$12-'Control Panel'!$R$12)*'Control Panel'!$C$28)+((AE37-'Control Panel'!$S$12)*'Control Panel'!$C$29),IF(AE37&gt;='Control Panel'!$S$11,(('Control Panel'!$S$8-'Control Panel'!$R$8)*'Control Panel'!$C$24)+(('Control Panel'!$S$9-'Control Panel'!$R$9)*'Control Panel'!$C$25)+(('Control Panel'!$S$10-'Control Panel'!$R$10)*'Control Panel'!$C$26)+(('Control Panel'!$S$11-'Control Panel'!$R$11)*'Control Panel'!$C$27)+((AE37-'Control Panel'!$S$11)*'Control Panel'!$C$28),IF(AE37&gt;='Control Panel'!$S$10,(('Control Panel'!$S$8-'Control Panel'!$R$8)*'Control Panel'!$C$24)+('Control Panel'!$S$9-'Control Panel'!$R$9)*'Control Panel'!$C$25+(('Control Panel'!$S$10-'Control Panel'!$R$10)*'Control Panel'!$C$26)+((AE37-'Control Panel'!$S$10)*'Control Panel'!$C$27),IF(AE37&gt;='Control Panel'!$S$9,(('Control Panel'!$S$8-'Control Panel'!$R$8)*'Control Panel'!$C$24)+(('Control Panel'!$S$9-'Control Panel'!$R$9)*'Control Panel'!$C$25)+((AE37-'Control Panel'!$S$9)*'Control Panel'!$C$26),IF(AE37&gt;='Control Panel'!$S$8,(('Control Panel'!$S$8-'Control Panel'!$R$8)*'Control Panel'!$C$24)+((AE37-'Control Panel'!$S$8)*'Control Panel'!$C$25),IF(AE37&lt;='Control Panel'!$S$8,((AE37-'Control Panel'!$R$8)*'Control Panel'!$C$24))))))))</f>
        <v>91523.889553088331</v>
      </c>
      <c r="AH37" s="91">
        <f t="shared" si="18"/>
        <v>-49432.724412483789</v>
      </c>
      <c r="AI37" s="92">
        <f t="shared" si="19"/>
        <v>664906.21860255802</v>
      </c>
      <c r="AJ37" s="92">
        <f t="shared" si="20"/>
        <v>431727.19322986563</v>
      </c>
      <c r="AK37" s="92">
        <f t="shared" si="21"/>
        <v>-233179.02537269238</v>
      </c>
    </row>
    <row r="38" spans="1:37" s="94" customFormat="1" ht="14.1">
      <c r="A38" s="86" t="str">
        <f>'ESTIMATED Earned Revenue'!A39</f>
        <v>Knoxville, TN</v>
      </c>
      <c r="B38" s="86"/>
      <c r="C38" s="95">
        <f>'ESTIMATED Earned Revenue'!$I39*1.07925</f>
        <v>14033433.528480001</v>
      </c>
      <c r="D38" s="95">
        <f>'ESTIMATED Earned Revenue'!$L39*1.07925</f>
        <v>12346153.9690575</v>
      </c>
      <c r="E38" s="96">
        <f>IF(C38&gt;='Control Panel'!D$36,(('Control Panel'!D$34-'Control Panel'!C$34)*'Control Panel'!$C$39)+('Control Panel'!D$35-'Control Panel'!C$35)*'Control Panel'!$C$40+(('Control Panel'!D$36-'Control Panel'!C$36)*'Control Panel'!$C$41),IF(C38&gt;='Control Panel'!D$35,(('Control Panel'!D$34-'Control Panel'!C$34)*'Control Panel'!$C$39)+(('Control Panel'!D$35-'Control Panel'!C$35)*'Control Panel'!$C$40)+((C38-'Control Panel'!D$35)*'Control Panel'!$C$41),IF(C38&gt;='Control Panel'!D$34,(('Control Panel'!D$34-'Control Panel'!C$34)*'Control Panel'!$C$39)+((C38-'Control Panel'!D$34)*'Control Panel'!$C$40),IF(C38&lt;='Control Panel'!D$34,((C38-'Control Panel'!C$34)*'Control Panel'!$C$39)))))</f>
        <v>123378.6376424</v>
      </c>
      <c r="F38" s="96">
        <f>IF(D38&gt;='Control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Panel'!$C$29)),IF(D38&gt;='Control Panel'!$D$12,(('Control Panel'!$D$8-'Control Panel'!$C$8)*'Control Panel'!$C$24)+(('Control Panel'!$D$9-'Control Panel'!$C$9)*'Control Panel'!$C$25)+(('Control Panel'!$D$10-'Control Panel'!$C$10)*'Control Panel'!$C$26)+(('Control Panel'!$D$11-'Control Panel'!$C$11)*'Control Panel'!$C$27)+(('Control Panel'!$D$12-'Control Panel'!$C$12)*'Control Panel'!$C$28)+((D38-'Control Panel'!$D$12)*'Control Panel'!$C$29),IF(D38&gt;='Control Panel'!$D$11,(('Control Panel'!$D$8-'Control Panel'!$C$8)*'Control Panel'!$C$24)+(('Control Panel'!$D$9-'Control Panel'!$C$9)*'Control Panel'!$C$25)+(('Control Panel'!$D$10-'Control Panel'!$C$10)*'Control Panel'!$C$26)+(('Control Panel'!$D$11-'Control Panel'!$C$11)*'Control Panel'!$C$27)+((D38-'Control Panel'!$D$11)*'Control Panel'!$C$28),IF(D38&gt;='Control Panel'!$D$10,(('Control Panel'!$D$8-'Control Panel'!$C$8)*'Control Panel'!$C$24)+('Control Panel'!$D$9-'Control Panel'!$C$9)*'Control Panel'!$C$25+(('Control Panel'!$D$10-'Control Panel'!$C$10)*'Control Panel'!$C$26)+((D38-'Control Panel'!$D$10)*'Control Panel'!$C$27),IF(D38&gt;='Control Panel'!$D$9,(('Control Panel'!$D$8-'Control Panel'!$C$8)*'Control Panel'!$C$24)+(('Control Panel'!$D$9-'Control Panel'!$C$9)*'Control Panel'!$C$25)+((D38-'Control Panel'!$D$9)*'Control Panel'!$C$26),IF(D38&gt;='Control Panel'!$D$8,(('Control Panel'!$D$8-'Control Panel'!$C$8)*'Control Panel'!$C$24)+((D38-'Control Panel'!$D$8)*'Control Panel'!$C$25),IF(D38&lt;='Control Panel'!$D$8,((D38-'Control Panel'!$C$8)*'Control Panel'!$C$24))))))))</f>
        <v>80250.000798873749</v>
      </c>
      <c r="G38" s="89">
        <f t="shared" si="11"/>
        <v>8.7917641389764351E-3</v>
      </c>
      <c r="H38" s="90">
        <f t="shared" si="12"/>
        <v>6.4999999999999997E-3</v>
      </c>
      <c r="I38" s="91">
        <f t="shared" si="13"/>
        <v>-43128.636843526256</v>
      </c>
      <c r="J38" s="91">
        <f>C38*(1+'Control Panel'!$C$44)</f>
        <v>14454436.534334401</v>
      </c>
      <c r="K38" s="91">
        <f>D38*(1+'Control Panel'!$C$44)</f>
        <v>12716538.588129226</v>
      </c>
      <c r="L38" s="92">
        <f>IF(J38&gt;='Control Panel'!G$36,(('Control Panel'!G$34-'Control Panel'!F$34)*'Control Panel'!$C$39)+('Control Panel'!G$35-'Control Panel'!F$35)*'Control Panel'!$C$40+(('Control Panel'!G$36-'Control Panel'!F$36)*'Control Panel'!$C$41),IF(J38&gt;='Control Panel'!G$35,(('Control Panel'!G$34-'Control Panel'!F$34)*'Control Panel'!$C$39)+(('Control Panel'!G$35-'Control Panel'!F$35)*'Control Panel'!$C$40)+((J38-'Control Panel'!G$35)*'Control Panel'!$C$41),IF(J38&gt;='Control Panel'!G$34,(('Control Panel'!G$34-'Control Panel'!F$34)*'Control Panel'!$C$39)+((J38-'Control Panel'!G$34)*'Control Panel'!$C$40),IF(J38&lt;='Control Panel'!G$34,((J38-'Control Panel'!F$34)*'Control Panel'!$C$39)))))</f>
        <v>127079.99677167201</v>
      </c>
      <c r="M38" s="92">
        <f>IF(K38&gt;='Control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Panel'!$C$29)),IF(K38&gt;='Control Panel'!$G$12,(('Control Panel'!$G$8-'Control Panel'!$F$8)*'Control Panel'!$C$24)+(('Control Panel'!$G$9-'Control Panel'!$F$9)*'Control Panel'!$C$25)+(('Control Panel'!$G$10-'Control Panel'!$F$10)*'Control Panel'!$C$26)+(('Control Panel'!$G$11-'Control Panel'!$F$11)*'Control Panel'!$C$27)+(('Control Panel'!$G$12-'Control Panel'!$F$12)*'Control Panel'!$C$28)+((K38-'Control Panel'!$G$12)*'Control Panel'!$C$29),IF(K38&gt;='Control Panel'!$G$11,(('Control Panel'!$G$8-'Control Panel'!$F$8)*'Control Panel'!$C$24)+(('Control Panel'!$G$9-'Control Panel'!$F$9)*'Control Panel'!$C$25)+(('Control Panel'!$G$10-'Control Panel'!$F$10)*'Control Panel'!$C$26)+(('Control Panel'!$G$11-'Control Panel'!$F$11)*'Control Panel'!$C$27)+((K38-'Control Panel'!$G$11)*'Control Panel'!$C$28),IF(K38&gt;='Control Panel'!$G$10,(('Control Panel'!$G$8-'Control Panel'!$F$8)*'Control Panel'!$C$24)+('Control Panel'!$G$9-'Control Panel'!$F$9)*'Control Panel'!$C$25+(('Control Panel'!$G$10-'Control Panel'!$F$10)*'Control Panel'!$C$26)+((K38-'Control Panel'!$G$10)*'Control Panel'!$C$27),IF(K38&gt;='Control Panel'!$G$9,(('Control Panel'!$G$8-'Control Panel'!$F$8)*'Control Panel'!$C$24)+(('Control Panel'!$G$9-'Control Panel'!$F$9)*'Control Panel'!$C$25)+((K38-'Control Panel'!$G$9)*'Control Panel'!$C$26),IF(K38&gt;='Control Panel'!$G$8,(('Control Panel'!$G$8-'Control Panel'!$F$8)*'Control Panel'!$C$24)+((K38-'Control Panel'!$G$8)*'Control Panel'!$C$25),IF(K38&lt;='Control Panel'!$G$8,((K38-'Control Panel'!$F$8)*'Control Panel'!$C$24))))))))</f>
        <v>82657.500822839967</v>
      </c>
      <c r="N38" s="92">
        <f t="shared" si="14"/>
        <v>-44422.495948832046</v>
      </c>
      <c r="O38" s="92">
        <f>J38*(1+'Control Panel'!$C$44)</f>
        <v>14888069.630364433</v>
      </c>
      <c r="P38" s="92">
        <f>K38*(1+'Control Panel'!$C$44)</f>
        <v>13098034.745773103</v>
      </c>
      <c r="Q38" s="92">
        <f>IF(O38&gt;='Control Panel'!J$36,(('Control Panel'!J$34-'Control Panel'!I$34)*'Control Panel'!$C$39)+('Control Panel'!J$35-'Control Panel'!I$35)*'Control Panel'!$C$40+(('Control Panel'!J$36-'Control Panel'!I$36)*'Control Panel'!$C$41),IF(O38&gt;='Control Panel'!J$35,(('Control Panel'!J$34-'Control Panel'!I$34)*'Control Panel'!$C$39)+(('Control Panel'!J$35-'Control Panel'!I$35)*'Control Panel'!$C$40)+((O38-'Control Panel'!J$35)*'Control Panel'!$C$41),IF(O38&gt;='Control Panel'!J$34,(('Control Panel'!J$34-'Control Panel'!I$34)*'Control Panel'!$C$39)+((O38-'Control Panel'!J$34)*'Control Panel'!$C$40),IF(O38&lt;='Control Panel'!J$34,((O38-'Control Panel'!I$34)*'Control Panel'!$C$39)))))</f>
        <v>130892.39667482217</v>
      </c>
      <c r="R38" s="92">
        <f>IF(P38&gt;='Control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Panel'!$C$29)),IF(P38&gt;='Control Panel'!$J$12,(('Control Panel'!$J$8-'Control Panel'!$I$8)*'Control Panel'!$C$24)+(('Control Panel'!$J$9-'Control Panel'!$I$9)*'Control Panel'!$C$25)+(('Control Panel'!$J$10-'Control Panel'!$I$10)*'Control Panel'!$C$26)+(('Control Panel'!$J$11-'Control Panel'!$I$11)*'Control Panel'!$C$27)+(('Control Panel'!$J$12-'Control Panel'!$I$12)*'Control Panel'!$C$28)+((P38-'Control Panel'!$J$12)*'Control Panel'!$C$29),IF(P38&gt;='Control Panel'!$J$11,(('Control Panel'!$J$8-'Control Panel'!$I$8)*'Control Panel'!$C$24)+(('Control Panel'!$J$9-'Control Panel'!$I$9)*'Control Panel'!$C$25)+(('Control Panel'!$J$10-'Control Panel'!$I$10)*'Control Panel'!$C$26)+(('Control Panel'!$J$11-'Control Panel'!$I$11)*'Control Panel'!$C$27)+((P38-'Control Panel'!$J$11)*'Control Panel'!$C$28),IF(P38&gt;='Control Panel'!$J$10,(('Control Panel'!$J$8-'Control Panel'!$I$8)*'Control Panel'!$C$24)+('Control Panel'!$J$9-'Control Panel'!$I$9)*'Control Panel'!$C$25+(('Control Panel'!$J$10-'Control Panel'!$I$10)*'Control Panel'!$C$26)+((P38-'Control Panel'!$J$10)*'Control Panel'!$C$27),IF(P38&gt;='Control Panel'!$J$9,(('Control Panel'!$J$8-'Control Panel'!$I$8)*'Control Panel'!$C$24)+(('Control Panel'!$J$9-'Control Panel'!$I$9)*'Control Panel'!$C$25)+((P38-'Control Panel'!$J$9)*'Control Panel'!$C$26),IF(P38&gt;='Control Panel'!$J$8,(('Control Panel'!$J$8-'Control Panel'!$I$8)*'Control Panel'!$C$24)+((P38-'Control Panel'!$J$8)*'Control Panel'!$C$25),IF(P38&lt;='Control Panel'!$J$8,((P38-'Control Panel'!$I$8)*'Control Panel'!$C$24))))))))</f>
        <v>85137.225847525173</v>
      </c>
      <c r="S38" s="92">
        <f t="shared" si="15"/>
        <v>-45755.170827296999</v>
      </c>
      <c r="T38" s="92">
        <f>O38*(1+'Control Panel'!$C$44)</f>
        <v>15334711.719275367</v>
      </c>
      <c r="U38" s="92">
        <f>P38*(1+'Control Panel'!$C$44)</f>
        <v>13490975.788146297</v>
      </c>
      <c r="V38" s="92">
        <f>IF(T38&gt;='Control Panel'!M$36,(('Control Panel'!M$34-'Control Panel'!L$34)*'Control Panel'!$C$39)+('Control Panel'!M$35-'Control Panel'!L$35)*'Control Panel'!$C$40+(('Control Panel'!M$36-'Control Panel'!L$36)*'Control Panel'!$C$41),IF(T38&gt;='Control Panel'!M$35,(('Control Panel'!M$34-'Control Panel'!L$34)*'Control Panel'!$C$39)+(('Control Panel'!M$35-'Control Panel'!L$35)*'Control Panel'!$C$40)+((T38-'Control Panel'!M$35)*'Control Panel'!$C$41),IF(T38&gt;='Control Panel'!M$34,(('Control Panel'!M$34-'Control Panel'!L$34)*'Control Panel'!$C$39)+((T38-'Control Panel'!M$34)*'Control Panel'!$C$40),IF(T38&lt;='Control Panel'!M$34,((T38-'Control Panel'!L$34)*'Control Panel'!$C$39)))))</f>
        <v>134819.16857506684</v>
      </c>
      <c r="W38" s="91">
        <f>IF(U38&gt;='Control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Panel'!$C$29)),IF(U38&gt;='Control Panel'!$M$12,(('Control Panel'!$M$8-'Control Panel'!$L$8)*'Control Panel'!$C$24)+(('Control Panel'!$M$9-'Control Panel'!$L$9)*'Control Panel'!$C$25)+(('Control Panel'!$M$10-'Control Panel'!$L$10)*'Control Panel'!$C$26)+(('Control Panel'!$M$11-'Control Panel'!$L$11)*'Control Panel'!$C$27)+(('Control Panel'!$M$12-'Control Panel'!$L$12)*'Control Panel'!$C$28)+((U38-'Control Panel'!$M$12)*'Control Panel'!$C$29),IF(U38&gt;='Control Panel'!$M$11,(('Control Panel'!$M$8-'Control Panel'!$L$8)*'Control Panel'!$C$24)+(('Control Panel'!$M$9-'Control Panel'!$L$9)*'Control Panel'!$C$25)+(('Control Panel'!$M$10-'Control Panel'!$L$10)*'Control Panel'!$C$26)+(('Control Panel'!$M$11-'Control Panel'!$L$11)*'Control Panel'!$C$27)+((U38-'Control Panel'!$M$11)*'Control Panel'!$C$28),IF(U38&gt;='Control Panel'!$M$10,(('Control Panel'!$M$8-'Control Panel'!$L$8)*'Control Panel'!$C$24)+('Control Panel'!$M$9-'Control Panel'!$L$9)*'Control Panel'!$C$25+(('Control Panel'!$M$10-'Control Panel'!$L$10)*'Control Panel'!$C$26)+((U38-'Control Panel'!$M$10)*'Control Panel'!$C$27),IF(U38&gt;='Control Panel'!$M$9,(('Control Panel'!$M$8-'Control Panel'!$L$8)*'Control Panel'!$C$24)+(('Control Panel'!$M$9-'Control Panel'!$L$9)*'Control Panel'!$C$25)+((U38-'Control Panel'!$M$9)*'Control Panel'!$C$26),IF(U38&gt;='Control Panel'!$M$8,(('Control Panel'!$M$8-'Control Panel'!$L$8)*'Control Panel'!$C$24)+((U38-'Control Panel'!$M$8)*'Control Panel'!$C$25),IF(U38&lt;='Control Panel'!$M$8,((U38-'Control Panel'!$L$8)*'Control Panel'!$C$24))))))))</f>
        <v>87691.34262295092</v>
      </c>
      <c r="X38" s="92">
        <f t="shared" si="16"/>
        <v>-47127.82595211592</v>
      </c>
      <c r="Y38" s="91">
        <f>T38*(1+'Control Panel'!$C$44)</f>
        <v>15794753.070853628</v>
      </c>
      <c r="Z38" s="91">
        <f>U38*(1+'Control Panel'!$C$44)</f>
        <v>13895705.061790686</v>
      </c>
      <c r="AA38" s="91">
        <f>IF(Y38&gt;='Control Panel'!P$36,(('Control Panel'!P$34-'Control Panel'!O$34)*'Control Panel'!$C$39)+('Control Panel'!P$35-'Control Panel'!O$35)*'Control Panel'!$C$40+(('Control Panel'!P$36-'Control Panel'!O$36)*'Control Panel'!$C$41),IF(Y38&gt;='Control Panel'!P$35,(('Control Panel'!P$34-'Control Panel'!O$34)*'Control Panel'!$C$39)+(('Control Panel'!P$35-'Control Panel'!O$35)*'Control Panel'!$C$40)+((Y38-'Control Panel'!P$35)*'Control Panel'!$C$41),IF(Y38&gt;='Control Panel'!P$34,(('Control Panel'!P$34-'Control Panel'!O$34)*'Control Panel'!$C$39)+((Y38-'Control Panel'!P$34)*'Control Panel'!$C$40),IF(Y38&lt;='Control Panel'!P$34,((Y38-'Control Panel'!O$34)*'Control Panel'!$C$39)))))</f>
        <v>138863.74363231886</v>
      </c>
      <c r="AB38" s="91">
        <f>IF(Z38&gt;='Control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Panel'!$C$29)),IF(Z38&gt;='Control Panel'!$P$12,(('Control Panel'!$P$8-'Control Panel'!$O$8)*'Control Panel'!$C$24)+(('Control Panel'!$P$9-'Control Panel'!$O$9)*'Control Panel'!$C$25)+(('Control Panel'!$P$10-'Control Panel'!$O$10)*'Control Panel'!$C$26)+(('Control Panel'!$P$11-'Control Panel'!$O$11)*'Control Panel'!$C$27)+(('Control Panel'!$P$12-'Control Panel'!$O$12)*'Control Panel'!$C$28)+((Z38-'Control Panel'!$P$12)*'Control Panel'!$C$29),IF(Z38&gt;='Control Panel'!$P$11,(('Control Panel'!$P$8-'Control Panel'!$O$8)*'Control Panel'!$C$24)+(('Control Panel'!$P$9-'Control Panel'!$O$9)*'Control Panel'!$C$25)+(('Control Panel'!$P$10-'Control Panel'!$O$10)*'Control Panel'!$C$26)+(('Control Panel'!$P$11-'Control Panel'!$O$11)*'Control Panel'!$C$27)+((Z38-'Control Panel'!$P$11)*'Control Panel'!$C$28),IF(Z38&gt;='Control Panel'!$P$10,(('Control Panel'!$P$8-'Control Panel'!$O$8)*'Control Panel'!$C$24)+('Control Panel'!$P$9-'Control Panel'!$O$9)*'Control Panel'!$C$25+(('Control Panel'!$P$10-'Control Panel'!$O$10)*'Control Panel'!$C$26)+((Z38-'Control Panel'!$P$10)*'Control Panel'!$C$27),IF(Z38&gt;='Control Panel'!$P$9,(('Control Panel'!$P$8-'Control Panel'!$O$8)*'Control Panel'!$C$24)+(('Control Panel'!$P$9-'Control Panel'!$O$9)*'Control Panel'!$C$25)+((Z38-'Control Panel'!$P$9)*'Control Panel'!$C$26),IF(Z38&gt;='Control Panel'!$P$8,(('Control Panel'!$P$8-'Control Panel'!$O$8)*'Control Panel'!$C$24)+((Z38-'Control Panel'!$P$8)*'Control Panel'!$C$25),IF(Z38&lt;='Control Panel'!$P$8,((Z38-'Control Panel'!$O$8)*'Control Panel'!$C$24))))))))</f>
        <v>90322.082901639456</v>
      </c>
      <c r="AC38" s="93">
        <f t="shared" si="17"/>
        <v>-48541.660730679403</v>
      </c>
      <c r="AD38" s="93">
        <f>Y38*(1+'Control Panel'!$C$44)</f>
        <v>16268595.662979238</v>
      </c>
      <c r="AE38" s="91">
        <f>Z38*(1+'Control Panel'!$C$44)</f>
        <v>14312576.213644408</v>
      </c>
      <c r="AF38" s="91">
        <f>IF(AD38&gt;='Control Panel'!S$36,(('Control Panel'!S$34-'Control Panel'!R$34)*'Control Panel'!$C$39)+('Control Panel'!S$35-'Control Panel'!R$35)*'Control Panel'!$C$40+(('Control Panel'!S$36-'Control Panel'!R$36)*'Control Panel'!$C$41),IF(AD38&gt;='Control Panel'!S$35,(('Control Panel'!S$34-'Control Panel'!R$34)*'Control Panel'!$C$39)+(('Control Panel'!S$35-'Control Panel'!R$35)*'Control Panel'!$C$40)+((AD38-'Control Panel'!S$35)*'Control Panel'!$C$41),IF(AD38&gt;='Control Panel'!S$34,(('Control Panel'!S$34-'Control Panel'!R$34)*'Control Panel'!$C$39)+((AD38-'Control Panel'!S$34)*'Control Panel'!$C$40),IF(AD38&lt;='Control Panel'!S$34,((AD38-'Control Panel'!R$34)*'Control Panel'!$C$39)))))</f>
        <v>143029.65594128842</v>
      </c>
      <c r="AG38" s="91">
        <f>IF(AE38&gt;='Control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Panel'!$C$29)),IF(AE38&gt;='Control Panel'!$S$12,(('Control Panel'!$S$8-'Control Panel'!$R$8)*'Control Panel'!$C$24)+(('Control Panel'!$S$9-'Control Panel'!$R$9)*'Control Panel'!$C$25)+(('Control Panel'!$S$10-'Control Panel'!$R$10)*'Control Panel'!$C$26)+(('Control Panel'!$S$11-'Control Panel'!$R$11)*'Control Panel'!$C$27)+(('Control Panel'!$S$12-'Control Panel'!$R$12)*'Control Panel'!$C$28)+((AE38-'Control Panel'!$S$12)*'Control Panel'!$C$29),IF(AE38&gt;='Control Panel'!$S$11,(('Control Panel'!$S$8-'Control Panel'!$R$8)*'Control Panel'!$C$24)+(('Control Panel'!$S$9-'Control Panel'!$R$9)*'Control Panel'!$C$25)+(('Control Panel'!$S$10-'Control Panel'!$R$10)*'Control Panel'!$C$26)+(('Control Panel'!$S$11-'Control Panel'!$R$11)*'Control Panel'!$C$27)+((AE38-'Control Panel'!$S$11)*'Control Panel'!$C$28),IF(AE38&gt;='Control Panel'!$S$10,(('Control Panel'!$S$8-'Control Panel'!$R$8)*'Control Panel'!$C$24)+('Control Panel'!$S$9-'Control Panel'!$R$9)*'Control Panel'!$C$25+(('Control Panel'!$S$10-'Control Panel'!$R$10)*'Control Panel'!$C$26)+((AE38-'Control Panel'!$S$10)*'Control Panel'!$C$27),IF(AE38&gt;='Control Panel'!$S$9,(('Control Panel'!$S$8-'Control Panel'!$R$8)*'Control Panel'!$C$24)+(('Control Panel'!$S$9-'Control Panel'!$R$9)*'Control Panel'!$C$25)+((AE38-'Control Panel'!$S$9)*'Control Panel'!$C$26),IF(AE38&gt;='Control Panel'!$S$8,(('Control Panel'!$S$8-'Control Panel'!$R$8)*'Control Panel'!$C$24)+((AE38-'Control Panel'!$S$8)*'Control Panel'!$C$25),IF(AE38&lt;='Control Panel'!$S$8,((AE38-'Control Panel'!$R$8)*'Control Panel'!$C$24))))))))</f>
        <v>93031.745388688651</v>
      </c>
      <c r="AH38" s="91">
        <f t="shared" si="18"/>
        <v>-49997.910552599773</v>
      </c>
      <c r="AI38" s="92">
        <f t="shared" si="19"/>
        <v>674684.96159516834</v>
      </c>
      <c r="AJ38" s="92">
        <f t="shared" si="20"/>
        <v>438839.89758364414</v>
      </c>
      <c r="AK38" s="92">
        <f t="shared" si="21"/>
        <v>-235845.0640115242</v>
      </c>
    </row>
    <row r="39" spans="1:37" s="94" customFormat="1" ht="14.1">
      <c r="A39" s="86" t="str">
        <f>'ESTIMATED Earned Revenue'!A40</f>
        <v>Fort Wayne, IN</v>
      </c>
      <c r="B39" s="86"/>
      <c r="C39" s="95">
        <f>'ESTIMATED Earned Revenue'!$I40*1.07925</f>
        <v>13404648.426645</v>
      </c>
      <c r="D39" s="95">
        <f>'ESTIMATED Earned Revenue'!$L40*1.07925</f>
        <v>12350206.250617499</v>
      </c>
      <c r="E39" s="96">
        <f>IF(C39&gt;='Control Panel'!D$36,(('Control Panel'!D$34-'Control Panel'!C$34)*'Control Panel'!$C$39)+('Control Panel'!D$35-'Control Panel'!C$35)*'Control Panel'!$C$40+(('Control Panel'!D$36-'Control Panel'!C$36)*'Control Panel'!$C$41),IF(C39&gt;='Control Panel'!D$35,(('Control Panel'!D$34-'Control Panel'!C$34)*'Control Panel'!$C$39)+(('Control Panel'!D$35-'Control Panel'!C$35)*'Control Panel'!$C$40)+((C39-'Control Panel'!D$35)*'Control Panel'!$C$41),IF(C39&gt;='Control Panel'!D$34,(('Control Panel'!D$34-'Control Panel'!C$34)*'Control Panel'!$C$39)+((C39-'Control Panel'!D$34)*'Control Panel'!$C$40),IF(C39&lt;='Control Panel'!D$34,((C39-'Control Panel'!C$34)*'Control Panel'!$C$39)))))</f>
        <v>120234.712133225</v>
      </c>
      <c r="F39" s="96">
        <f>IF(D39&gt;='Control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Panel'!$C$29)),IF(D39&gt;='Control Panel'!$D$12,(('Control Panel'!$D$8-'Control Panel'!$C$8)*'Control Panel'!$C$24)+(('Control Panel'!$D$9-'Control Panel'!$C$9)*'Control Panel'!$C$25)+(('Control Panel'!$D$10-'Control Panel'!$C$10)*'Control Panel'!$C$26)+(('Control Panel'!$D$11-'Control Panel'!$C$11)*'Control Panel'!$C$27)+(('Control Panel'!$D$12-'Control Panel'!$C$12)*'Control Panel'!$C$28)+((D39-'Control Panel'!$D$12)*'Control Panel'!$C$29),IF(D39&gt;='Control Panel'!$D$11,(('Control Panel'!$D$8-'Control Panel'!$C$8)*'Control Panel'!$C$24)+(('Control Panel'!$D$9-'Control Panel'!$C$9)*'Control Panel'!$C$25)+(('Control Panel'!$D$10-'Control Panel'!$C$10)*'Control Panel'!$C$26)+(('Control Panel'!$D$11-'Control Panel'!$C$11)*'Control Panel'!$C$27)+((D39-'Control Panel'!$D$11)*'Control Panel'!$C$28),IF(D39&gt;='Control Panel'!$D$10,(('Control Panel'!$D$8-'Control Panel'!$C$8)*'Control Panel'!$C$24)+('Control Panel'!$D$9-'Control Panel'!$C$9)*'Control Panel'!$C$25+(('Control Panel'!$D$10-'Control Panel'!$C$10)*'Control Panel'!$C$26)+((D39-'Control Panel'!$D$10)*'Control Panel'!$C$27),IF(D39&gt;='Control Panel'!$D$9,(('Control Panel'!$D$8-'Control Panel'!$C$8)*'Control Panel'!$C$24)+(('Control Panel'!$D$9-'Control Panel'!$C$9)*'Control Panel'!$C$25)+((D39-'Control Panel'!$D$9)*'Control Panel'!$C$26),IF(D39&gt;='Control Panel'!$D$8,(('Control Panel'!$D$8-'Control Panel'!$C$8)*'Control Panel'!$C$24)+((D39-'Control Panel'!$D$8)*'Control Panel'!$C$25),IF(D39&lt;='Control Panel'!$D$8,((D39-'Control Panel'!$C$8)*'Control Panel'!$C$24))))))))</f>
        <v>80276.340629013735</v>
      </c>
      <c r="G39" s="89">
        <f t="shared" si="11"/>
        <v>8.9696281697496261E-3</v>
      </c>
      <c r="H39" s="90">
        <f t="shared" si="12"/>
        <v>6.4999999999999997E-3</v>
      </c>
      <c r="I39" s="91">
        <f t="shared" si="13"/>
        <v>-39958.37150421126</v>
      </c>
      <c r="J39" s="91">
        <f>C39*(1+'Control Panel'!$C$44)</f>
        <v>13806787.87944435</v>
      </c>
      <c r="K39" s="91">
        <f>D39*(1+'Control Panel'!$C$44)</f>
        <v>12720712.438136024</v>
      </c>
      <c r="L39" s="92">
        <f>IF(J39&gt;='Control Panel'!G$36,(('Control Panel'!G$34-'Control Panel'!F$34)*'Control Panel'!$C$39)+('Control Panel'!G$35-'Control Panel'!F$35)*'Control Panel'!$C$40+(('Control Panel'!G$36-'Control Panel'!F$36)*'Control Panel'!$C$41),IF(J39&gt;='Control Panel'!G$35,(('Control Panel'!G$34-'Control Panel'!F$34)*'Control Panel'!$C$39)+(('Control Panel'!G$35-'Control Panel'!F$35)*'Control Panel'!$C$40)+((J39-'Control Panel'!G$35)*'Control Panel'!$C$41),IF(J39&gt;='Control Panel'!G$34,(('Control Panel'!G$34-'Control Panel'!F$34)*'Control Panel'!$C$39)+((J39-'Control Panel'!G$34)*'Control Panel'!$C$40),IF(J39&lt;='Control Panel'!G$34,((J39-'Control Panel'!F$34)*'Control Panel'!$C$39)))))</f>
        <v>123841.75349722175</v>
      </c>
      <c r="M39" s="92">
        <f>IF(K39&gt;='Control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Panel'!$C$29)),IF(K39&gt;='Control Panel'!$G$12,(('Control Panel'!$G$8-'Control Panel'!$F$8)*'Control Panel'!$C$24)+(('Control Panel'!$G$9-'Control Panel'!$F$9)*'Control Panel'!$C$25)+(('Control Panel'!$G$10-'Control Panel'!$F$10)*'Control Panel'!$C$26)+(('Control Panel'!$G$11-'Control Panel'!$F$11)*'Control Panel'!$C$27)+(('Control Panel'!$G$12-'Control Panel'!$F$12)*'Control Panel'!$C$28)+((K39-'Control Panel'!$G$12)*'Control Panel'!$C$29),IF(K39&gt;='Control Panel'!$G$11,(('Control Panel'!$G$8-'Control Panel'!$F$8)*'Control Panel'!$C$24)+(('Control Panel'!$G$9-'Control Panel'!$F$9)*'Control Panel'!$C$25)+(('Control Panel'!$G$10-'Control Panel'!$F$10)*'Control Panel'!$C$26)+(('Control Panel'!$G$11-'Control Panel'!$F$11)*'Control Panel'!$C$27)+((K39-'Control Panel'!$G$11)*'Control Panel'!$C$28),IF(K39&gt;='Control Panel'!$G$10,(('Control Panel'!$G$8-'Control Panel'!$F$8)*'Control Panel'!$C$24)+('Control Panel'!$G$9-'Control Panel'!$F$9)*'Control Panel'!$C$25+(('Control Panel'!$G$10-'Control Panel'!$F$10)*'Control Panel'!$C$26)+((K39-'Control Panel'!$G$10)*'Control Panel'!$C$27),IF(K39&gt;='Control Panel'!$G$9,(('Control Panel'!$G$8-'Control Panel'!$F$8)*'Control Panel'!$C$24)+(('Control Panel'!$G$9-'Control Panel'!$F$9)*'Control Panel'!$C$25)+((K39-'Control Panel'!$G$9)*'Control Panel'!$C$26),IF(K39&gt;='Control Panel'!$G$8,(('Control Panel'!$G$8-'Control Panel'!$F$8)*'Control Panel'!$C$24)+((K39-'Control Panel'!$G$8)*'Control Panel'!$C$25),IF(K39&lt;='Control Panel'!$G$8,((K39-'Control Panel'!$F$8)*'Control Panel'!$C$24))))))))</f>
        <v>82684.630847884153</v>
      </c>
      <c r="N39" s="92">
        <f t="shared" si="14"/>
        <v>-41157.122649337602</v>
      </c>
      <c r="O39" s="92">
        <f>J39*(1+'Control Panel'!$C$44)</f>
        <v>14220991.51582768</v>
      </c>
      <c r="P39" s="92">
        <f>K39*(1+'Control Panel'!$C$44)</f>
        <v>13102333.811280105</v>
      </c>
      <c r="Q39" s="92">
        <f>IF(O39&gt;='Control Panel'!J$36,(('Control Panel'!J$34-'Control Panel'!I$34)*'Control Panel'!$C$39)+('Control Panel'!J$35-'Control Panel'!I$35)*'Control Panel'!$C$40+(('Control Panel'!J$36-'Control Panel'!I$36)*'Control Panel'!$C$41),IF(O39&gt;='Control Panel'!J$35,(('Control Panel'!J$34-'Control Panel'!I$34)*'Control Panel'!$C$39)+(('Control Panel'!J$35-'Control Panel'!I$35)*'Control Panel'!$C$40)+((O39-'Control Panel'!J$35)*'Control Panel'!$C$41),IF(O39&gt;='Control Panel'!J$34,(('Control Panel'!J$34-'Control Panel'!I$34)*'Control Panel'!$C$39)+((O39-'Control Panel'!J$34)*'Control Panel'!$C$40),IF(O39&lt;='Control Panel'!J$34,((O39-'Control Panel'!I$34)*'Control Panel'!$C$39)))))</f>
        <v>127557.0061021384</v>
      </c>
      <c r="R39" s="92">
        <f>IF(P39&gt;='Control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Panel'!$C$29)),IF(P39&gt;='Control Panel'!$J$12,(('Control Panel'!$J$8-'Control Panel'!$I$8)*'Control Panel'!$C$24)+(('Control Panel'!$J$9-'Control Panel'!$I$9)*'Control Panel'!$C$25)+(('Control Panel'!$J$10-'Control Panel'!$I$10)*'Control Panel'!$C$26)+(('Control Panel'!$J$11-'Control Panel'!$I$11)*'Control Panel'!$C$27)+(('Control Panel'!$J$12-'Control Panel'!$I$12)*'Control Panel'!$C$28)+((P39-'Control Panel'!$J$12)*'Control Panel'!$C$29),IF(P39&gt;='Control Panel'!$J$11,(('Control Panel'!$J$8-'Control Panel'!$I$8)*'Control Panel'!$C$24)+(('Control Panel'!$J$9-'Control Panel'!$I$9)*'Control Panel'!$C$25)+(('Control Panel'!$J$10-'Control Panel'!$I$10)*'Control Panel'!$C$26)+(('Control Panel'!$J$11-'Control Panel'!$I$11)*'Control Panel'!$C$27)+((P39-'Control Panel'!$J$11)*'Control Panel'!$C$28),IF(P39&gt;='Control Panel'!$J$10,(('Control Panel'!$J$8-'Control Panel'!$I$8)*'Control Panel'!$C$24)+('Control Panel'!$J$9-'Control Panel'!$I$9)*'Control Panel'!$C$25+(('Control Panel'!$J$10-'Control Panel'!$I$10)*'Control Panel'!$C$26)+((P39-'Control Panel'!$J$10)*'Control Panel'!$C$27),IF(P39&gt;='Control Panel'!$J$9,(('Control Panel'!$J$8-'Control Panel'!$I$8)*'Control Panel'!$C$24)+(('Control Panel'!$J$9-'Control Panel'!$I$9)*'Control Panel'!$C$25)+((P39-'Control Panel'!$J$9)*'Control Panel'!$C$26),IF(P39&gt;='Control Panel'!$J$8,(('Control Panel'!$J$8-'Control Panel'!$I$8)*'Control Panel'!$C$24)+((P39-'Control Panel'!$J$8)*'Control Panel'!$C$25),IF(P39&lt;='Control Panel'!$J$8,((P39-'Control Panel'!$I$8)*'Control Panel'!$C$24))))))))</f>
        <v>85165.169773320682</v>
      </c>
      <c r="S39" s="92">
        <f t="shared" si="15"/>
        <v>-42391.836328817721</v>
      </c>
      <c r="T39" s="92">
        <f>O39*(1+'Control Panel'!$C$44)</f>
        <v>14647621.26130251</v>
      </c>
      <c r="U39" s="92">
        <f>P39*(1+'Control Panel'!$C$44)</f>
        <v>13495403.825618509</v>
      </c>
      <c r="V39" s="92">
        <f>IF(T39&gt;='Control Panel'!M$36,(('Control Panel'!M$34-'Control Panel'!L$34)*'Control Panel'!$C$39)+('Control Panel'!M$35-'Control Panel'!L$35)*'Control Panel'!$C$40+(('Control Panel'!M$36-'Control Panel'!L$36)*'Control Panel'!$C$41),IF(T39&gt;='Control Panel'!M$35,(('Control Panel'!M$34-'Control Panel'!L$34)*'Control Panel'!$C$39)+(('Control Panel'!M$35-'Control Panel'!L$35)*'Control Panel'!$C$40)+((T39-'Control Panel'!M$35)*'Control Panel'!$C$41),IF(T39&gt;='Control Panel'!M$34,(('Control Panel'!M$34-'Control Panel'!L$34)*'Control Panel'!$C$39)+((T39-'Control Panel'!M$34)*'Control Panel'!$C$40),IF(T39&lt;='Control Panel'!M$34,((T39-'Control Panel'!L$34)*'Control Panel'!$C$39)))))</f>
        <v>131383.71628520256</v>
      </c>
      <c r="W39" s="91">
        <f>IF(U39&gt;='Control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Panel'!$C$29)),IF(U39&gt;='Control Panel'!$M$12,(('Control Panel'!$M$8-'Control Panel'!$L$8)*'Control Panel'!$C$24)+(('Control Panel'!$M$9-'Control Panel'!$L$9)*'Control Panel'!$C$25)+(('Control Panel'!$M$10-'Control Panel'!$L$10)*'Control Panel'!$C$26)+(('Control Panel'!$M$11-'Control Panel'!$L$11)*'Control Panel'!$C$27)+(('Control Panel'!$M$12-'Control Panel'!$L$12)*'Control Panel'!$C$28)+((U39-'Control Panel'!$M$12)*'Control Panel'!$C$29),IF(U39&gt;='Control Panel'!$M$11,(('Control Panel'!$M$8-'Control Panel'!$L$8)*'Control Panel'!$C$24)+(('Control Panel'!$M$9-'Control Panel'!$L$9)*'Control Panel'!$C$25)+(('Control Panel'!$M$10-'Control Panel'!$L$10)*'Control Panel'!$C$26)+(('Control Panel'!$M$11-'Control Panel'!$L$11)*'Control Panel'!$C$27)+((U39-'Control Panel'!$M$11)*'Control Panel'!$C$28),IF(U39&gt;='Control Panel'!$M$10,(('Control Panel'!$M$8-'Control Panel'!$L$8)*'Control Panel'!$C$24)+('Control Panel'!$M$9-'Control Panel'!$L$9)*'Control Panel'!$C$25+(('Control Panel'!$M$10-'Control Panel'!$L$10)*'Control Panel'!$C$26)+((U39-'Control Panel'!$M$10)*'Control Panel'!$C$27),IF(U39&gt;='Control Panel'!$M$9,(('Control Panel'!$M$8-'Control Panel'!$L$8)*'Control Panel'!$C$24)+(('Control Panel'!$M$9-'Control Panel'!$L$9)*'Control Panel'!$C$25)+((U39-'Control Panel'!$M$9)*'Control Panel'!$C$26),IF(U39&gt;='Control Panel'!$M$8,(('Control Panel'!$M$8-'Control Panel'!$L$8)*'Control Panel'!$C$24)+((U39-'Control Panel'!$M$8)*'Control Panel'!$C$25),IF(U39&lt;='Control Panel'!$M$8,((U39-'Control Panel'!$L$8)*'Control Panel'!$C$24))))))))</f>
        <v>87720.124866520302</v>
      </c>
      <c r="X39" s="92">
        <f t="shared" si="16"/>
        <v>-43663.591418682263</v>
      </c>
      <c r="Y39" s="91">
        <f>T39*(1+'Control Panel'!$C$44)</f>
        <v>15087049.899141585</v>
      </c>
      <c r="Z39" s="91">
        <f>U39*(1+'Control Panel'!$C$44)</f>
        <v>13900265.940387065</v>
      </c>
      <c r="AA39" s="91">
        <f>IF(Y39&gt;='Control Panel'!P$36,(('Control Panel'!P$34-'Control Panel'!O$34)*'Control Panel'!$C$39)+('Control Panel'!P$35-'Control Panel'!O$35)*'Control Panel'!$C$40+(('Control Panel'!P$36-'Control Panel'!O$36)*'Control Panel'!$C$41),IF(Y39&gt;='Control Panel'!P$35,(('Control Panel'!P$34-'Control Panel'!O$34)*'Control Panel'!$C$39)+(('Control Panel'!P$35-'Control Panel'!O$35)*'Control Panel'!$C$40)+((Y39-'Control Panel'!P$35)*'Control Panel'!$C$41),IF(Y39&gt;='Control Panel'!P$34,(('Control Panel'!P$34-'Control Panel'!O$34)*'Control Panel'!$C$39)+((Y39-'Control Panel'!P$34)*'Control Panel'!$C$40),IF(Y39&lt;='Control Panel'!P$34,((Y39-'Control Panel'!O$34)*'Control Panel'!$C$39)))))</f>
        <v>135325.22777375864</v>
      </c>
      <c r="AB39" s="91">
        <f>IF(Z39&gt;='Control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Panel'!$C$29)),IF(Z39&gt;='Control Panel'!$P$12,(('Control Panel'!$P$8-'Control Panel'!$O$8)*'Control Panel'!$C$24)+(('Control Panel'!$P$9-'Control Panel'!$O$9)*'Control Panel'!$C$25)+(('Control Panel'!$P$10-'Control Panel'!$O$10)*'Control Panel'!$C$26)+(('Control Panel'!$P$11-'Control Panel'!$O$11)*'Control Panel'!$C$27)+(('Control Panel'!$P$12-'Control Panel'!$O$12)*'Control Panel'!$C$28)+((Z39-'Control Panel'!$P$12)*'Control Panel'!$C$29),IF(Z39&gt;='Control Panel'!$P$11,(('Control Panel'!$P$8-'Control Panel'!$O$8)*'Control Panel'!$C$24)+(('Control Panel'!$P$9-'Control Panel'!$O$9)*'Control Panel'!$C$25)+(('Control Panel'!$P$10-'Control Panel'!$O$10)*'Control Panel'!$C$26)+(('Control Panel'!$P$11-'Control Panel'!$O$11)*'Control Panel'!$C$27)+((Z39-'Control Panel'!$P$11)*'Control Panel'!$C$28),IF(Z39&gt;='Control Panel'!$P$10,(('Control Panel'!$P$8-'Control Panel'!$O$8)*'Control Panel'!$C$24)+('Control Panel'!$P$9-'Control Panel'!$O$9)*'Control Panel'!$C$25+(('Control Panel'!$P$10-'Control Panel'!$O$10)*'Control Panel'!$C$26)+((Z39-'Control Panel'!$P$10)*'Control Panel'!$C$27),IF(Z39&gt;='Control Panel'!$P$9,(('Control Panel'!$P$8-'Control Panel'!$O$8)*'Control Panel'!$C$24)+(('Control Panel'!$P$9-'Control Panel'!$O$9)*'Control Panel'!$C$25)+((Z39-'Control Panel'!$P$9)*'Control Panel'!$C$26),IF(Z39&gt;='Control Panel'!$P$8,(('Control Panel'!$P$8-'Control Panel'!$O$8)*'Control Panel'!$C$24)+((Z39-'Control Panel'!$P$8)*'Control Panel'!$C$25),IF(Z39&lt;='Control Panel'!$P$8,((Z39-'Control Panel'!$O$8)*'Control Panel'!$C$24))))))))</f>
        <v>90351.728612515915</v>
      </c>
      <c r="AC39" s="93">
        <f t="shared" si="17"/>
        <v>-44973.499161242726</v>
      </c>
      <c r="AD39" s="93">
        <f>Y39*(1+'Control Panel'!$C$44)</f>
        <v>15539661.396115834</v>
      </c>
      <c r="AE39" s="91">
        <f>Z39*(1+'Control Panel'!$C$44)</f>
        <v>14317273.918598676</v>
      </c>
      <c r="AF39" s="91">
        <f>IF(AD39&gt;='Control Panel'!S$36,(('Control Panel'!S$34-'Control Panel'!R$34)*'Control Panel'!$C$39)+('Control Panel'!S$35-'Control Panel'!R$35)*'Control Panel'!$C$40+(('Control Panel'!S$36-'Control Panel'!R$36)*'Control Panel'!$C$41),IF(AD39&gt;='Control Panel'!S$35,(('Control Panel'!S$34-'Control Panel'!R$34)*'Control Panel'!$C$39)+(('Control Panel'!S$35-'Control Panel'!R$35)*'Control Panel'!$C$40)+((AD39-'Control Panel'!S$35)*'Control Panel'!$C$41),IF(AD39&gt;='Control Panel'!S$34,(('Control Panel'!S$34-'Control Panel'!R$34)*'Control Panel'!$C$39)+((AD39-'Control Panel'!S$34)*'Control Panel'!$C$40),IF(AD39&lt;='Control Panel'!S$34,((AD39-'Control Panel'!R$34)*'Control Panel'!$C$39)))))</f>
        <v>139384.98460697141</v>
      </c>
      <c r="AG39" s="91">
        <f>IF(AE39&gt;='Control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Panel'!$C$29)),IF(AE39&gt;='Control Panel'!$S$12,(('Control Panel'!$S$8-'Control Panel'!$R$8)*'Control Panel'!$C$24)+(('Control Panel'!$S$9-'Control Panel'!$R$9)*'Control Panel'!$C$25)+(('Control Panel'!$S$10-'Control Panel'!$R$10)*'Control Panel'!$C$26)+(('Control Panel'!$S$11-'Control Panel'!$R$11)*'Control Panel'!$C$27)+(('Control Panel'!$S$12-'Control Panel'!$R$12)*'Control Panel'!$C$28)+((AE39-'Control Panel'!$S$12)*'Control Panel'!$C$29),IF(AE39&gt;='Control Panel'!$S$11,(('Control Panel'!$S$8-'Control Panel'!$R$8)*'Control Panel'!$C$24)+(('Control Panel'!$S$9-'Control Panel'!$R$9)*'Control Panel'!$C$25)+(('Control Panel'!$S$10-'Control Panel'!$R$10)*'Control Panel'!$C$26)+(('Control Panel'!$S$11-'Control Panel'!$R$11)*'Control Panel'!$C$27)+((AE39-'Control Panel'!$S$11)*'Control Panel'!$C$28),IF(AE39&gt;='Control Panel'!$S$10,(('Control Panel'!$S$8-'Control Panel'!$R$8)*'Control Panel'!$C$24)+('Control Panel'!$S$9-'Control Panel'!$R$9)*'Control Panel'!$C$25+(('Control Panel'!$S$10-'Control Panel'!$R$10)*'Control Panel'!$C$26)+((AE39-'Control Panel'!$S$10)*'Control Panel'!$C$27),IF(AE39&gt;='Control Panel'!$S$9,(('Control Panel'!$S$8-'Control Panel'!$R$8)*'Control Panel'!$C$24)+(('Control Panel'!$S$9-'Control Panel'!$R$9)*'Control Panel'!$C$25)+((AE39-'Control Panel'!$S$9)*'Control Panel'!$C$26),IF(AE39&gt;='Control Panel'!$S$8,(('Control Panel'!$S$8-'Control Panel'!$R$8)*'Control Panel'!$C$24)+((AE39-'Control Panel'!$S$8)*'Control Panel'!$C$25),IF(AE39&lt;='Control Panel'!$S$8,((AE39-'Control Panel'!$R$8)*'Control Panel'!$C$24))))))))</f>
        <v>93062.28047089139</v>
      </c>
      <c r="AH39" s="91">
        <f t="shared" si="18"/>
        <v>-46322.704136080021</v>
      </c>
      <c r="AI39" s="92">
        <f t="shared" si="19"/>
        <v>657492.68826529279</v>
      </c>
      <c r="AJ39" s="92">
        <f t="shared" si="20"/>
        <v>438983.93457113241</v>
      </c>
      <c r="AK39" s="92">
        <f t="shared" si="21"/>
        <v>-218508.75369416038</v>
      </c>
    </row>
    <row r="40" spans="1:37" s="94" customFormat="1" ht="14.1">
      <c r="A40" s="86" t="str">
        <f>'ESTIMATED Earned Revenue'!A41</f>
        <v>Tyler, TX</v>
      </c>
      <c r="B40" s="86"/>
      <c r="C40" s="95">
        <f>'ESTIMATED Earned Revenue'!$I41*1.07925</f>
        <v>16612254.704332499</v>
      </c>
      <c r="D40" s="95">
        <f>'ESTIMATED Earned Revenue'!$L41*1.07925</f>
        <v>12884596.83955125</v>
      </c>
      <c r="E40" s="96">
        <f>IF(C40&gt;='Control Panel'!D$36,(('Control Panel'!D$34-'Control Panel'!C$34)*'Control Panel'!$C$39)+('Control Panel'!D$35-'Control Panel'!C$35)*'Control Panel'!$C$40+(('Control Panel'!D$36-'Control Panel'!C$36)*'Control Panel'!$C$41),IF(C40&gt;='Control Panel'!D$35,(('Control Panel'!D$34-'Control Panel'!C$34)*'Control Panel'!$C$39)+(('Control Panel'!D$35-'Control Panel'!C$35)*'Control Panel'!$C$40)+((C40-'Control Panel'!D$35)*'Control Panel'!$C$41),IF(C40&gt;='Control Panel'!D$34,(('Control Panel'!D$34-'Control Panel'!C$34)*'Control Panel'!$C$39)+((C40-'Control Panel'!D$34)*'Control Panel'!$C$40),IF(C40&lt;='Control Panel'!D$34,((C40-'Control Panel'!C$34)*'Control Panel'!$C$39)))))</f>
        <v>136272.74352166249</v>
      </c>
      <c r="F40" s="96">
        <f>IF(D40&gt;='Control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Panel'!$C$29)),IF(D40&gt;='Control Panel'!$D$12,(('Control Panel'!$D$8-'Control Panel'!$C$8)*'Control Panel'!$C$24)+(('Control Panel'!$D$9-'Control Panel'!$C$9)*'Control Panel'!$C$25)+(('Control Panel'!$D$10-'Control Panel'!$C$10)*'Control Panel'!$C$26)+(('Control Panel'!$D$11-'Control Panel'!$C$11)*'Control Panel'!$C$27)+(('Control Panel'!$D$12-'Control Panel'!$C$12)*'Control Panel'!$C$28)+((D40-'Control Panel'!$D$12)*'Control Panel'!$C$29),IF(D40&gt;='Control Panel'!$D$11,(('Control Panel'!$D$8-'Control Panel'!$C$8)*'Control Panel'!$C$24)+(('Control Panel'!$D$9-'Control Panel'!$C$9)*'Control Panel'!$C$25)+(('Control Panel'!$D$10-'Control Panel'!$C$10)*'Control Panel'!$C$26)+(('Control Panel'!$D$11-'Control Panel'!$C$11)*'Control Panel'!$C$27)+((D40-'Control Panel'!$D$11)*'Control Panel'!$C$28),IF(D40&gt;='Control Panel'!$D$10,(('Control Panel'!$D$8-'Control Panel'!$C$8)*'Control Panel'!$C$24)+('Control Panel'!$D$9-'Control Panel'!$C$9)*'Control Panel'!$C$25+(('Control Panel'!$D$10-'Control Panel'!$C$10)*'Control Panel'!$C$26)+((D40-'Control Panel'!$D$10)*'Control Panel'!$C$27),IF(D40&gt;='Control Panel'!$D$9,(('Control Panel'!$D$8-'Control Panel'!$C$8)*'Control Panel'!$C$24)+(('Control Panel'!$D$9-'Control Panel'!$C$9)*'Control Panel'!$C$25)+((D40-'Control Panel'!$D$9)*'Control Panel'!$C$26),IF(D40&gt;='Control Panel'!$D$8,(('Control Panel'!$D$8-'Control Panel'!$C$8)*'Control Panel'!$C$24)+((D40-'Control Panel'!$D$8)*'Control Panel'!$C$25),IF(D40&lt;='Control Panel'!$D$8,((D40-'Control Panel'!$C$8)*'Control Panel'!$C$24))))))))</f>
        <v>83749.879457083123</v>
      </c>
      <c r="G40" s="89">
        <f t="shared" si="11"/>
        <v>8.2031455661537838E-3</v>
      </c>
      <c r="H40" s="90">
        <f t="shared" si="12"/>
        <v>6.4999999999999997E-3</v>
      </c>
      <c r="I40" s="91">
        <f t="shared" si="13"/>
        <v>-52522.864064579364</v>
      </c>
      <c r="J40" s="91">
        <f>C40*(1+'Control Panel'!$C$44)</f>
        <v>17110622.345462475</v>
      </c>
      <c r="K40" s="91">
        <f>D40*(1+'Control Panel'!$C$44)</f>
        <v>13271134.744737787</v>
      </c>
      <c r="L40" s="92">
        <f>IF(J40&gt;='Control Panel'!G$36,(('Control Panel'!G$34-'Control Panel'!F$34)*'Control Panel'!$C$39)+('Control Panel'!G$35-'Control Panel'!F$35)*'Control Panel'!$C$40+(('Control Panel'!G$36-'Control Panel'!F$36)*'Control Panel'!$C$41),IF(J40&gt;='Control Panel'!G$35,(('Control Panel'!G$34-'Control Panel'!F$34)*'Control Panel'!$C$39)+(('Control Panel'!G$35-'Control Panel'!F$35)*'Control Panel'!$C$40)+((J40-'Control Panel'!G$35)*'Control Panel'!$C$41),IF(J40&gt;='Control Panel'!G$34,(('Control Panel'!G$34-'Control Panel'!F$34)*'Control Panel'!$C$39)+((J40-'Control Panel'!G$34)*'Control Panel'!$C$40),IF(J40&lt;='Control Panel'!G$34,((J40-'Control Panel'!F$34)*'Control Panel'!$C$39)))))</f>
        <v>140360.92582731237</v>
      </c>
      <c r="M40" s="92">
        <f>IF(K40&gt;='Control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Panel'!$C$29)),IF(K40&gt;='Control Panel'!$G$12,(('Control Panel'!$G$8-'Control Panel'!$F$8)*'Control Panel'!$C$24)+(('Control Panel'!$G$9-'Control Panel'!$F$9)*'Control Panel'!$C$25)+(('Control Panel'!$G$10-'Control Panel'!$F$10)*'Control Panel'!$C$26)+(('Control Panel'!$G$11-'Control Panel'!$F$11)*'Control Panel'!$C$27)+(('Control Panel'!$G$12-'Control Panel'!$F$12)*'Control Panel'!$C$28)+((K40-'Control Panel'!$G$12)*'Control Panel'!$C$29),IF(K40&gt;='Control Panel'!$G$11,(('Control Panel'!$G$8-'Control Panel'!$F$8)*'Control Panel'!$C$24)+(('Control Panel'!$G$9-'Control Panel'!$F$9)*'Control Panel'!$C$25)+(('Control Panel'!$G$10-'Control Panel'!$F$10)*'Control Panel'!$C$26)+(('Control Panel'!$G$11-'Control Panel'!$F$11)*'Control Panel'!$C$27)+((K40-'Control Panel'!$G$11)*'Control Panel'!$C$28),IF(K40&gt;='Control Panel'!$G$10,(('Control Panel'!$G$8-'Control Panel'!$F$8)*'Control Panel'!$C$24)+('Control Panel'!$G$9-'Control Panel'!$F$9)*'Control Panel'!$C$25+(('Control Panel'!$G$10-'Control Panel'!$F$10)*'Control Panel'!$C$26)+((K40-'Control Panel'!$G$10)*'Control Panel'!$C$27),IF(K40&gt;='Control Panel'!$G$9,(('Control Panel'!$G$8-'Control Panel'!$F$8)*'Control Panel'!$C$24)+(('Control Panel'!$G$9-'Control Panel'!$F$9)*'Control Panel'!$C$25)+((K40-'Control Panel'!$G$9)*'Control Panel'!$C$26),IF(K40&gt;='Control Panel'!$G$8,(('Control Panel'!$G$8-'Control Panel'!$F$8)*'Control Panel'!$C$24)+((K40-'Control Panel'!$G$8)*'Control Panel'!$C$25),IF(K40&lt;='Control Panel'!$G$8,((K40-'Control Panel'!$F$8)*'Control Panel'!$C$24))))))))</f>
        <v>86262.375840795619</v>
      </c>
      <c r="N40" s="92">
        <f t="shared" si="14"/>
        <v>-54098.549986516751</v>
      </c>
      <c r="O40" s="92">
        <f>J40*(1+'Control Panel'!$C$44)</f>
        <v>17623941.015826348</v>
      </c>
      <c r="P40" s="92">
        <f>K40*(1+'Control Panel'!$C$44)</f>
        <v>13669268.787079921</v>
      </c>
      <c r="Q40" s="92">
        <f>IF(O40&gt;='Control Panel'!J$36,(('Control Panel'!J$34-'Control Panel'!I$34)*'Control Panel'!$C$39)+('Control Panel'!J$35-'Control Panel'!I$35)*'Control Panel'!$C$40+(('Control Panel'!J$36-'Control Panel'!I$36)*'Control Panel'!$C$41),IF(O40&gt;='Control Panel'!J$35,(('Control Panel'!J$34-'Control Panel'!I$34)*'Control Panel'!$C$39)+(('Control Panel'!J$35-'Control Panel'!I$35)*'Control Panel'!$C$40)+((O40-'Control Panel'!J$35)*'Control Panel'!$C$41),IF(O40&gt;='Control Panel'!J$34,(('Control Panel'!J$34-'Control Panel'!I$34)*'Control Panel'!$C$39)+((O40-'Control Panel'!J$34)*'Control Panel'!$C$40),IF(O40&lt;='Control Panel'!J$34,((O40-'Control Panel'!I$34)*'Control Panel'!$C$39)))))</f>
        <v>144571.75360213174</v>
      </c>
      <c r="R40" s="92">
        <f>IF(P40&gt;='Control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Panel'!$C$29)),IF(P40&gt;='Control Panel'!$J$12,(('Control Panel'!$J$8-'Control Panel'!$I$8)*'Control Panel'!$C$24)+(('Control Panel'!$J$9-'Control Panel'!$I$9)*'Control Panel'!$C$25)+(('Control Panel'!$J$10-'Control Panel'!$I$10)*'Control Panel'!$C$26)+(('Control Panel'!$J$11-'Control Panel'!$I$11)*'Control Panel'!$C$27)+(('Control Panel'!$J$12-'Control Panel'!$I$12)*'Control Panel'!$C$28)+((P40-'Control Panel'!$J$12)*'Control Panel'!$C$29),IF(P40&gt;='Control Panel'!$J$11,(('Control Panel'!$J$8-'Control Panel'!$I$8)*'Control Panel'!$C$24)+(('Control Panel'!$J$9-'Control Panel'!$I$9)*'Control Panel'!$C$25)+(('Control Panel'!$J$10-'Control Panel'!$I$10)*'Control Panel'!$C$26)+(('Control Panel'!$J$11-'Control Panel'!$I$11)*'Control Panel'!$C$27)+((P40-'Control Panel'!$J$11)*'Control Panel'!$C$28),IF(P40&gt;='Control Panel'!$J$10,(('Control Panel'!$J$8-'Control Panel'!$I$8)*'Control Panel'!$C$24)+('Control Panel'!$J$9-'Control Panel'!$I$9)*'Control Panel'!$C$25+(('Control Panel'!$J$10-'Control Panel'!$I$10)*'Control Panel'!$C$26)+((P40-'Control Panel'!$J$10)*'Control Panel'!$C$27),IF(P40&gt;='Control Panel'!$J$9,(('Control Panel'!$J$8-'Control Panel'!$I$8)*'Control Panel'!$C$24)+(('Control Panel'!$J$9-'Control Panel'!$I$9)*'Control Panel'!$C$25)+((P40-'Control Panel'!$J$9)*'Control Panel'!$C$26),IF(P40&gt;='Control Panel'!$J$8,(('Control Panel'!$J$8-'Control Panel'!$I$8)*'Control Panel'!$C$24)+((P40-'Control Panel'!$J$8)*'Control Panel'!$C$25),IF(P40&lt;='Control Panel'!$J$8,((P40-'Control Panel'!$I$8)*'Control Panel'!$C$24))))))))</f>
        <v>88850.247116019484</v>
      </c>
      <c r="S40" s="92">
        <f t="shared" si="15"/>
        <v>-55721.506486112252</v>
      </c>
      <c r="T40" s="92">
        <f>O40*(1+'Control Panel'!$C$44)</f>
        <v>18152659.246301141</v>
      </c>
      <c r="U40" s="92">
        <f>P40*(1+'Control Panel'!$C$44)</f>
        <v>14079346.850692319</v>
      </c>
      <c r="V40" s="92">
        <f>IF(T40&gt;='Control Panel'!M$36,(('Control Panel'!M$34-'Control Panel'!L$34)*'Control Panel'!$C$39)+('Control Panel'!M$35-'Control Panel'!L$35)*'Control Panel'!$C$40+(('Control Panel'!M$36-'Control Panel'!L$36)*'Control Panel'!$C$41),IF(T40&gt;='Control Panel'!M$35,(('Control Panel'!M$34-'Control Panel'!L$34)*'Control Panel'!$C$39)+(('Control Panel'!M$35-'Control Panel'!L$35)*'Control Panel'!$C$40)+((T40-'Control Panel'!M$35)*'Control Panel'!$C$41),IF(T40&gt;='Control Panel'!M$34,(('Control Panel'!M$34-'Control Panel'!L$34)*'Control Panel'!$C$39)+((T40-'Control Panel'!M$34)*'Control Panel'!$C$40),IF(T40&lt;='Control Panel'!M$34,((T40-'Control Panel'!L$34)*'Control Panel'!$C$39)))))</f>
        <v>148908.90621019571</v>
      </c>
      <c r="W40" s="91">
        <f>IF(U40&gt;='Control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Panel'!$C$29)),IF(U40&gt;='Control Panel'!$M$12,(('Control Panel'!$M$8-'Control Panel'!$L$8)*'Control Panel'!$C$24)+(('Control Panel'!$M$9-'Control Panel'!$L$9)*'Control Panel'!$C$25)+(('Control Panel'!$M$10-'Control Panel'!$L$10)*'Control Panel'!$C$26)+(('Control Panel'!$M$11-'Control Panel'!$L$11)*'Control Panel'!$C$27)+(('Control Panel'!$M$12-'Control Panel'!$L$12)*'Control Panel'!$C$28)+((U40-'Control Panel'!$M$12)*'Control Panel'!$C$29),IF(U40&gt;='Control Panel'!$M$11,(('Control Panel'!$M$8-'Control Panel'!$L$8)*'Control Panel'!$C$24)+(('Control Panel'!$M$9-'Control Panel'!$L$9)*'Control Panel'!$C$25)+(('Control Panel'!$M$10-'Control Panel'!$L$10)*'Control Panel'!$C$26)+(('Control Panel'!$M$11-'Control Panel'!$L$11)*'Control Panel'!$C$27)+((U40-'Control Panel'!$M$11)*'Control Panel'!$C$28),IF(U40&gt;='Control Panel'!$M$10,(('Control Panel'!$M$8-'Control Panel'!$L$8)*'Control Panel'!$C$24)+('Control Panel'!$M$9-'Control Panel'!$L$9)*'Control Panel'!$C$25+(('Control Panel'!$M$10-'Control Panel'!$L$10)*'Control Panel'!$C$26)+((U40-'Control Panel'!$M$10)*'Control Panel'!$C$27),IF(U40&gt;='Control Panel'!$M$9,(('Control Panel'!$M$8-'Control Panel'!$L$8)*'Control Panel'!$C$24)+(('Control Panel'!$M$9-'Control Panel'!$L$9)*'Control Panel'!$C$25)+((U40-'Control Panel'!$M$9)*'Control Panel'!$C$26),IF(U40&gt;='Control Panel'!$M$8,(('Control Panel'!$M$8-'Control Panel'!$L$8)*'Control Panel'!$C$24)+((U40-'Control Panel'!$M$8)*'Control Panel'!$C$25),IF(U40&lt;='Control Panel'!$M$8,((U40-'Control Panel'!$L$8)*'Control Panel'!$C$24))))))))</f>
        <v>91515.754529500075</v>
      </c>
      <c r="X40" s="92">
        <f t="shared" si="16"/>
        <v>-57393.151680695635</v>
      </c>
      <c r="Y40" s="91">
        <f>T40*(1+'Control Panel'!$C$44)</f>
        <v>18697239.023690175</v>
      </c>
      <c r="Z40" s="91">
        <f>U40*(1+'Control Panel'!$C$44)</f>
        <v>14501727.256213089</v>
      </c>
      <c r="AA40" s="91">
        <f>IF(Y40&gt;='Control Panel'!P$36,(('Control Panel'!P$34-'Control Panel'!O$34)*'Control Panel'!$C$39)+('Control Panel'!P$35-'Control Panel'!O$35)*'Control Panel'!$C$40+(('Control Panel'!P$36-'Control Panel'!O$36)*'Control Panel'!$C$41),IF(Y40&gt;='Control Panel'!P$35,(('Control Panel'!P$34-'Control Panel'!O$34)*'Control Panel'!$C$39)+(('Control Panel'!P$35-'Control Panel'!O$35)*'Control Panel'!$C$40)+((Y40-'Control Panel'!P$35)*'Control Panel'!$C$41),IF(Y40&gt;='Control Panel'!P$34,(('Control Panel'!P$34-'Control Panel'!O$34)*'Control Panel'!$C$39)+((Y40-'Control Panel'!P$34)*'Control Panel'!$C$40),IF(Y40&lt;='Control Panel'!P$34,((Y40-'Control Panel'!O$34)*'Control Panel'!$C$39)))))</f>
        <v>153376.1733965016</v>
      </c>
      <c r="AB40" s="91">
        <f>IF(Z40&gt;='Control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Panel'!$C$29)),IF(Z40&gt;='Control Panel'!$P$12,(('Control Panel'!$P$8-'Control Panel'!$O$8)*'Control Panel'!$C$24)+(('Control Panel'!$P$9-'Control Panel'!$O$9)*'Control Panel'!$C$25)+(('Control Panel'!$P$10-'Control Panel'!$O$10)*'Control Panel'!$C$26)+(('Control Panel'!$P$11-'Control Panel'!$O$11)*'Control Panel'!$C$27)+(('Control Panel'!$P$12-'Control Panel'!$O$12)*'Control Panel'!$C$28)+((Z40-'Control Panel'!$P$12)*'Control Panel'!$C$29),IF(Z40&gt;='Control Panel'!$P$11,(('Control Panel'!$P$8-'Control Panel'!$O$8)*'Control Panel'!$C$24)+(('Control Panel'!$P$9-'Control Panel'!$O$9)*'Control Panel'!$C$25)+(('Control Panel'!$P$10-'Control Panel'!$O$10)*'Control Panel'!$C$26)+(('Control Panel'!$P$11-'Control Panel'!$O$11)*'Control Panel'!$C$27)+((Z40-'Control Panel'!$P$11)*'Control Panel'!$C$28),IF(Z40&gt;='Control Panel'!$P$10,(('Control Panel'!$P$8-'Control Panel'!$O$8)*'Control Panel'!$C$24)+('Control Panel'!$P$9-'Control Panel'!$O$9)*'Control Panel'!$C$25+(('Control Panel'!$P$10-'Control Panel'!$O$10)*'Control Panel'!$C$26)+((Z40-'Control Panel'!$P$10)*'Control Panel'!$C$27),IF(Z40&gt;='Control Panel'!$P$9,(('Control Panel'!$P$8-'Control Panel'!$O$8)*'Control Panel'!$C$24)+(('Control Panel'!$P$9-'Control Panel'!$O$9)*'Control Panel'!$C$25)+((Z40-'Control Panel'!$P$9)*'Control Panel'!$C$26),IF(Z40&gt;='Control Panel'!$P$8,(('Control Panel'!$P$8-'Control Panel'!$O$8)*'Control Panel'!$C$24)+((Z40-'Control Panel'!$P$8)*'Control Panel'!$C$25),IF(Z40&lt;='Control Panel'!$P$8,((Z40-'Control Panel'!$O$8)*'Control Panel'!$C$24))))))))</f>
        <v>94261.227165385077</v>
      </c>
      <c r="AC40" s="93">
        <f t="shared" si="17"/>
        <v>-59114.946231116526</v>
      </c>
      <c r="AD40" s="93">
        <f>Y40*(1+'Control Panel'!$C$44)</f>
        <v>19258156.19440088</v>
      </c>
      <c r="AE40" s="91">
        <f>Z40*(1+'Control Panel'!$C$44)</f>
        <v>14936779.073899483</v>
      </c>
      <c r="AF40" s="91">
        <f>IF(AD40&gt;='Control Panel'!S$36,(('Control Panel'!S$34-'Control Panel'!R$34)*'Control Panel'!$C$39)+('Control Panel'!S$35-'Control Panel'!R$35)*'Control Panel'!$C$40+(('Control Panel'!S$36-'Control Panel'!R$36)*'Control Panel'!$C$41),IF(AD40&gt;='Control Panel'!S$35,(('Control Panel'!S$34-'Control Panel'!R$34)*'Control Panel'!$C$39)+(('Control Panel'!S$35-'Control Panel'!R$35)*'Control Panel'!$C$40)+((AD40-'Control Panel'!S$35)*'Control Panel'!$C$41),IF(AD40&gt;='Control Panel'!S$34,(('Control Panel'!S$34-'Control Panel'!R$34)*'Control Panel'!$C$39)+((AD40-'Control Panel'!S$34)*'Control Panel'!$C$40),IF(AD40&lt;='Control Panel'!S$34,((AD40-'Control Panel'!R$34)*'Control Panel'!$C$39)))))</f>
        <v>157977.45859839662</v>
      </c>
      <c r="AG40" s="91">
        <f>IF(AE40&gt;='Control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Panel'!$C$29)),IF(AE40&gt;='Control Panel'!$S$12,(('Control Panel'!$S$8-'Control Panel'!$R$8)*'Control Panel'!$C$24)+(('Control Panel'!$S$9-'Control Panel'!$R$9)*'Control Panel'!$C$25)+(('Control Panel'!$S$10-'Control Panel'!$R$10)*'Control Panel'!$C$26)+(('Control Panel'!$S$11-'Control Panel'!$R$11)*'Control Panel'!$C$27)+(('Control Panel'!$S$12-'Control Panel'!$R$12)*'Control Panel'!$C$28)+((AE40-'Control Panel'!$S$12)*'Control Panel'!$C$29),IF(AE40&gt;='Control Panel'!$S$11,(('Control Panel'!$S$8-'Control Panel'!$R$8)*'Control Panel'!$C$24)+(('Control Panel'!$S$9-'Control Panel'!$R$9)*'Control Panel'!$C$25)+(('Control Panel'!$S$10-'Control Panel'!$R$10)*'Control Panel'!$C$26)+(('Control Panel'!$S$11-'Control Panel'!$R$11)*'Control Panel'!$C$27)+((AE40-'Control Panel'!$S$11)*'Control Panel'!$C$28),IF(AE40&gt;='Control Panel'!$S$10,(('Control Panel'!$S$8-'Control Panel'!$R$8)*'Control Panel'!$C$24)+('Control Panel'!$S$9-'Control Panel'!$R$9)*'Control Panel'!$C$25+(('Control Panel'!$S$10-'Control Panel'!$R$10)*'Control Panel'!$C$26)+((AE40-'Control Panel'!$S$10)*'Control Panel'!$C$27),IF(AE40&gt;='Control Panel'!$S$9,(('Control Panel'!$S$8-'Control Panel'!$R$8)*'Control Panel'!$C$24)+(('Control Panel'!$S$9-'Control Panel'!$R$9)*'Control Panel'!$C$25)+((AE40-'Control Panel'!$S$9)*'Control Panel'!$C$26),IF(AE40&gt;='Control Panel'!$S$8,(('Control Panel'!$S$8-'Control Panel'!$R$8)*'Control Panel'!$C$24)+((AE40-'Control Panel'!$S$8)*'Control Panel'!$C$25),IF(AE40&lt;='Control Panel'!$S$8,((AE40-'Control Panel'!$R$8)*'Control Panel'!$C$24))))))))</f>
        <v>97089.063980346633</v>
      </c>
      <c r="AH40" s="91">
        <f t="shared" si="18"/>
        <v>-60888.394618049992</v>
      </c>
      <c r="AI40" s="92">
        <f t="shared" si="19"/>
        <v>745195.21763453807</v>
      </c>
      <c r="AJ40" s="92">
        <f t="shared" si="20"/>
        <v>457978.6686320469</v>
      </c>
      <c r="AK40" s="92">
        <f t="shared" si="21"/>
        <v>-287216.54900249117</v>
      </c>
    </row>
    <row r="41" spans="1:37" s="94" customFormat="1" ht="14.1">
      <c r="A41" s="86" t="str">
        <f>'ESTIMATED Earned Revenue'!A42</f>
        <v>Gulfport, MS</v>
      </c>
      <c r="B41" s="86"/>
      <c r="C41" s="95">
        <f>'ESTIMATED Earned Revenue'!$I42*1.07925</f>
        <v>15262137.982140005</v>
      </c>
      <c r="D41" s="95">
        <f>'ESTIMATED Earned Revenue'!$L42*1.07925</f>
        <v>13075291.070775004</v>
      </c>
      <c r="E41" s="96">
        <f>IF(C41&gt;='Control Panel'!D$36,(('Control Panel'!D$34-'Control Panel'!C$34)*'Control Panel'!$C$39)+('Control Panel'!D$35-'Control Panel'!C$35)*'Control Panel'!$C$40+(('Control Panel'!D$36-'Control Panel'!C$36)*'Control Panel'!$C$41),IF(C41&gt;='Control Panel'!D$35,(('Control Panel'!D$34-'Control Panel'!C$34)*'Control Panel'!$C$39)+(('Control Panel'!D$35-'Control Panel'!C$35)*'Control Panel'!$C$40)+((C41-'Control Panel'!D$35)*'Control Panel'!$C$41),IF(C41&gt;='Control Panel'!D$34,(('Control Panel'!D$34-'Control Panel'!C$34)*'Control Panel'!$C$39)+((C41-'Control Panel'!D$34)*'Control Panel'!$C$40),IF(C41&lt;='Control Panel'!D$34,((C41-'Control Panel'!C$34)*'Control Panel'!$C$39)))))</f>
        <v>129522.15991070002</v>
      </c>
      <c r="F41" s="96">
        <f>IF(D41&gt;='Control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Panel'!$C$29)),IF(D41&gt;='Control Panel'!$D$12,(('Control Panel'!$D$8-'Control Panel'!$C$8)*'Control Panel'!$C$24)+(('Control Panel'!$D$9-'Control Panel'!$C$9)*'Control Panel'!$C$25)+(('Control Panel'!$D$10-'Control Panel'!$C$10)*'Control Panel'!$C$26)+(('Control Panel'!$D$11-'Control Panel'!$C$11)*'Control Panel'!$C$27)+(('Control Panel'!$D$12-'Control Panel'!$C$12)*'Control Panel'!$C$28)+((D41-'Control Panel'!$D$12)*'Control Panel'!$C$29),IF(D41&gt;='Control Panel'!$D$11,(('Control Panel'!$D$8-'Control Panel'!$C$8)*'Control Panel'!$C$24)+(('Control Panel'!$D$9-'Control Panel'!$C$9)*'Control Panel'!$C$25)+(('Control Panel'!$D$10-'Control Panel'!$C$10)*'Control Panel'!$C$26)+(('Control Panel'!$D$11-'Control Panel'!$C$11)*'Control Panel'!$C$27)+((D41-'Control Panel'!$D$11)*'Control Panel'!$C$28),IF(D41&gt;='Control Panel'!$D$10,(('Control Panel'!$D$8-'Control Panel'!$C$8)*'Control Panel'!$C$24)+('Control Panel'!$D$9-'Control Panel'!$C$9)*'Control Panel'!$C$25+(('Control Panel'!$D$10-'Control Panel'!$C$10)*'Control Panel'!$C$26)+((D41-'Control Panel'!$D$10)*'Control Panel'!$C$27),IF(D41&gt;='Control Panel'!$D$9,(('Control Panel'!$D$8-'Control Panel'!$C$8)*'Control Panel'!$C$24)+(('Control Panel'!$D$9-'Control Panel'!$C$9)*'Control Panel'!$C$25)+((D41-'Control Panel'!$D$9)*'Control Panel'!$C$26),IF(D41&gt;='Control Panel'!$D$8,(('Control Panel'!$D$8-'Control Panel'!$C$8)*'Control Panel'!$C$24)+((D41-'Control Panel'!$D$8)*'Control Panel'!$C$25),IF(D41&lt;='Control Panel'!$D$8,((D41-'Control Panel'!$C$8)*'Control Panel'!$C$24))))))))</f>
        <v>84989.391960037523</v>
      </c>
      <c r="G41" s="89">
        <f t="shared" si="11"/>
        <v>8.4865016986656067E-3</v>
      </c>
      <c r="H41" s="90">
        <f t="shared" si="12"/>
        <v>6.4999999999999997E-3</v>
      </c>
      <c r="I41" s="91">
        <f t="shared" si="13"/>
        <v>-44532.767950662499</v>
      </c>
      <c r="J41" s="91">
        <f>C41*(1+'Control Panel'!$C$44)</f>
        <v>15720002.121604206</v>
      </c>
      <c r="K41" s="91">
        <f>D41*(1+'Control Panel'!$C$44)</f>
        <v>13467549.802898254</v>
      </c>
      <c r="L41" s="92">
        <f>IF(J41&gt;='Control Panel'!G$36,(('Control Panel'!G$34-'Control Panel'!F$34)*'Control Panel'!$C$39)+('Control Panel'!G$35-'Control Panel'!F$35)*'Control Panel'!$C$40+(('Control Panel'!G$36-'Control Panel'!F$36)*'Control Panel'!$C$41),IF(J41&gt;='Control Panel'!G$35,(('Control Panel'!G$34-'Control Panel'!F$34)*'Control Panel'!$C$39)+(('Control Panel'!G$35-'Control Panel'!F$35)*'Control Panel'!$C$40)+((J41-'Control Panel'!G$35)*'Control Panel'!$C$41),IF(J41&gt;='Control Panel'!G$34,(('Control Panel'!G$34-'Control Panel'!F$34)*'Control Panel'!$C$39)+((J41-'Control Panel'!G$34)*'Control Panel'!$C$40),IF(J41&lt;='Control Panel'!G$34,((J41-'Control Panel'!F$34)*'Control Panel'!$C$39)))))</f>
        <v>133407.82470802104</v>
      </c>
      <c r="M41" s="92">
        <f>IF(K41&gt;='Control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Panel'!$C$29)),IF(K41&gt;='Control Panel'!$G$12,(('Control Panel'!$G$8-'Control Panel'!$F$8)*'Control Panel'!$C$24)+(('Control Panel'!$G$9-'Control Panel'!$F$9)*'Control Panel'!$C$25)+(('Control Panel'!$G$10-'Control Panel'!$F$10)*'Control Panel'!$C$26)+(('Control Panel'!$G$11-'Control Panel'!$F$11)*'Control Panel'!$C$27)+(('Control Panel'!$G$12-'Control Panel'!$F$12)*'Control Panel'!$C$28)+((K41-'Control Panel'!$G$12)*'Control Panel'!$C$29),IF(K41&gt;='Control Panel'!$G$11,(('Control Panel'!$G$8-'Control Panel'!$F$8)*'Control Panel'!$C$24)+(('Control Panel'!$G$9-'Control Panel'!$F$9)*'Control Panel'!$C$25)+(('Control Panel'!$G$10-'Control Panel'!$F$10)*'Control Panel'!$C$26)+(('Control Panel'!$G$11-'Control Panel'!$F$11)*'Control Panel'!$C$27)+((K41-'Control Panel'!$G$11)*'Control Panel'!$C$28),IF(K41&gt;='Control Panel'!$G$10,(('Control Panel'!$G$8-'Control Panel'!$F$8)*'Control Panel'!$C$24)+('Control Panel'!$G$9-'Control Panel'!$F$9)*'Control Panel'!$C$25+(('Control Panel'!$G$10-'Control Panel'!$F$10)*'Control Panel'!$C$26)+((K41-'Control Panel'!$G$10)*'Control Panel'!$C$27),IF(K41&gt;='Control Panel'!$G$9,(('Control Panel'!$G$8-'Control Panel'!$F$8)*'Control Panel'!$C$24)+(('Control Panel'!$G$9-'Control Panel'!$F$9)*'Control Panel'!$C$25)+((K41-'Control Panel'!$G$9)*'Control Panel'!$C$26),IF(K41&gt;='Control Panel'!$G$8,(('Control Panel'!$G$8-'Control Panel'!$F$8)*'Control Panel'!$C$24)+((K41-'Control Panel'!$G$8)*'Control Panel'!$C$25),IF(K41&lt;='Control Panel'!$G$8,((K41-'Control Panel'!$F$8)*'Control Panel'!$C$24))))))))</f>
        <v>87539.073718838656</v>
      </c>
      <c r="N41" s="92">
        <f t="shared" si="14"/>
        <v>-45868.750989182387</v>
      </c>
      <c r="O41" s="92">
        <f>J41*(1+'Control Panel'!$C$44)</f>
        <v>16191602.185252333</v>
      </c>
      <c r="P41" s="92">
        <f>K41*(1+'Control Panel'!$C$44)</f>
        <v>13871576.296985202</v>
      </c>
      <c r="Q41" s="92">
        <f>IF(O41&gt;='Control Panel'!J$36,(('Control Panel'!J$34-'Control Panel'!I$34)*'Control Panel'!$C$39)+('Control Panel'!J$35-'Control Panel'!I$35)*'Control Panel'!$C$40+(('Control Panel'!J$36-'Control Panel'!I$36)*'Control Panel'!$C$41),IF(O41&gt;='Control Panel'!J$35,(('Control Panel'!J$34-'Control Panel'!I$34)*'Control Panel'!$C$39)+(('Control Panel'!J$35-'Control Panel'!I$35)*'Control Panel'!$C$40)+((O41-'Control Panel'!J$35)*'Control Panel'!$C$41),IF(O41&gt;='Control Panel'!J$34,(('Control Panel'!J$34-'Control Panel'!I$34)*'Control Panel'!$C$39)+((O41-'Control Panel'!J$34)*'Control Panel'!$C$40),IF(O41&lt;='Control Panel'!J$34,((O41-'Control Panel'!I$34)*'Control Panel'!$C$39)))))</f>
        <v>137410.05944926167</v>
      </c>
      <c r="R41" s="92">
        <f>IF(P41&gt;='Control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Panel'!$C$29)),IF(P41&gt;='Control Panel'!$J$12,(('Control Panel'!$J$8-'Control Panel'!$I$8)*'Control Panel'!$C$24)+(('Control Panel'!$J$9-'Control Panel'!$I$9)*'Control Panel'!$C$25)+(('Control Panel'!$J$10-'Control Panel'!$I$10)*'Control Panel'!$C$26)+(('Control Panel'!$J$11-'Control Panel'!$I$11)*'Control Panel'!$C$27)+(('Control Panel'!$J$12-'Control Panel'!$I$12)*'Control Panel'!$C$28)+((P41-'Control Panel'!$J$12)*'Control Panel'!$C$29),IF(P41&gt;='Control Panel'!$J$11,(('Control Panel'!$J$8-'Control Panel'!$I$8)*'Control Panel'!$C$24)+(('Control Panel'!$J$9-'Control Panel'!$I$9)*'Control Panel'!$C$25)+(('Control Panel'!$J$10-'Control Panel'!$I$10)*'Control Panel'!$C$26)+(('Control Panel'!$J$11-'Control Panel'!$I$11)*'Control Panel'!$C$27)+((P41-'Control Panel'!$J$11)*'Control Panel'!$C$28),IF(P41&gt;='Control Panel'!$J$10,(('Control Panel'!$J$8-'Control Panel'!$I$8)*'Control Panel'!$C$24)+('Control Panel'!$J$9-'Control Panel'!$I$9)*'Control Panel'!$C$25+(('Control Panel'!$J$10-'Control Panel'!$I$10)*'Control Panel'!$C$26)+((P41-'Control Panel'!$J$10)*'Control Panel'!$C$27),IF(P41&gt;='Control Panel'!$J$9,(('Control Panel'!$J$8-'Control Panel'!$I$8)*'Control Panel'!$C$24)+(('Control Panel'!$J$9-'Control Panel'!$I$9)*'Control Panel'!$C$25)+((P41-'Control Panel'!$J$9)*'Control Panel'!$C$26),IF(P41&gt;='Control Panel'!$J$8,(('Control Panel'!$J$8-'Control Panel'!$I$8)*'Control Panel'!$C$24)+((P41-'Control Panel'!$J$8)*'Control Panel'!$C$25),IF(P41&lt;='Control Panel'!$J$8,((P41-'Control Panel'!$I$8)*'Control Panel'!$C$24))))))))</f>
        <v>90165.245930403806</v>
      </c>
      <c r="S41" s="92">
        <f t="shared" si="15"/>
        <v>-47244.81351885786</v>
      </c>
      <c r="T41" s="92">
        <f>O41*(1+'Control Panel'!$C$44)</f>
        <v>16677350.250809904</v>
      </c>
      <c r="U41" s="92">
        <f>P41*(1+'Control Panel'!$C$44)</f>
        <v>14287723.585894758</v>
      </c>
      <c r="V41" s="92">
        <f>IF(T41&gt;='Control Panel'!M$36,(('Control Panel'!M$34-'Control Panel'!L$34)*'Control Panel'!$C$39)+('Control Panel'!M$35-'Control Panel'!L$35)*'Control Panel'!$C$40+(('Control Panel'!M$36-'Control Panel'!L$36)*'Control Panel'!$C$41),IF(T41&gt;='Control Panel'!M$35,(('Control Panel'!M$34-'Control Panel'!L$34)*'Control Panel'!$C$39)+(('Control Panel'!M$35-'Control Panel'!L$35)*'Control Panel'!$C$40)+((T41-'Control Panel'!M$35)*'Control Panel'!$C$41),IF(T41&gt;='Control Panel'!M$34,(('Control Panel'!M$34-'Control Panel'!L$34)*'Control Panel'!$C$39)+((T41-'Control Panel'!M$34)*'Control Panel'!$C$40),IF(T41&lt;='Control Panel'!M$34,((T41-'Control Panel'!L$34)*'Control Panel'!$C$39)))))</f>
        <v>141532.36123273952</v>
      </c>
      <c r="W41" s="91">
        <f>IF(U41&gt;='Control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Panel'!$C$29)),IF(U41&gt;='Control Panel'!$M$12,(('Control Panel'!$M$8-'Control Panel'!$L$8)*'Control Panel'!$C$24)+(('Control Panel'!$M$9-'Control Panel'!$L$9)*'Control Panel'!$C$25)+(('Control Panel'!$M$10-'Control Panel'!$L$10)*'Control Panel'!$C$26)+(('Control Panel'!$M$11-'Control Panel'!$L$11)*'Control Panel'!$C$27)+(('Control Panel'!$M$12-'Control Panel'!$L$12)*'Control Panel'!$C$28)+((U41-'Control Panel'!$M$12)*'Control Panel'!$C$29),IF(U41&gt;='Control Panel'!$M$11,(('Control Panel'!$M$8-'Control Panel'!$L$8)*'Control Panel'!$C$24)+(('Control Panel'!$M$9-'Control Panel'!$L$9)*'Control Panel'!$C$25)+(('Control Panel'!$M$10-'Control Panel'!$L$10)*'Control Panel'!$C$26)+(('Control Panel'!$M$11-'Control Panel'!$L$11)*'Control Panel'!$C$27)+((U41-'Control Panel'!$M$11)*'Control Panel'!$C$28),IF(U41&gt;='Control Panel'!$M$10,(('Control Panel'!$M$8-'Control Panel'!$L$8)*'Control Panel'!$C$24)+('Control Panel'!$M$9-'Control Panel'!$L$9)*'Control Panel'!$C$25+(('Control Panel'!$M$10-'Control Panel'!$L$10)*'Control Panel'!$C$26)+((U41-'Control Panel'!$M$10)*'Control Panel'!$C$27),IF(U41&gt;='Control Panel'!$M$9,(('Control Panel'!$M$8-'Control Panel'!$L$8)*'Control Panel'!$C$24)+(('Control Panel'!$M$9-'Control Panel'!$L$9)*'Control Panel'!$C$25)+((U41-'Control Panel'!$M$9)*'Control Panel'!$C$26),IF(U41&gt;='Control Panel'!$M$8,(('Control Panel'!$M$8-'Control Panel'!$L$8)*'Control Panel'!$C$24)+((U41-'Control Panel'!$M$8)*'Control Panel'!$C$25),IF(U41&lt;='Control Panel'!$M$8,((U41-'Control Panel'!$L$8)*'Control Panel'!$C$24))))))))</f>
        <v>92870.203308315919</v>
      </c>
      <c r="X41" s="92">
        <f t="shared" si="16"/>
        <v>-48662.157924423605</v>
      </c>
      <c r="Y41" s="91">
        <f>T41*(1+'Control Panel'!$C$44)</f>
        <v>17177670.758334201</v>
      </c>
      <c r="Z41" s="91">
        <f>U41*(1+'Control Panel'!$C$44)</f>
        <v>14716355.293471601</v>
      </c>
      <c r="AA41" s="91">
        <f>IF(Y41&gt;='Control Panel'!P$36,(('Control Panel'!P$34-'Control Panel'!O$34)*'Control Panel'!$C$39)+('Control Panel'!P$35-'Control Panel'!O$35)*'Control Panel'!$C$40+(('Control Panel'!P$36-'Control Panel'!O$36)*'Control Panel'!$C$41),IF(Y41&gt;='Control Panel'!P$35,(('Control Panel'!P$34-'Control Panel'!O$34)*'Control Panel'!$C$39)+(('Control Panel'!P$35-'Control Panel'!O$35)*'Control Panel'!$C$40)+((Y41-'Control Panel'!P$35)*'Control Panel'!$C$41),IF(Y41&gt;='Control Panel'!P$34,(('Control Panel'!P$34-'Control Panel'!O$34)*'Control Panel'!$C$39)+((Y41-'Control Panel'!P$34)*'Control Panel'!$C$40),IF(Y41&lt;='Control Panel'!P$34,((Y41-'Control Panel'!O$34)*'Control Panel'!$C$39)))))</f>
        <v>145778.33206972171</v>
      </c>
      <c r="AB41" s="91">
        <f>IF(Z41&gt;='Control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Panel'!$C$29)),IF(Z41&gt;='Control Panel'!$P$12,(('Control Panel'!$P$8-'Control Panel'!$O$8)*'Control Panel'!$C$24)+(('Control Panel'!$P$9-'Control Panel'!$O$9)*'Control Panel'!$C$25)+(('Control Panel'!$P$10-'Control Panel'!$O$10)*'Control Panel'!$C$26)+(('Control Panel'!$P$11-'Control Panel'!$O$11)*'Control Panel'!$C$27)+(('Control Panel'!$P$12-'Control Panel'!$O$12)*'Control Panel'!$C$28)+((Z41-'Control Panel'!$P$12)*'Control Panel'!$C$29),IF(Z41&gt;='Control Panel'!$P$11,(('Control Panel'!$P$8-'Control Panel'!$O$8)*'Control Panel'!$C$24)+(('Control Panel'!$P$9-'Control Panel'!$O$9)*'Control Panel'!$C$25)+(('Control Panel'!$P$10-'Control Panel'!$O$10)*'Control Panel'!$C$26)+(('Control Panel'!$P$11-'Control Panel'!$O$11)*'Control Panel'!$C$27)+((Z41-'Control Panel'!$P$11)*'Control Panel'!$C$28),IF(Z41&gt;='Control Panel'!$P$10,(('Control Panel'!$P$8-'Control Panel'!$O$8)*'Control Panel'!$C$24)+('Control Panel'!$P$9-'Control Panel'!$O$9)*'Control Panel'!$C$25+(('Control Panel'!$P$10-'Control Panel'!$O$10)*'Control Panel'!$C$26)+((Z41-'Control Panel'!$P$10)*'Control Panel'!$C$27),IF(Z41&gt;='Control Panel'!$P$9,(('Control Panel'!$P$8-'Control Panel'!$O$8)*'Control Panel'!$C$24)+(('Control Panel'!$P$9-'Control Panel'!$O$9)*'Control Panel'!$C$25)+((Z41-'Control Panel'!$P$9)*'Control Panel'!$C$26),IF(Z41&gt;='Control Panel'!$P$8,(('Control Panel'!$P$8-'Control Panel'!$O$8)*'Control Panel'!$C$24)+((Z41-'Control Panel'!$P$8)*'Control Panel'!$C$25),IF(Z41&lt;='Control Panel'!$P$8,((Z41-'Control Panel'!$O$8)*'Control Panel'!$C$24))))))))</f>
        <v>95656.309407565408</v>
      </c>
      <c r="AC41" s="93">
        <f t="shared" si="17"/>
        <v>-50122.022662156305</v>
      </c>
      <c r="AD41" s="93">
        <f>Y41*(1+'Control Panel'!$C$44)</f>
        <v>17693000.881084226</v>
      </c>
      <c r="AE41" s="91">
        <f>Z41*(1+'Control Panel'!$C$44)</f>
        <v>15157845.952275749</v>
      </c>
      <c r="AF41" s="91">
        <f>IF(AD41&gt;='Control Panel'!S$36,(('Control Panel'!S$34-'Control Panel'!R$34)*'Control Panel'!$C$39)+('Control Panel'!S$35-'Control Panel'!R$35)*'Control Panel'!$C$40+(('Control Panel'!S$36-'Control Panel'!R$36)*'Control Panel'!$C$41),IF(AD41&gt;='Control Panel'!S$35,(('Control Panel'!S$34-'Control Panel'!R$34)*'Control Panel'!$C$39)+(('Control Panel'!S$35-'Control Panel'!R$35)*'Control Panel'!$C$40)+((AD41-'Control Panel'!S$35)*'Control Panel'!$C$41),IF(AD41&gt;='Control Panel'!S$34,(('Control Panel'!S$34-'Control Panel'!R$34)*'Control Panel'!$C$39)+((AD41-'Control Panel'!S$34)*'Control Panel'!$C$40),IF(AD41&lt;='Control Panel'!S$34,((AD41-'Control Panel'!R$34)*'Control Panel'!$C$39)))))</f>
        <v>150151.68203181337</v>
      </c>
      <c r="AG41" s="91">
        <f>IF(AE41&gt;='Control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Panel'!$C$29)),IF(AE41&gt;='Control Panel'!$S$12,(('Control Panel'!$S$8-'Control Panel'!$R$8)*'Control Panel'!$C$24)+(('Control Panel'!$S$9-'Control Panel'!$R$9)*'Control Panel'!$C$25)+(('Control Panel'!$S$10-'Control Panel'!$R$10)*'Control Panel'!$C$26)+(('Control Panel'!$S$11-'Control Panel'!$R$11)*'Control Panel'!$C$27)+(('Control Panel'!$S$12-'Control Panel'!$R$12)*'Control Panel'!$C$28)+((AE41-'Control Panel'!$S$12)*'Control Panel'!$C$29),IF(AE41&gt;='Control Panel'!$S$11,(('Control Panel'!$S$8-'Control Panel'!$R$8)*'Control Panel'!$C$24)+(('Control Panel'!$S$9-'Control Panel'!$R$9)*'Control Panel'!$C$25)+(('Control Panel'!$S$10-'Control Panel'!$R$10)*'Control Panel'!$C$26)+(('Control Panel'!$S$11-'Control Panel'!$R$11)*'Control Panel'!$C$27)+((AE41-'Control Panel'!$S$11)*'Control Panel'!$C$28),IF(AE41&gt;='Control Panel'!$S$10,(('Control Panel'!$S$8-'Control Panel'!$R$8)*'Control Panel'!$C$24)+('Control Panel'!$S$9-'Control Panel'!$R$9)*'Control Panel'!$C$25+(('Control Panel'!$S$10-'Control Panel'!$R$10)*'Control Panel'!$C$26)+((AE41-'Control Panel'!$S$10)*'Control Panel'!$C$27),IF(AE41&gt;='Control Panel'!$S$9,(('Control Panel'!$S$8-'Control Panel'!$R$8)*'Control Panel'!$C$24)+(('Control Panel'!$S$9-'Control Panel'!$R$9)*'Control Panel'!$C$25)+((AE41-'Control Panel'!$S$9)*'Control Panel'!$C$26),IF(AE41&gt;='Control Panel'!$S$8,(('Control Panel'!$S$8-'Control Panel'!$R$8)*'Control Panel'!$C$24)+((AE41-'Control Panel'!$S$8)*'Control Panel'!$C$25),IF(AE41&lt;='Control Panel'!$S$8,((AE41-'Control Panel'!$R$8)*'Control Panel'!$C$24))))))))</f>
        <v>98525.998689792366</v>
      </c>
      <c r="AH41" s="91">
        <f t="shared" si="18"/>
        <v>-51625.683342021002</v>
      </c>
      <c r="AI41" s="92">
        <f t="shared" si="19"/>
        <v>708280.25949155726</v>
      </c>
      <c r="AJ41" s="92">
        <f t="shared" si="20"/>
        <v>464756.83105491614</v>
      </c>
      <c r="AK41" s="92">
        <f t="shared" si="21"/>
        <v>-243523.42843664112</v>
      </c>
    </row>
    <row r="42" spans="1:37" s="94" customFormat="1" ht="14.1">
      <c r="A42" s="86" t="str">
        <f>'ESTIMATED Earned Revenue'!A43</f>
        <v>Kingsport, TN</v>
      </c>
      <c r="B42" s="86"/>
      <c r="C42" s="95">
        <f>'ESTIMATED Earned Revenue'!$I43*1.07925</f>
        <v>14148387.003802499</v>
      </c>
      <c r="D42" s="95">
        <f>'ESTIMATED Earned Revenue'!$L43*1.07925</f>
        <v>13443440.092867499</v>
      </c>
      <c r="E42" s="96">
        <f>IF(C42&gt;='Control Panel'!D$36,(('Control Panel'!D$34-'Control Panel'!C$34)*'Control Panel'!$C$39)+('Control Panel'!D$35-'Control Panel'!C$35)*'Control Panel'!$C$40+(('Control Panel'!D$36-'Control Panel'!C$36)*'Control Panel'!$C$41),IF(C42&gt;='Control Panel'!D$35,(('Control Panel'!D$34-'Control Panel'!C$34)*'Control Panel'!$C$39)+(('Control Panel'!D$35-'Control Panel'!C$35)*'Control Panel'!$C$40)+((C42-'Control Panel'!D$35)*'Control Panel'!$C$41),IF(C42&gt;='Control Panel'!D$34,(('Control Panel'!D$34-'Control Panel'!C$34)*'Control Panel'!$C$39)+((C42-'Control Panel'!D$34)*'Control Panel'!$C$40),IF(C42&lt;='Control Panel'!D$34,((C42-'Control Panel'!C$34)*'Control Panel'!$C$39)))))</f>
        <v>123953.4050190125</v>
      </c>
      <c r="F42" s="96">
        <f>IF(D42&gt;='Control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Panel'!$C$29)),IF(D42&gt;='Control Panel'!$D$12,(('Control Panel'!$D$8-'Control Panel'!$C$8)*'Control Panel'!$C$24)+(('Control Panel'!$D$9-'Control Panel'!$C$9)*'Control Panel'!$C$25)+(('Control Panel'!$D$10-'Control Panel'!$C$10)*'Control Panel'!$C$26)+(('Control Panel'!$D$11-'Control Panel'!$C$11)*'Control Panel'!$C$27)+(('Control Panel'!$D$12-'Control Panel'!$C$12)*'Control Panel'!$C$28)+((D42-'Control Panel'!$D$12)*'Control Panel'!$C$29),IF(D42&gt;='Control Panel'!$D$11,(('Control Panel'!$D$8-'Control Panel'!$C$8)*'Control Panel'!$C$24)+(('Control Panel'!$D$9-'Control Panel'!$C$9)*'Control Panel'!$C$25)+(('Control Panel'!$D$10-'Control Panel'!$C$10)*'Control Panel'!$C$26)+(('Control Panel'!$D$11-'Control Panel'!$C$11)*'Control Panel'!$C$27)+((D42-'Control Panel'!$D$11)*'Control Panel'!$C$28),IF(D42&gt;='Control Panel'!$D$10,(('Control Panel'!$D$8-'Control Panel'!$C$8)*'Control Panel'!$C$24)+('Control Panel'!$D$9-'Control Panel'!$C$9)*'Control Panel'!$C$25+(('Control Panel'!$D$10-'Control Panel'!$C$10)*'Control Panel'!$C$26)+((D42-'Control Panel'!$D$10)*'Control Panel'!$C$27),IF(D42&gt;='Control Panel'!$D$9,(('Control Panel'!$D$8-'Control Panel'!$C$8)*'Control Panel'!$C$24)+(('Control Panel'!$D$9-'Control Panel'!$C$9)*'Control Panel'!$C$25)+((D42-'Control Panel'!$D$9)*'Control Panel'!$C$26),IF(D42&gt;='Control Panel'!$D$8,(('Control Panel'!$D$8-'Control Panel'!$C$8)*'Control Panel'!$C$24)+((D42-'Control Panel'!$D$8)*'Control Panel'!$C$25),IF(D42&lt;='Control Panel'!$D$8,((D42-'Control Panel'!$C$8)*'Control Panel'!$C$24))))))))</f>
        <v>87382.360603638735</v>
      </c>
      <c r="G42" s="89">
        <f t="shared" si="11"/>
        <v>8.760956636661054E-3</v>
      </c>
      <c r="H42" s="90">
        <f t="shared" si="12"/>
        <v>6.4999999999999997E-3</v>
      </c>
      <c r="I42" s="91">
        <f t="shared" si="13"/>
        <v>-36571.044415373763</v>
      </c>
      <c r="J42" s="91">
        <f>C42*(1+'Control Panel'!$C$44)</f>
        <v>14572838.613916574</v>
      </c>
      <c r="K42" s="91">
        <f>D42*(1+'Control Panel'!$C$44)</f>
        <v>13846743.295653524</v>
      </c>
      <c r="L42" s="92">
        <f>IF(J42&gt;='Control Panel'!G$36,(('Control Panel'!G$34-'Control Panel'!F$34)*'Control Panel'!$C$39)+('Control Panel'!G$35-'Control Panel'!F$35)*'Control Panel'!$C$40+(('Control Panel'!G$36-'Control Panel'!F$36)*'Control Panel'!$C$41),IF(J42&gt;='Control Panel'!G$35,(('Control Panel'!G$34-'Control Panel'!F$34)*'Control Panel'!$C$39)+(('Control Panel'!G$35-'Control Panel'!F$35)*'Control Panel'!$C$40)+((J42-'Control Panel'!G$35)*'Control Panel'!$C$41),IF(J42&gt;='Control Panel'!G$34,(('Control Panel'!G$34-'Control Panel'!F$34)*'Control Panel'!$C$39)+((J42-'Control Panel'!G$34)*'Control Panel'!$C$40),IF(J42&lt;='Control Panel'!G$34,((J42-'Control Panel'!F$34)*'Control Panel'!$C$39)))))</f>
        <v>127672.00716958288</v>
      </c>
      <c r="M42" s="92">
        <f>IF(K42&gt;='Control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Panel'!$C$29)),IF(K42&gt;='Control Panel'!$G$12,(('Control Panel'!$G$8-'Control Panel'!$F$8)*'Control Panel'!$C$24)+(('Control Panel'!$G$9-'Control Panel'!$F$9)*'Control Panel'!$C$25)+(('Control Panel'!$G$10-'Control Panel'!$F$10)*'Control Panel'!$C$26)+(('Control Panel'!$G$11-'Control Panel'!$F$11)*'Control Panel'!$C$27)+(('Control Panel'!$G$12-'Control Panel'!$F$12)*'Control Panel'!$C$28)+((K42-'Control Panel'!$G$12)*'Control Panel'!$C$29),IF(K42&gt;='Control Panel'!$G$11,(('Control Panel'!$G$8-'Control Panel'!$F$8)*'Control Panel'!$C$24)+(('Control Panel'!$G$9-'Control Panel'!$F$9)*'Control Panel'!$C$25)+(('Control Panel'!$G$10-'Control Panel'!$F$10)*'Control Panel'!$C$26)+(('Control Panel'!$G$11-'Control Panel'!$F$11)*'Control Panel'!$C$27)+((K42-'Control Panel'!$G$11)*'Control Panel'!$C$28),IF(K42&gt;='Control Panel'!$G$10,(('Control Panel'!$G$8-'Control Panel'!$F$8)*'Control Panel'!$C$24)+('Control Panel'!$G$9-'Control Panel'!$F$9)*'Control Panel'!$C$25+(('Control Panel'!$G$10-'Control Panel'!$F$10)*'Control Panel'!$C$26)+((K42-'Control Panel'!$G$10)*'Control Panel'!$C$27),IF(K42&gt;='Control Panel'!$G$9,(('Control Panel'!$G$8-'Control Panel'!$F$8)*'Control Panel'!$C$24)+(('Control Panel'!$G$9-'Control Panel'!$F$9)*'Control Panel'!$C$25)+((K42-'Control Panel'!$G$9)*'Control Panel'!$C$26),IF(K42&gt;='Control Panel'!$G$8,(('Control Panel'!$G$8-'Control Panel'!$F$8)*'Control Panel'!$C$24)+((K42-'Control Panel'!$G$8)*'Control Panel'!$C$25),IF(K42&lt;='Control Panel'!$G$8,((K42-'Control Panel'!$F$8)*'Control Panel'!$C$24))))))))</f>
        <v>90003.831421747906</v>
      </c>
      <c r="N42" s="92">
        <f t="shared" si="14"/>
        <v>-37668.175747834975</v>
      </c>
      <c r="O42" s="92">
        <f>J42*(1+'Control Panel'!$C$44)</f>
        <v>15010023.772334071</v>
      </c>
      <c r="P42" s="92">
        <f>K42*(1+'Control Panel'!$C$44)</f>
        <v>14262145.59452313</v>
      </c>
      <c r="Q42" s="92">
        <f>IF(O42&gt;='Control Panel'!J$36,(('Control Panel'!J$34-'Control Panel'!I$34)*'Control Panel'!$C$39)+('Control Panel'!J$35-'Control Panel'!I$35)*'Control Panel'!$C$40+(('Control Panel'!J$36-'Control Panel'!I$36)*'Control Panel'!$C$41),IF(O42&gt;='Control Panel'!J$35,(('Control Panel'!J$34-'Control Panel'!I$34)*'Control Panel'!$C$39)+(('Control Panel'!J$35-'Control Panel'!I$35)*'Control Panel'!$C$40)+((O42-'Control Panel'!J$35)*'Control Panel'!$C$41),IF(O42&gt;='Control Panel'!J$34,(('Control Panel'!J$34-'Control Panel'!I$34)*'Control Panel'!$C$39)+((O42-'Control Panel'!J$34)*'Control Panel'!$C$40),IF(O42&lt;='Control Panel'!J$34,((O42-'Control Panel'!I$34)*'Control Panel'!$C$39)))))</f>
        <v>131502.16738467035</v>
      </c>
      <c r="R42" s="92">
        <f>IF(P42&gt;='Control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Panel'!$C$29)),IF(P42&gt;='Control Panel'!$J$12,(('Control Panel'!$J$8-'Control Panel'!$I$8)*'Control Panel'!$C$24)+(('Control Panel'!$J$9-'Control Panel'!$I$9)*'Control Panel'!$C$25)+(('Control Panel'!$J$10-'Control Panel'!$I$10)*'Control Panel'!$C$26)+(('Control Panel'!$J$11-'Control Panel'!$I$11)*'Control Panel'!$C$27)+(('Control Panel'!$J$12-'Control Panel'!$I$12)*'Control Panel'!$C$28)+((P42-'Control Panel'!$J$12)*'Control Panel'!$C$29),IF(P42&gt;='Control Panel'!$J$11,(('Control Panel'!$J$8-'Control Panel'!$I$8)*'Control Panel'!$C$24)+(('Control Panel'!$J$9-'Control Panel'!$I$9)*'Control Panel'!$C$25)+(('Control Panel'!$J$10-'Control Panel'!$I$10)*'Control Panel'!$C$26)+(('Control Panel'!$J$11-'Control Panel'!$I$11)*'Control Panel'!$C$27)+((P42-'Control Panel'!$J$11)*'Control Panel'!$C$28),IF(P42&gt;='Control Panel'!$J$10,(('Control Panel'!$J$8-'Control Panel'!$I$8)*'Control Panel'!$C$24)+('Control Panel'!$J$9-'Control Panel'!$I$9)*'Control Panel'!$C$25+(('Control Panel'!$J$10-'Control Panel'!$I$10)*'Control Panel'!$C$26)+((P42-'Control Panel'!$J$10)*'Control Panel'!$C$27),IF(P42&gt;='Control Panel'!$J$9,(('Control Panel'!$J$8-'Control Panel'!$I$8)*'Control Panel'!$C$24)+(('Control Panel'!$J$9-'Control Panel'!$I$9)*'Control Panel'!$C$25)+((P42-'Control Panel'!$J$9)*'Control Panel'!$C$26),IF(P42&gt;='Control Panel'!$J$8,(('Control Panel'!$J$8-'Control Panel'!$I$8)*'Control Panel'!$C$24)+((P42-'Control Panel'!$J$8)*'Control Panel'!$C$25),IF(P42&lt;='Control Panel'!$J$8,((P42-'Control Panel'!$I$8)*'Control Panel'!$C$24))))))))</f>
        <v>92703.946364400341</v>
      </c>
      <c r="S42" s="92">
        <f t="shared" si="15"/>
        <v>-38798.221020270008</v>
      </c>
      <c r="T42" s="92">
        <f>O42*(1+'Control Panel'!$C$44)</f>
        <v>15460324.485504093</v>
      </c>
      <c r="U42" s="92">
        <f>P42*(1+'Control Panel'!$C$44)</f>
        <v>14690009.962358825</v>
      </c>
      <c r="V42" s="92">
        <f>IF(T42&gt;='Control Panel'!M$36,(('Control Panel'!M$34-'Control Panel'!L$34)*'Control Panel'!$C$39)+('Control Panel'!M$35-'Control Panel'!L$35)*'Control Panel'!$C$40+(('Control Panel'!M$36-'Control Panel'!L$36)*'Control Panel'!$C$41),IF(T42&gt;='Control Panel'!M$35,(('Control Panel'!M$34-'Control Panel'!L$34)*'Control Panel'!$C$39)+(('Control Panel'!M$35-'Control Panel'!L$35)*'Control Panel'!$C$40)+((T42-'Control Panel'!M$35)*'Control Panel'!$C$41),IF(T42&gt;='Control Panel'!M$34,(('Control Panel'!M$34-'Control Panel'!L$34)*'Control Panel'!$C$39)+((T42-'Control Panel'!M$34)*'Control Panel'!$C$40),IF(T42&lt;='Control Panel'!M$34,((T42-'Control Panel'!L$34)*'Control Panel'!$C$39)))))</f>
        <v>135447.23240621047</v>
      </c>
      <c r="W42" s="91">
        <f>IF(U42&gt;='Control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Panel'!$C$29)),IF(U42&gt;='Control Panel'!$M$12,(('Control Panel'!$M$8-'Control Panel'!$L$8)*'Control Panel'!$C$24)+(('Control Panel'!$M$9-'Control Panel'!$L$9)*'Control Panel'!$C$25)+(('Control Panel'!$M$10-'Control Panel'!$L$10)*'Control Panel'!$C$26)+(('Control Panel'!$M$11-'Control Panel'!$L$11)*'Control Panel'!$C$27)+(('Control Panel'!$M$12-'Control Panel'!$L$12)*'Control Panel'!$C$28)+((U42-'Control Panel'!$M$12)*'Control Panel'!$C$29),IF(U42&gt;='Control Panel'!$M$11,(('Control Panel'!$M$8-'Control Panel'!$L$8)*'Control Panel'!$C$24)+(('Control Panel'!$M$9-'Control Panel'!$L$9)*'Control Panel'!$C$25)+(('Control Panel'!$M$10-'Control Panel'!$L$10)*'Control Panel'!$C$26)+(('Control Panel'!$M$11-'Control Panel'!$L$11)*'Control Panel'!$C$27)+((U42-'Control Panel'!$M$11)*'Control Panel'!$C$28),IF(U42&gt;='Control Panel'!$M$10,(('Control Panel'!$M$8-'Control Panel'!$L$8)*'Control Panel'!$C$24)+('Control Panel'!$M$9-'Control Panel'!$L$9)*'Control Panel'!$C$25+(('Control Panel'!$M$10-'Control Panel'!$L$10)*'Control Panel'!$C$26)+((U42-'Control Panel'!$M$10)*'Control Panel'!$C$27),IF(U42&gt;='Control Panel'!$M$9,(('Control Panel'!$M$8-'Control Panel'!$L$8)*'Control Panel'!$C$24)+(('Control Panel'!$M$9-'Control Panel'!$L$9)*'Control Panel'!$C$25)+((U42-'Control Panel'!$M$9)*'Control Panel'!$C$26),IF(U42&gt;='Control Panel'!$M$8,(('Control Panel'!$M$8-'Control Panel'!$L$8)*'Control Panel'!$C$24)+((U42-'Control Panel'!$M$8)*'Control Panel'!$C$25),IF(U42&lt;='Control Panel'!$M$8,((U42-'Control Panel'!$L$8)*'Control Panel'!$C$24))))))))</f>
        <v>95485.064755332351</v>
      </c>
      <c r="X42" s="92">
        <f t="shared" si="16"/>
        <v>-39962.167650878124</v>
      </c>
      <c r="Y42" s="91">
        <f>T42*(1+'Control Panel'!$C$44)</f>
        <v>15924134.220069217</v>
      </c>
      <c r="Z42" s="91">
        <f>U42*(1+'Control Panel'!$C$44)</f>
        <v>15130710.26122959</v>
      </c>
      <c r="AA42" s="91">
        <f>IF(Y42&gt;='Control Panel'!P$36,(('Control Panel'!P$34-'Control Panel'!O$34)*'Control Panel'!$C$39)+('Control Panel'!P$35-'Control Panel'!O$35)*'Control Panel'!$C$40+(('Control Panel'!P$36-'Control Panel'!O$36)*'Control Panel'!$C$41),IF(Y42&gt;='Control Panel'!P$35,(('Control Panel'!P$34-'Control Panel'!O$34)*'Control Panel'!$C$39)+(('Control Panel'!P$35-'Control Panel'!O$35)*'Control Panel'!$C$40)+((Y42-'Control Panel'!P$35)*'Control Panel'!$C$41),IF(Y42&gt;='Control Panel'!P$34,(('Control Panel'!P$34-'Control Panel'!O$34)*'Control Panel'!$C$39)+((Y42-'Control Panel'!P$34)*'Control Panel'!$C$40),IF(Y42&lt;='Control Panel'!P$34,((Y42-'Control Panel'!O$34)*'Control Panel'!$C$39)))))</f>
        <v>139510.6493783968</v>
      </c>
      <c r="AB42" s="91">
        <f>IF(Z42&gt;='Control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Panel'!$C$29)),IF(Z42&gt;='Control Panel'!$P$12,(('Control Panel'!$P$8-'Control Panel'!$O$8)*'Control Panel'!$C$24)+(('Control Panel'!$P$9-'Control Panel'!$O$9)*'Control Panel'!$C$25)+(('Control Panel'!$P$10-'Control Panel'!$O$10)*'Control Panel'!$C$26)+(('Control Panel'!$P$11-'Control Panel'!$O$11)*'Control Panel'!$C$27)+(('Control Panel'!$P$12-'Control Panel'!$O$12)*'Control Panel'!$C$28)+((Z42-'Control Panel'!$P$12)*'Control Panel'!$C$29),IF(Z42&gt;='Control Panel'!$P$11,(('Control Panel'!$P$8-'Control Panel'!$O$8)*'Control Panel'!$C$24)+(('Control Panel'!$P$9-'Control Panel'!$O$9)*'Control Panel'!$C$25)+(('Control Panel'!$P$10-'Control Panel'!$O$10)*'Control Panel'!$C$26)+(('Control Panel'!$P$11-'Control Panel'!$O$11)*'Control Panel'!$C$27)+((Z42-'Control Panel'!$P$11)*'Control Panel'!$C$28),IF(Z42&gt;='Control Panel'!$P$10,(('Control Panel'!$P$8-'Control Panel'!$O$8)*'Control Panel'!$C$24)+('Control Panel'!$P$9-'Control Panel'!$O$9)*'Control Panel'!$C$25+(('Control Panel'!$P$10-'Control Panel'!$O$10)*'Control Panel'!$C$26)+((Z42-'Control Panel'!$P$10)*'Control Panel'!$C$27),IF(Z42&gt;='Control Panel'!$P$9,(('Control Panel'!$P$8-'Control Panel'!$O$8)*'Control Panel'!$C$24)+(('Control Panel'!$P$9-'Control Panel'!$O$9)*'Control Panel'!$C$25)+((Z42-'Control Panel'!$P$9)*'Control Panel'!$C$26),IF(Z42&gt;='Control Panel'!$P$8,(('Control Panel'!$P$8-'Control Panel'!$O$8)*'Control Panel'!$C$24)+((Z42-'Control Panel'!$P$8)*'Control Panel'!$C$25),IF(Z42&lt;='Control Panel'!$P$8,((Z42-'Control Panel'!$O$8)*'Control Panel'!$C$24))))))))</f>
        <v>98349.616697992329</v>
      </c>
      <c r="AC42" s="93">
        <f t="shared" si="17"/>
        <v>-41161.032680404474</v>
      </c>
      <c r="AD42" s="93">
        <f>Y42*(1+'Control Panel'!$C$44)</f>
        <v>16401858.246671293</v>
      </c>
      <c r="AE42" s="91">
        <f>Z42*(1+'Control Panel'!$C$44)</f>
        <v>15584631.569066478</v>
      </c>
      <c r="AF42" s="91">
        <f>IF(AD42&gt;='Control Panel'!S$36,(('Control Panel'!S$34-'Control Panel'!R$34)*'Control Panel'!$C$39)+('Control Panel'!S$35-'Control Panel'!R$35)*'Control Panel'!$C$40+(('Control Panel'!S$36-'Control Panel'!R$36)*'Control Panel'!$C$41),IF(AD42&gt;='Control Panel'!S$35,(('Control Panel'!S$34-'Control Panel'!R$34)*'Control Panel'!$C$39)+(('Control Panel'!S$35-'Control Panel'!R$35)*'Control Panel'!$C$40)+((AD42-'Control Panel'!S$35)*'Control Panel'!$C$41),IF(AD42&gt;='Control Panel'!S$34,(('Control Panel'!S$34-'Control Panel'!R$34)*'Control Panel'!$C$39)+((AD42-'Control Panel'!S$34)*'Control Panel'!$C$40),IF(AD42&lt;='Control Panel'!S$34,((AD42-'Control Panel'!R$34)*'Control Panel'!$C$39)))))</f>
        <v>143695.96885974871</v>
      </c>
      <c r="AG42" s="91">
        <f>IF(AE42&gt;='Control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Panel'!$C$29)),IF(AE42&gt;='Control Panel'!$S$12,(('Control Panel'!$S$8-'Control Panel'!$R$8)*'Control Panel'!$C$24)+(('Control Panel'!$S$9-'Control Panel'!$R$9)*'Control Panel'!$C$25)+(('Control Panel'!$S$10-'Control Panel'!$R$10)*'Control Panel'!$C$26)+(('Control Panel'!$S$11-'Control Panel'!$R$11)*'Control Panel'!$C$27)+(('Control Panel'!$S$12-'Control Panel'!$R$12)*'Control Panel'!$C$28)+((AE42-'Control Panel'!$S$12)*'Control Panel'!$C$29),IF(AE42&gt;='Control Panel'!$S$11,(('Control Panel'!$S$8-'Control Panel'!$R$8)*'Control Panel'!$C$24)+(('Control Panel'!$S$9-'Control Panel'!$R$9)*'Control Panel'!$C$25)+(('Control Panel'!$S$10-'Control Panel'!$R$10)*'Control Panel'!$C$26)+(('Control Panel'!$S$11-'Control Panel'!$R$11)*'Control Panel'!$C$27)+((AE42-'Control Panel'!$S$11)*'Control Panel'!$C$28),IF(AE42&gt;='Control Panel'!$S$10,(('Control Panel'!$S$8-'Control Panel'!$R$8)*'Control Panel'!$C$24)+('Control Panel'!$S$9-'Control Panel'!$R$9)*'Control Panel'!$C$25+(('Control Panel'!$S$10-'Control Panel'!$R$10)*'Control Panel'!$C$26)+((AE42-'Control Panel'!$S$10)*'Control Panel'!$C$27),IF(AE42&gt;='Control Panel'!$S$9,(('Control Panel'!$S$8-'Control Panel'!$R$8)*'Control Panel'!$C$24)+(('Control Panel'!$S$9-'Control Panel'!$R$9)*'Control Panel'!$C$25)+((AE42-'Control Panel'!$S$9)*'Control Panel'!$C$26),IF(AE42&gt;='Control Panel'!$S$8,(('Control Panel'!$S$8-'Control Panel'!$R$8)*'Control Panel'!$C$24)+((AE42-'Control Panel'!$S$8)*'Control Panel'!$C$25),IF(AE42&lt;='Control Panel'!$S$8,((AE42-'Control Panel'!$R$8)*'Control Panel'!$C$24))))))))</f>
        <v>101300.1051989321</v>
      </c>
      <c r="AH42" s="91">
        <f t="shared" si="18"/>
        <v>-42395.863660816613</v>
      </c>
      <c r="AI42" s="92">
        <f t="shared" si="19"/>
        <v>677828.02519860922</v>
      </c>
      <c r="AJ42" s="92">
        <f t="shared" si="20"/>
        <v>477842.56443840504</v>
      </c>
      <c r="AK42" s="92">
        <f t="shared" si="21"/>
        <v>-199985.46076020418</v>
      </c>
    </row>
    <row r="43" spans="1:37" s="94" customFormat="1" ht="14.1">
      <c r="A43" s="86" t="str">
        <f>'ESTIMATED Earned Revenue'!A44</f>
        <v>Traverse City, MI</v>
      </c>
      <c r="B43" s="86"/>
      <c r="C43" s="95">
        <f>'ESTIMATED Earned Revenue'!$I44*1.07925</f>
        <v>16150969.774500001</v>
      </c>
      <c r="D43" s="95">
        <f>'ESTIMATED Earned Revenue'!$L44*1.07925</f>
        <v>13971958.293682501</v>
      </c>
      <c r="E43" s="96">
        <f>IF(C43&gt;='Control Panel'!D$36,(('Control Panel'!D$34-'Control Panel'!C$34)*'Control Panel'!$C$39)+('Control Panel'!D$35-'Control Panel'!C$35)*'Control Panel'!$C$40+(('Control Panel'!D$36-'Control Panel'!C$36)*'Control Panel'!$C$41),IF(C43&gt;='Control Panel'!D$35,(('Control Panel'!D$34-'Control Panel'!C$34)*'Control Panel'!$C$39)+(('Control Panel'!D$35-'Control Panel'!C$35)*'Control Panel'!$C$40)+((C43-'Control Panel'!D$35)*'Control Panel'!$C$41),IF(C43&gt;='Control Panel'!D$34,(('Control Panel'!D$34-'Control Panel'!C$34)*'Control Panel'!$C$39)+((C43-'Control Panel'!D$34)*'Control Panel'!$C$40),IF(C43&lt;='Control Panel'!D$34,((C43-'Control Panel'!C$34)*'Control Panel'!$C$39)))))</f>
        <v>133966.31887250001</v>
      </c>
      <c r="F43" s="96">
        <f>IF(D43&gt;='Control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Panel'!$C$29)),IF(D43&gt;='Control Panel'!$D$12,(('Control Panel'!$D$8-'Control Panel'!$C$8)*'Control Panel'!$C$24)+(('Control Panel'!$D$9-'Control Panel'!$C$9)*'Control Panel'!$C$25)+(('Control Panel'!$D$10-'Control Panel'!$C$10)*'Control Panel'!$C$26)+(('Control Panel'!$D$11-'Control Panel'!$C$11)*'Control Panel'!$C$27)+(('Control Panel'!$D$12-'Control Panel'!$C$12)*'Control Panel'!$C$28)+((D43-'Control Panel'!$D$12)*'Control Panel'!$C$29),IF(D43&gt;='Control Panel'!$D$11,(('Control Panel'!$D$8-'Control Panel'!$C$8)*'Control Panel'!$C$24)+(('Control Panel'!$D$9-'Control Panel'!$C$9)*'Control Panel'!$C$25)+(('Control Panel'!$D$10-'Control Panel'!$C$10)*'Control Panel'!$C$26)+(('Control Panel'!$D$11-'Control Panel'!$C$11)*'Control Panel'!$C$27)+((D43-'Control Panel'!$D$11)*'Control Panel'!$C$28),IF(D43&gt;='Control Panel'!$D$10,(('Control Panel'!$D$8-'Control Panel'!$C$8)*'Control Panel'!$C$24)+('Control Panel'!$D$9-'Control Panel'!$C$9)*'Control Panel'!$C$25+(('Control Panel'!$D$10-'Control Panel'!$C$10)*'Control Panel'!$C$26)+((D43-'Control Panel'!$D$10)*'Control Panel'!$C$27),IF(D43&gt;='Control Panel'!$D$9,(('Control Panel'!$D$8-'Control Panel'!$C$8)*'Control Panel'!$C$24)+(('Control Panel'!$D$9-'Control Panel'!$C$9)*'Control Panel'!$C$25)+((D43-'Control Panel'!$D$9)*'Control Panel'!$C$26),IF(D43&gt;='Control Panel'!$D$8,(('Control Panel'!$D$8-'Control Panel'!$C$8)*'Control Panel'!$C$24)+((D43-'Control Panel'!$D$8)*'Control Panel'!$C$25),IF(D43&lt;='Control Panel'!$D$8,((D43-'Control Panel'!$C$8)*'Control Panel'!$C$24))))))))</f>
        <v>90817.728908936246</v>
      </c>
      <c r="G43" s="89">
        <f t="shared" si="11"/>
        <v>8.2946300279759713E-3</v>
      </c>
      <c r="H43" s="90">
        <f t="shared" si="12"/>
        <v>6.4999999999999997E-3</v>
      </c>
      <c r="I43" s="91">
        <f t="shared" si="13"/>
        <v>-43148.589963563762</v>
      </c>
      <c r="J43" s="91">
        <f>C43*(1+'Control Panel'!$C$44)</f>
        <v>16635498.867735002</v>
      </c>
      <c r="K43" s="91">
        <f>D43*(1+'Control Panel'!$C$44)</f>
        <v>14391117.042492976</v>
      </c>
      <c r="L43" s="92">
        <f>IF(J43&gt;='Control Panel'!G$36,(('Control Panel'!G$34-'Control Panel'!F$34)*'Control Panel'!$C$39)+('Control Panel'!G$35-'Control Panel'!F$35)*'Control Panel'!$C$40+(('Control Panel'!G$36-'Control Panel'!F$36)*'Control Panel'!$C$41),IF(J43&gt;='Control Panel'!G$35,(('Control Panel'!G$34-'Control Panel'!F$34)*'Control Panel'!$C$39)+(('Control Panel'!G$35-'Control Panel'!F$35)*'Control Panel'!$C$40)+((J43-'Control Panel'!G$35)*'Control Panel'!$C$41),IF(J43&gt;='Control Panel'!G$34,(('Control Panel'!G$34-'Control Panel'!F$34)*'Control Panel'!$C$39)+((J43-'Control Panel'!G$34)*'Control Panel'!$C$40),IF(J43&lt;='Control Panel'!G$34,((J43-'Control Panel'!F$34)*'Control Panel'!$C$39)))))</f>
        <v>137985.30843867501</v>
      </c>
      <c r="M43" s="92">
        <f>IF(K43&gt;='Control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Panel'!$C$29)),IF(K43&gt;='Control Panel'!$G$12,(('Control Panel'!$G$8-'Control Panel'!$F$8)*'Control Panel'!$C$24)+(('Control Panel'!$G$9-'Control Panel'!$F$9)*'Control Panel'!$C$25)+(('Control Panel'!$G$10-'Control Panel'!$F$10)*'Control Panel'!$C$26)+(('Control Panel'!$G$11-'Control Panel'!$F$11)*'Control Panel'!$C$27)+(('Control Panel'!$G$12-'Control Panel'!$F$12)*'Control Panel'!$C$28)+((K43-'Control Panel'!$G$12)*'Control Panel'!$C$29),IF(K43&gt;='Control Panel'!$G$11,(('Control Panel'!$G$8-'Control Panel'!$F$8)*'Control Panel'!$C$24)+(('Control Panel'!$G$9-'Control Panel'!$F$9)*'Control Panel'!$C$25)+(('Control Panel'!$G$10-'Control Panel'!$F$10)*'Control Panel'!$C$26)+(('Control Panel'!$G$11-'Control Panel'!$F$11)*'Control Panel'!$C$27)+((K43-'Control Panel'!$G$11)*'Control Panel'!$C$28),IF(K43&gt;='Control Panel'!$G$10,(('Control Panel'!$G$8-'Control Panel'!$F$8)*'Control Panel'!$C$24)+('Control Panel'!$G$9-'Control Panel'!$F$9)*'Control Panel'!$C$25+(('Control Panel'!$G$10-'Control Panel'!$F$10)*'Control Panel'!$C$26)+((K43-'Control Panel'!$G$10)*'Control Panel'!$C$27),IF(K43&gt;='Control Panel'!$G$9,(('Control Panel'!$G$8-'Control Panel'!$F$8)*'Control Panel'!$C$24)+(('Control Panel'!$G$9-'Control Panel'!$F$9)*'Control Panel'!$C$25)+((K43-'Control Panel'!$G$9)*'Control Panel'!$C$26),IF(K43&gt;='Control Panel'!$G$8,(('Control Panel'!$G$8-'Control Panel'!$F$8)*'Control Panel'!$C$24)+((K43-'Control Panel'!$G$8)*'Control Panel'!$C$25),IF(K43&lt;='Control Panel'!$G$8,((K43-'Control Panel'!$F$8)*'Control Panel'!$C$24))))))))</f>
        <v>93542.260776204348</v>
      </c>
      <c r="N43" s="92">
        <f t="shared" si="14"/>
        <v>-44443.047662470664</v>
      </c>
      <c r="O43" s="92">
        <f>J43*(1+'Control Panel'!$C$44)</f>
        <v>17134563.833767053</v>
      </c>
      <c r="P43" s="92">
        <f>K43*(1+'Control Panel'!$C$44)</f>
        <v>14822850.553767767</v>
      </c>
      <c r="Q43" s="92">
        <f>IF(O43&gt;='Control Panel'!J$36,(('Control Panel'!J$34-'Control Panel'!I$34)*'Control Panel'!$C$39)+('Control Panel'!J$35-'Control Panel'!I$35)*'Control Panel'!$C$40+(('Control Panel'!J$36-'Control Panel'!I$36)*'Control Panel'!$C$41),IF(O43&gt;='Control Panel'!J$35,(('Control Panel'!J$34-'Control Panel'!I$34)*'Control Panel'!$C$39)+(('Control Panel'!J$35-'Control Panel'!I$35)*'Control Panel'!$C$40)+((O43-'Control Panel'!J$35)*'Control Panel'!$C$41),IF(O43&gt;='Control Panel'!J$34,(('Control Panel'!J$34-'Control Panel'!I$34)*'Control Panel'!$C$39)+((O43-'Control Panel'!J$34)*'Control Panel'!$C$40),IF(O43&lt;='Control Panel'!J$34,((O43-'Control Panel'!I$34)*'Control Panel'!$C$39)))))</f>
        <v>142124.86769183527</v>
      </c>
      <c r="R43" s="92">
        <f>IF(P43&gt;='Control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Panel'!$C$29)),IF(P43&gt;='Control Panel'!$J$12,(('Control Panel'!$J$8-'Control Panel'!$I$8)*'Control Panel'!$C$24)+(('Control Panel'!$J$9-'Control Panel'!$I$9)*'Control Panel'!$C$25)+(('Control Panel'!$J$10-'Control Panel'!$I$10)*'Control Panel'!$C$26)+(('Control Panel'!$J$11-'Control Panel'!$I$11)*'Control Panel'!$C$27)+(('Control Panel'!$J$12-'Control Panel'!$I$12)*'Control Panel'!$C$28)+((P43-'Control Panel'!$J$12)*'Control Panel'!$C$29),IF(P43&gt;='Control Panel'!$J$11,(('Control Panel'!$J$8-'Control Panel'!$I$8)*'Control Panel'!$C$24)+(('Control Panel'!$J$9-'Control Panel'!$I$9)*'Control Panel'!$C$25)+(('Control Panel'!$J$10-'Control Panel'!$I$10)*'Control Panel'!$C$26)+(('Control Panel'!$J$11-'Control Panel'!$I$11)*'Control Panel'!$C$27)+((P43-'Control Panel'!$J$11)*'Control Panel'!$C$28),IF(P43&gt;='Control Panel'!$J$10,(('Control Panel'!$J$8-'Control Panel'!$I$8)*'Control Panel'!$C$24)+('Control Panel'!$J$9-'Control Panel'!$I$9)*'Control Panel'!$C$25+(('Control Panel'!$J$10-'Control Panel'!$I$10)*'Control Panel'!$C$26)+((P43-'Control Panel'!$J$10)*'Control Panel'!$C$27),IF(P43&gt;='Control Panel'!$J$9,(('Control Panel'!$J$8-'Control Panel'!$I$8)*'Control Panel'!$C$24)+(('Control Panel'!$J$9-'Control Panel'!$I$9)*'Control Panel'!$C$25)+((P43-'Control Panel'!$J$9)*'Control Panel'!$C$26),IF(P43&gt;='Control Panel'!$J$8,(('Control Panel'!$J$8-'Control Panel'!$I$8)*'Control Panel'!$C$24)+((P43-'Control Panel'!$J$8)*'Control Panel'!$C$25),IF(P43&lt;='Control Panel'!$J$8,((P43-'Control Panel'!$I$8)*'Control Panel'!$C$24))))))))</f>
        <v>96348.528599490484</v>
      </c>
      <c r="S43" s="92">
        <f t="shared" si="15"/>
        <v>-45776.339092344788</v>
      </c>
      <c r="T43" s="92">
        <f>O43*(1+'Control Panel'!$C$44)</f>
        <v>17648600.748780064</v>
      </c>
      <c r="U43" s="92">
        <f>P43*(1+'Control Panel'!$C$44)</f>
        <v>15267536.070380799</v>
      </c>
      <c r="V43" s="92">
        <f>IF(T43&gt;='Control Panel'!M$36,(('Control Panel'!M$34-'Control Panel'!L$34)*'Control Panel'!$C$39)+('Control Panel'!M$35-'Control Panel'!L$35)*'Control Panel'!$C$40+(('Control Panel'!M$36-'Control Panel'!L$36)*'Control Panel'!$C$41),IF(T43&gt;='Control Panel'!M$35,(('Control Panel'!M$34-'Control Panel'!L$34)*'Control Panel'!$C$39)+(('Control Panel'!M$35-'Control Panel'!L$35)*'Control Panel'!$C$40)+((T43-'Control Panel'!M$35)*'Control Panel'!$C$41),IF(T43&gt;='Control Panel'!M$34,(('Control Panel'!M$34-'Control Panel'!L$34)*'Control Panel'!$C$39)+((T43-'Control Panel'!M$34)*'Control Panel'!$C$40),IF(T43&lt;='Control Panel'!M$34,((T43-'Control Panel'!L$34)*'Control Panel'!$C$39)))))</f>
        <v>146388.61372259032</v>
      </c>
      <c r="W43" s="91">
        <f>IF(U43&gt;='Control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Panel'!$C$29)),IF(U43&gt;='Control Panel'!$M$12,(('Control Panel'!$M$8-'Control Panel'!$L$8)*'Control Panel'!$C$24)+(('Control Panel'!$M$9-'Control Panel'!$L$9)*'Control Panel'!$C$25)+(('Control Panel'!$M$10-'Control Panel'!$L$10)*'Control Panel'!$C$26)+(('Control Panel'!$M$11-'Control Panel'!$L$11)*'Control Panel'!$C$27)+(('Control Panel'!$M$12-'Control Panel'!$L$12)*'Control Panel'!$C$28)+((U43-'Control Panel'!$M$12)*'Control Panel'!$C$29),IF(U43&gt;='Control Panel'!$M$11,(('Control Panel'!$M$8-'Control Panel'!$L$8)*'Control Panel'!$C$24)+(('Control Panel'!$M$9-'Control Panel'!$L$9)*'Control Panel'!$C$25)+(('Control Panel'!$M$10-'Control Panel'!$L$10)*'Control Panel'!$C$26)+(('Control Panel'!$M$11-'Control Panel'!$L$11)*'Control Panel'!$C$27)+((U43-'Control Panel'!$M$11)*'Control Panel'!$C$28),IF(U43&gt;='Control Panel'!$M$10,(('Control Panel'!$M$8-'Control Panel'!$L$8)*'Control Panel'!$C$24)+('Control Panel'!$M$9-'Control Panel'!$L$9)*'Control Panel'!$C$25+(('Control Panel'!$M$10-'Control Panel'!$L$10)*'Control Panel'!$C$26)+((U43-'Control Panel'!$M$10)*'Control Panel'!$C$27),IF(U43&gt;='Control Panel'!$M$9,(('Control Panel'!$M$8-'Control Panel'!$L$8)*'Control Panel'!$C$24)+(('Control Panel'!$M$9-'Control Panel'!$L$9)*'Control Panel'!$C$25)+((U43-'Control Panel'!$M$9)*'Control Panel'!$C$26),IF(U43&gt;='Control Panel'!$M$8,(('Control Panel'!$M$8-'Control Panel'!$L$8)*'Control Panel'!$C$24)+((U43-'Control Panel'!$M$8)*'Control Panel'!$C$25),IF(U43&lt;='Control Panel'!$M$8,((U43-'Control Panel'!$L$8)*'Control Panel'!$C$24))))))))</f>
        <v>99238.984457475191</v>
      </c>
      <c r="X43" s="92">
        <f t="shared" si="16"/>
        <v>-47149.629265115131</v>
      </c>
      <c r="Y43" s="91">
        <f>T43*(1+'Control Panel'!$C$44)</f>
        <v>18178058.771243468</v>
      </c>
      <c r="Z43" s="91">
        <f>U43*(1+'Control Panel'!$C$44)</f>
        <v>15725562.152492223</v>
      </c>
      <c r="AA43" s="91">
        <f>IF(Y43&gt;='Control Panel'!P$36,(('Control Panel'!P$34-'Control Panel'!O$34)*'Control Panel'!$C$39)+('Control Panel'!P$35-'Control Panel'!O$35)*'Control Panel'!$C$40+(('Control Panel'!P$36-'Control Panel'!O$36)*'Control Panel'!$C$41),IF(Y43&gt;='Control Panel'!P$35,(('Control Panel'!P$34-'Control Panel'!O$34)*'Control Panel'!$C$39)+(('Control Panel'!P$35-'Control Panel'!O$35)*'Control Panel'!$C$40)+((Y43-'Control Panel'!P$35)*'Control Panel'!$C$41),IF(Y43&gt;='Control Panel'!P$34,(('Control Panel'!P$34-'Control Panel'!O$34)*'Control Panel'!$C$39)+((Y43-'Control Panel'!P$34)*'Control Panel'!$C$40),IF(Y43&lt;='Control Panel'!P$34,((Y43-'Control Panel'!O$34)*'Control Panel'!$C$39)))))</f>
        <v>150780.27213426807</v>
      </c>
      <c r="AB43" s="91">
        <f>IF(Z43&gt;='Control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Panel'!$C$29)),IF(Z43&gt;='Control Panel'!$P$12,(('Control Panel'!$P$8-'Control Panel'!$O$8)*'Control Panel'!$C$24)+(('Control Panel'!$P$9-'Control Panel'!$O$9)*'Control Panel'!$C$25)+(('Control Panel'!$P$10-'Control Panel'!$O$10)*'Control Panel'!$C$26)+(('Control Panel'!$P$11-'Control Panel'!$O$11)*'Control Panel'!$C$27)+(('Control Panel'!$P$12-'Control Panel'!$O$12)*'Control Panel'!$C$28)+((Z43-'Control Panel'!$P$12)*'Control Panel'!$C$29),IF(Z43&gt;='Control Panel'!$P$11,(('Control Panel'!$P$8-'Control Panel'!$O$8)*'Control Panel'!$C$24)+(('Control Panel'!$P$9-'Control Panel'!$O$9)*'Control Panel'!$C$25)+(('Control Panel'!$P$10-'Control Panel'!$O$10)*'Control Panel'!$C$26)+(('Control Panel'!$P$11-'Control Panel'!$O$11)*'Control Panel'!$C$27)+((Z43-'Control Panel'!$P$11)*'Control Panel'!$C$28),IF(Z43&gt;='Control Panel'!$P$10,(('Control Panel'!$P$8-'Control Panel'!$O$8)*'Control Panel'!$C$24)+('Control Panel'!$P$9-'Control Panel'!$O$9)*'Control Panel'!$C$25+(('Control Panel'!$P$10-'Control Panel'!$O$10)*'Control Panel'!$C$26)+((Z43-'Control Panel'!$P$10)*'Control Panel'!$C$27),IF(Z43&gt;='Control Panel'!$P$9,(('Control Panel'!$P$8-'Control Panel'!$O$8)*'Control Panel'!$C$24)+(('Control Panel'!$P$9-'Control Panel'!$O$9)*'Control Panel'!$C$25)+((Z43-'Control Panel'!$P$9)*'Control Panel'!$C$26),IF(Z43&gt;='Control Panel'!$P$8,(('Control Panel'!$P$8-'Control Panel'!$O$8)*'Control Panel'!$C$24)+((Z43-'Control Panel'!$P$8)*'Control Panel'!$C$25),IF(Z43&lt;='Control Panel'!$P$8,((Z43-'Control Panel'!$O$8)*'Control Panel'!$C$24))))))))</f>
        <v>102216.15399119945</v>
      </c>
      <c r="AC43" s="93">
        <f t="shared" si="17"/>
        <v>-48564.118143068627</v>
      </c>
      <c r="AD43" s="93">
        <f>Y43*(1+'Control Panel'!$C$44)</f>
        <v>18723400.534380771</v>
      </c>
      <c r="AE43" s="91">
        <f>Z43*(1+'Control Panel'!$C$44)</f>
        <v>16197329.017066991</v>
      </c>
      <c r="AF43" s="91">
        <f>IF(AD43&gt;='Control Panel'!S$36,(('Control Panel'!S$34-'Control Panel'!R$34)*'Control Panel'!$C$39)+('Control Panel'!S$35-'Control Panel'!R$35)*'Control Panel'!$C$40+(('Control Panel'!S$36-'Control Panel'!R$36)*'Control Panel'!$C$41),IF(AD43&gt;='Control Panel'!S$35,(('Control Panel'!S$34-'Control Panel'!R$34)*'Control Panel'!$C$39)+(('Control Panel'!S$35-'Control Panel'!R$35)*'Control Panel'!$C$40)+((AD43-'Control Panel'!S$35)*'Control Panel'!$C$41),IF(AD43&gt;='Control Panel'!S$34,(('Control Panel'!S$34-'Control Panel'!R$34)*'Control Panel'!$C$39)+((AD43-'Control Panel'!S$34)*'Control Panel'!$C$40),IF(AD43&lt;='Control Panel'!S$34,((AD43-'Control Panel'!R$34)*'Control Panel'!$C$39)))))</f>
        <v>155303.68029829609</v>
      </c>
      <c r="AG43" s="91">
        <f>IF(AE43&gt;='Control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Panel'!$C$29)),IF(AE43&gt;='Control Panel'!$S$12,(('Control Panel'!$S$8-'Control Panel'!$R$8)*'Control Panel'!$C$24)+(('Control Panel'!$S$9-'Control Panel'!$R$9)*'Control Panel'!$C$25)+(('Control Panel'!$S$10-'Control Panel'!$R$10)*'Control Panel'!$C$26)+(('Control Panel'!$S$11-'Control Panel'!$R$11)*'Control Panel'!$C$27)+(('Control Panel'!$S$12-'Control Panel'!$R$12)*'Control Panel'!$C$28)+((AE43-'Control Panel'!$S$12)*'Control Panel'!$C$29),IF(AE43&gt;='Control Panel'!$S$11,(('Control Panel'!$S$8-'Control Panel'!$R$8)*'Control Panel'!$C$24)+(('Control Panel'!$S$9-'Control Panel'!$R$9)*'Control Panel'!$C$25)+(('Control Panel'!$S$10-'Control Panel'!$R$10)*'Control Panel'!$C$26)+(('Control Panel'!$S$11-'Control Panel'!$R$11)*'Control Panel'!$C$27)+((AE43-'Control Panel'!$S$11)*'Control Panel'!$C$28),IF(AE43&gt;='Control Panel'!$S$10,(('Control Panel'!$S$8-'Control Panel'!$R$8)*'Control Panel'!$C$24)+('Control Panel'!$S$9-'Control Panel'!$R$9)*'Control Panel'!$C$25+(('Control Panel'!$S$10-'Control Panel'!$R$10)*'Control Panel'!$C$26)+((AE43-'Control Panel'!$S$10)*'Control Panel'!$C$27),IF(AE43&gt;='Control Panel'!$S$9,(('Control Panel'!$S$8-'Control Panel'!$R$8)*'Control Panel'!$C$24)+(('Control Panel'!$S$9-'Control Panel'!$R$9)*'Control Panel'!$C$25)+((AE43-'Control Panel'!$S$9)*'Control Panel'!$C$26),IF(AE43&gt;='Control Panel'!$S$8,(('Control Panel'!$S$8-'Control Panel'!$R$8)*'Control Panel'!$C$24)+((AE43-'Control Panel'!$S$8)*'Control Panel'!$C$25),IF(AE43&lt;='Control Panel'!$S$8,((AE43-'Control Panel'!$R$8)*'Control Panel'!$C$24))))))))</f>
        <v>105282.63861093544</v>
      </c>
      <c r="AH43" s="91">
        <f t="shared" si="18"/>
        <v>-50021.041687360659</v>
      </c>
      <c r="AI43" s="92">
        <f t="shared" si="19"/>
        <v>732582.74228566466</v>
      </c>
      <c r="AJ43" s="92">
        <f t="shared" si="20"/>
        <v>496628.56643530488</v>
      </c>
      <c r="AK43" s="92">
        <f t="shared" si="21"/>
        <v>-235954.17585035978</v>
      </c>
    </row>
    <row r="44" spans="1:37" s="94" customFormat="1" ht="14.1">
      <c r="A44" s="86" t="str">
        <f>'ESTIMATED Earned Revenue'!A45</f>
        <v>Sherman, TX</v>
      </c>
      <c r="B44" s="86"/>
      <c r="C44" s="95">
        <f>'ESTIMATED Earned Revenue'!$I45*1.07925</f>
        <v>15006064.539697502</v>
      </c>
      <c r="D44" s="95">
        <f>'ESTIMATED Earned Revenue'!$L45*1.07925</f>
        <v>14787779.201280002</v>
      </c>
      <c r="E44" s="96">
        <f>IF(C44&gt;='Control Panel'!D$36,(('Control Panel'!D$34-'Control Panel'!C$34)*'Control Panel'!$C$39)+('Control Panel'!D$35-'Control Panel'!C$35)*'Control Panel'!$C$40+(('Control Panel'!D$36-'Control Panel'!C$36)*'Control Panel'!$C$41),IF(C44&gt;='Control Panel'!D$35,(('Control Panel'!D$34-'Control Panel'!C$34)*'Control Panel'!$C$39)+(('Control Panel'!D$35-'Control Panel'!C$35)*'Control Panel'!$C$40)+((C44-'Control Panel'!D$35)*'Control Panel'!$C$41),IF(C44&gt;='Control Panel'!D$34,(('Control Panel'!D$34-'Control Panel'!C$34)*'Control Panel'!$C$39)+((C44-'Control Panel'!D$34)*'Control Panel'!$C$40),IF(C44&lt;='Control Panel'!D$34,((C44-'Control Panel'!C$34)*'Control Panel'!$C$39)))))</f>
        <v>128241.79269848751</v>
      </c>
      <c r="F44" s="96">
        <f>IF(D44&gt;='Control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Panel'!$C$29)),IF(D44&gt;='Control Panel'!$D$12,(('Control Panel'!$D$8-'Control Panel'!$C$8)*'Control Panel'!$C$24)+(('Control Panel'!$D$9-'Control Panel'!$C$9)*'Control Panel'!$C$25)+(('Control Panel'!$D$10-'Control Panel'!$C$10)*'Control Panel'!$C$26)+(('Control Panel'!$D$11-'Control Panel'!$C$11)*'Control Panel'!$C$27)+(('Control Panel'!$D$12-'Control Panel'!$C$12)*'Control Panel'!$C$28)+((D44-'Control Panel'!$D$12)*'Control Panel'!$C$29),IF(D44&gt;='Control Panel'!$D$11,(('Control Panel'!$D$8-'Control Panel'!$C$8)*'Control Panel'!$C$24)+(('Control Panel'!$D$9-'Control Panel'!$C$9)*'Control Panel'!$C$25)+(('Control Panel'!$D$10-'Control Panel'!$C$10)*'Control Panel'!$C$26)+(('Control Panel'!$D$11-'Control Panel'!$C$11)*'Control Panel'!$C$27)+((D44-'Control Panel'!$D$11)*'Control Panel'!$C$28),IF(D44&gt;='Control Panel'!$D$10,(('Control Panel'!$D$8-'Control Panel'!$C$8)*'Control Panel'!$C$24)+('Control Panel'!$D$9-'Control Panel'!$C$9)*'Control Panel'!$C$25+(('Control Panel'!$D$10-'Control Panel'!$C$10)*'Control Panel'!$C$26)+((D44-'Control Panel'!$D$10)*'Control Panel'!$C$27),IF(D44&gt;='Control Panel'!$D$9,(('Control Panel'!$D$8-'Control Panel'!$C$8)*'Control Panel'!$C$24)+(('Control Panel'!$D$9-'Control Panel'!$C$9)*'Control Panel'!$C$25)+((D44-'Control Panel'!$D$9)*'Control Panel'!$C$26),IF(D44&gt;='Control Panel'!$D$8,(('Control Panel'!$D$8-'Control Panel'!$C$8)*'Control Panel'!$C$24)+((D44-'Control Panel'!$D$8)*'Control Panel'!$C$25),IF(D44&lt;='Control Panel'!$D$8,((D44-'Control Panel'!$C$8)*'Control Panel'!$C$24))))))))</f>
        <v>96120.564808320007</v>
      </c>
      <c r="G44" s="89">
        <f t="shared" si="11"/>
        <v>8.5459976770880033E-3</v>
      </c>
      <c r="H44" s="90">
        <f t="shared" si="12"/>
        <v>6.4999999999999997E-3</v>
      </c>
      <c r="I44" s="91">
        <f t="shared" si="13"/>
        <v>-32121.227890167502</v>
      </c>
      <c r="J44" s="91">
        <f>C44*(1+'Control Panel'!$C$44)</f>
        <v>15456246.475888427</v>
      </c>
      <c r="K44" s="91">
        <f>D44*(1+'Control Panel'!$C$44)</f>
        <v>15231412.577318402</v>
      </c>
      <c r="L44" s="92">
        <f>IF(J44&gt;='Control Panel'!G$36,(('Control Panel'!G$34-'Control Panel'!F$34)*'Control Panel'!$C$39)+('Control Panel'!G$35-'Control Panel'!F$35)*'Control Panel'!$C$40+(('Control Panel'!G$36-'Control Panel'!F$36)*'Control Panel'!$C$41),IF(J44&gt;='Control Panel'!G$35,(('Control Panel'!G$34-'Control Panel'!F$34)*'Control Panel'!$C$39)+(('Control Panel'!G$35-'Control Panel'!F$35)*'Control Panel'!$C$40)+((J44-'Control Panel'!G$35)*'Control Panel'!$C$41),IF(J44&gt;='Control Panel'!G$34,(('Control Panel'!G$34-'Control Panel'!F$34)*'Control Panel'!$C$39)+((J44-'Control Panel'!G$34)*'Control Panel'!$C$40),IF(J44&lt;='Control Panel'!G$34,((J44-'Control Panel'!F$34)*'Control Panel'!$C$39)))))</f>
        <v>132089.04647944216</v>
      </c>
      <c r="M44" s="92">
        <f>IF(K44&gt;='Control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Panel'!$C$29)),IF(K44&gt;='Control Panel'!$G$12,(('Control Panel'!$G$8-'Control Panel'!$F$8)*'Control Panel'!$C$24)+(('Control Panel'!$G$9-'Control Panel'!$F$9)*'Control Panel'!$C$25)+(('Control Panel'!$G$10-'Control Panel'!$F$10)*'Control Panel'!$C$26)+(('Control Panel'!$G$11-'Control Panel'!$F$11)*'Control Panel'!$C$27)+(('Control Panel'!$G$12-'Control Panel'!$F$12)*'Control Panel'!$C$28)+((K44-'Control Panel'!$G$12)*'Control Panel'!$C$29),IF(K44&gt;='Control Panel'!$G$11,(('Control Panel'!$G$8-'Control Panel'!$F$8)*'Control Panel'!$C$24)+(('Control Panel'!$G$9-'Control Panel'!$F$9)*'Control Panel'!$C$25)+(('Control Panel'!$G$10-'Control Panel'!$F$10)*'Control Panel'!$C$26)+(('Control Panel'!$G$11-'Control Panel'!$F$11)*'Control Panel'!$C$27)+((K44-'Control Panel'!$G$11)*'Control Panel'!$C$28),IF(K44&gt;='Control Panel'!$G$10,(('Control Panel'!$G$8-'Control Panel'!$F$8)*'Control Panel'!$C$24)+('Control Panel'!$G$9-'Control Panel'!$F$9)*'Control Panel'!$C$25+(('Control Panel'!$G$10-'Control Panel'!$F$10)*'Control Panel'!$C$26)+((K44-'Control Panel'!$G$10)*'Control Panel'!$C$27),IF(K44&gt;='Control Panel'!$G$9,(('Control Panel'!$G$8-'Control Panel'!$F$8)*'Control Panel'!$C$24)+(('Control Panel'!$G$9-'Control Panel'!$F$9)*'Control Panel'!$C$25)+((K44-'Control Panel'!$G$9)*'Control Panel'!$C$26),IF(K44&gt;='Control Panel'!$G$8,(('Control Panel'!$G$8-'Control Panel'!$F$8)*'Control Panel'!$C$24)+((K44-'Control Panel'!$G$8)*'Control Panel'!$C$25),IF(K44&lt;='Control Panel'!$G$8,((K44-'Control Panel'!$F$8)*'Control Panel'!$C$24))))))))</f>
        <v>99004.18175256961</v>
      </c>
      <c r="N44" s="92">
        <f t="shared" si="14"/>
        <v>-33084.864726872547</v>
      </c>
      <c r="O44" s="92">
        <f>J44*(1+'Control Panel'!$C$44)</f>
        <v>15919933.87016508</v>
      </c>
      <c r="P44" s="92">
        <f>K44*(1+'Control Panel'!$C$44)</f>
        <v>15688354.954637954</v>
      </c>
      <c r="Q44" s="92">
        <f>IF(O44&gt;='Control Panel'!J$36,(('Control Panel'!J$34-'Control Panel'!I$34)*'Control Panel'!$C$39)+('Control Panel'!J$35-'Control Panel'!I$35)*'Control Panel'!$C$40+(('Control Panel'!J$36-'Control Panel'!I$36)*'Control Panel'!$C$41),IF(O44&gt;='Control Panel'!J$35,(('Control Panel'!J$34-'Control Panel'!I$34)*'Control Panel'!$C$39)+(('Control Panel'!J$35-'Control Panel'!I$35)*'Control Panel'!$C$40)+((O44-'Control Panel'!J$35)*'Control Panel'!$C$41),IF(O44&gt;='Control Panel'!J$34,(('Control Panel'!J$34-'Control Panel'!I$34)*'Control Panel'!$C$39)+((O44-'Control Panel'!J$34)*'Control Panel'!$C$40),IF(O44&lt;='Control Panel'!J$34,((O44-'Control Panel'!I$34)*'Control Panel'!$C$39)))))</f>
        <v>136051.7178738254</v>
      </c>
      <c r="R44" s="92">
        <f>IF(P44&gt;='Control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Panel'!$C$29)),IF(P44&gt;='Control Panel'!$J$12,(('Control Panel'!$J$8-'Control Panel'!$I$8)*'Control Panel'!$C$24)+(('Control Panel'!$J$9-'Control Panel'!$I$9)*'Control Panel'!$C$25)+(('Control Panel'!$J$10-'Control Panel'!$I$10)*'Control Panel'!$C$26)+(('Control Panel'!$J$11-'Control Panel'!$I$11)*'Control Panel'!$C$27)+(('Control Panel'!$J$12-'Control Panel'!$I$12)*'Control Panel'!$C$28)+((P44-'Control Panel'!$J$12)*'Control Panel'!$C$29),IF(P44&gt;='Control Panel'!$J$11,(('Control Panel'!$J$8-'Control Panel'!$I$8)*'Control Panel'!$C$24)+(('Control Panel'!$J$9-'Control Panel'!$I$9)*'Control Panel'!$C$25)+(('Control Panel'!$J$10-'Control Panel'!$I$10)*'Control Panel'!$C$26)+(('Control Panel'!$J$11-'Control Panel'!$I$11)*'Control Panel'!$C$27)+((P44-'Control Panel'!$J$11)*'Control Panel'!$C$28),IF(P44&gt;='Control Panel'!$J$10,(('Control Panel'!$J$8-'Control Panel'!$I$8)*'Control Panel'!$C$24)+('Control Panel'!$J$9-'Control Panel'!$I$9)*'Control Panel'!$C$25+(('Control Panel'!$J$10-'Control Panel'!$I$10)*'Control Panel'!$C$26)+((P44-'Control Panel'!$J$10)*'Control Panel'!$C$27),IF(P44&gt;='Control Panel'!$J$9,(('Control Panel'!$J$8-'Control Panel'!$I$8)*'Control Panel'!$C$24)+(('Control Panel'!$J$9-'Control Panel'!$I$9)*'Control Panel'!$C$25)+((P44-'Control Panel'!$J$9)*'Control Panel'!$C$26),IF(P44&gt;='Control Panel'!$J$8,(('Control Panel'!$J$8-'Control Panel'!$I$8)*'Control Panel'!$C$24)+((P44-'Control Panel'!$J$8)*'Control Panel'!$C$25),IF(P44&lt;='Control Panel'!$J$8,((P44-'Control Panel'!$I$8)*'Control Panel'!$C$24))))))))</f>
        <v>101974.3072051467</v>
      </c>
      <c r="S44" s="92">
        <f t="shared" si="15"/>
        <v>-34077.410668678698</v>
      </c>
      <c r="T44" s="92">
        <f>O44*(1+'Control Panel'!$C$44)</f>
        <v>16397531.886270033</v>
      </c>
      <c r="U44" s="92">
        <f>P44*(1+'Control Panel'!$C$44)</f>
        <v>16159005.603277093</v>
      </c>
      <c r="V44" s="92">
        <f>IF(T44&gt;='Control Panel'!M$36,(('Control Panel'!M$34-'Control Panel'!L$34)*'Control Panel'!$C$39)+('Control Panel'!M$35-'Control Panel'!L$35)*'Control Panel'!$C$40+(('Control Panel'!M$36-'Control Panel'!L$36)*'Control Panel'!$C$41),IF(T44&gt;='Control Panel'!M$35,(('Control Panel'!M$34-'Control Panel'!L$34)*'Control Panel'!$C$39)+(('Control Panel'!M$35-'Control Panel'!L$35)*'Control Panel'!$C$40)+((T44-'Control Panel'!M$35)*'Control Panel'!$C$41),IF(T44&gt;='Control Panel'!M$34,(('Control Panel'!M$34-'Control Panel'!L$34)*'Control Panel'!$C$39)+((T44-'Control Panel'!M$34)*'Control Panel'!$C$40),IF(T44&lt;='Control Panel'!M$34,((T44-'Control Panel'!L$34)*'Control Panel'!$C$39)))))</f>
        <v>140133.26941004017</v>
      </c>
      <c r="W44" s="91">
        <f>IF(U44&gt;='Control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Panel'!$C$29)),IF(U44&gt;='Control Panel'!$M$12,(('Control Panel'!$M$8-'Control Panel'!$L$8)*'Control Panel'!$C$24)+(('Control Panel'!$M$9-'Control Panel'!$L$9)*'Control Panel'!$C$25)+(('Control Panel'!$M$10-'Control Panel'!$L$10)*'Control Panel'!$C$26)+(('Control Panel'!$M$11-'Control Panel'!$L$11)*'Control Panel'!$C$27)+(('Control Panel'!$M$12-'Control Panel'!$L$12)*'Control Panel'!$C$28)+((U44-'Control Panel'!$M$12)*'Control Panel'!$C$29),IF(U44&gt;='Control Panel'!$M$11,(('Control Panel'!$M$8-'Control Panel'!$L$8)*'Control Panel'!$C$24)+(('Control Panel'!$M$9-'Control Panel'!$L$9)*'Control Panel'!$C$25)+(('Control Panel'!$M$10-'Control Panel'!$L$10)*'Control Panel'!$C$26)+(('Control Panel'!$M$11-'Control Panel'!$L$11)*'Control Panel'!$C$27)+((U44-'Control Panel'!$M$11)*'Control Panel'!$C$28),IF(U44&gt;='Control Panel'!$M$10,(('Control Panel'!$M$8-'Control Panel'!$L$8)*'Control Panel'!$C$24)+('Control Panel'!$M$9-'Control Panel'!$L$9)*'Control Panel'!$C$25+(('Control Panel'!$M$10-'Control Panel'!$L$10)*'Control Panel'!$C$26)+((U44-'Control Panel'!$M$10)*'Control Panel'!$C$27),IF(U44&gt;='Control Panel'!$M$9,(('Control Panel'!$M$8-'Control Panel'!$L$8)*'Control Panel'!$C$24)+(('Control Panel'!$M$9-'Control Panel'!$L$9)*'Control Panel'!$C$25)+((U44-'Control Panel'!$M$9)*'Control Panel'!$C$26),IF(U44&gt;='Control Panel'!$M$8,(('Control Panel'!$M$8-'Control Panel'!$L$8)*'Control Panel'!$C$24)+((U44-'Control Panel'!$M$8)*'Control Panel'!$C$25),IF(U44&lt;='Control Panel'!$M$8,((U44-'Control Panel'!$L$8)*'Control Panel'!$C$24))))))))</f>
        <v>105033.53642130111</v>
      </c>
      <c r="X44" s="92">
        <f t="shared" si="16"/>
        <v>-35099.732988739066</v>
      </c>
      <c r="Y44" s="91">
        <f>T44*(1+'Control Panel'!$C$44)</f>
        <v>16889457.842858136</v>
      </c>
      <c r="Z44" s="91">
        <f>U44*(1+'Control Panel'!$C$44)</f>
        <v>16643775.771375407</v>
      </c>
      <c r="AA44" s="91">
        <f>IF(Y44&gt;='Control Panel'!P$36,(('Control Panel'!P$34-'Control Panel'!O$34)*'Control Panel'!$C$39)+('Control Panel'!P$35-'Control Panel'!O$35)*'Control Panel'!$C$40+(('Control Panel'!P$36-'Control Panel'!O$36)*'Control Panel'!$C$41),IF(Y44&gt;='Control Panel'!P$35,(('Control Panel'!P$34-'Control Panel'!O$34)*'Control Panel'!$C$39)+(('Control Panel'!P$35-'Control Panel'!O$35)*'Control Panel'!$C$40)+((Y44-'Control Panel'!P$35)*'Control Panel'!$C$41),IF(Y44&gt;='Control Panel'!P$34,(('Control Panel'!P$34-'Control Panel'!O$34)*'Control Panel'!$C$39)+((Y44-'Control Panel'!P$34)*'Control Panel'!$C$40),IF(Y44&lt;='Control Panel'!P$34,((Y44-'Control Panel'!O$34)*'Control Panel'!$C$39)))))</f>
        <v>144337.2674923414</v>
      </c>
      <c r="AB44" s="91">
        <f>IF(Z44&gt;='Control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Panel'!$C$29)),IF(Z44&gt;='Control Panel'!$P$12,(('Control Panel'!$P$8-'Control Panel'!$O$8)*'Control Panel'!$C$24)+(('Control Panel'!$P$9-'Control Panel'!$O$9)*'Control Panel'!$C$25)+(('Control Panel'!$P$10-'Control Panel'!$O$10)*'Control Panel'!$C$26)+(('Control Panel'!$P$11-'Control Panel'!$O$11)*'Control Panel'!$C$27)+(('Control Panel'!$P$12-'Control Panel'!$O$12)*'Control Panel'!$C$28)+((Z44-'Control Panel'!$P$12)*'Control Panel'!$C$29),IF(Z44&gt;='Control Panel'!$P$11,(('Control Panel'!$P$8-'Control Panel'!$O$8)*'Control Panel'!$C$24)+(('Control Panel'!$P$9-'Control Panel'!$O$9)*'Control Panel'!$C$25)+(('Control Panel'!$P$10-'Control Panel'!$O$10)*'Control Panel'!$C$26)+(('Control Panel'!$P$11-'Control Panel'!$O$11)*'Control Panel'!$C$27)+((Z44-'Control Panel'!$P$11)*'Control Panel'!$C$28),IF(Z44&gt;='Control Panel'!$P$10,(('Control Panel'!$P$8-'Control Panel'!$O$8)*'Control Panel'!$C$24)+('Control Panel'!$P$9-'Control Panel'!$O$9)*'Control Panel'!$C$25+(('Control Panel'!$P$10-'Control Panel'!$O$10)*'Control Panel'!$C$26)+((Z44-'Control Panel'!$P$10)*'Control Panel'!$C$27),IF(Z44&gt;='Control Panel'!$P$9,(('Control Panel'!$P$8-'Control Panel'!$O$8)*'Control Panel'!$C$24)+(('Control Panel'!$P$9-'Control Panel'!$O$9)*'Control Panel'!$C$25)+((Z44-'Control Panel'!$P$9)*'Control Panel'!$C$26),IF(Z44&gt;='Control Panel'!$P$8,(('Control Panel'!$P$8-'Control Panel'!$O$8)*'Control Panel'!$C$24)+((Z44-'Control Panel'!$P$8)*'Control Panel'!$C$25),IF(Z44&lt;='Control Panel'!$P$8,((Z44-'Control Panel'!$O$8)*'Control Panel'!$C$24))))))))</f>
        <v>108184.54251394013</v>
      </c>
      <c r="AC44" s="93">
        <f t="shared" si="17"/>
        <v>-36152.724978401267</v>
      </c>
      <c r="AD44" s="93">
        <f>Y44*(1+'Control Panel'!$C$44)</f>
        <v>17396141.57814388</v>
      </c>
      <c r="AE44" s="91">
        <f>Z44*(1+'Control Panel'!$C$44)</f>
        <v>17143089.044516668</v>
      </c>
      <c r="AF44" s="91">
        <f>IF(AD44&gt;='Control Panel'!S$36,(('Control Panel'!S$34-'Control Panel'!R$34)*'Control Panel'!$C$39)+('Control Panel'!S$35-'Control Panel'!R$35)*'Control Panel'!$C$40+(('Control Panel'!S$36-'Control Panel'!R$36)*'Control Panel'!$C$41),IF(AD44&gt;='Control Panel'!S$35,(('Control Panel'!S$34-'Control Panel'!R$34)*'Control Panel'!$C$39)+(('Control Panel'!S$35-'Control Panel'!R$35)*'Control Panel'!$C$40)+((AD44-'Control Panel'!S$35)*'Control Panel'!$C$41),IF(AD44&gt;='Control Panel'!S$34,(('Control Panel'!S$34-'Control Panel'!R$34)*'Control Panel'!$C$39)+((AD44-'Control Panel'!S$34)*'Control Panel'!$C$40),IF(AD44&lt;='Control Panel'!S$34,((AD44-'Control Panel'!R$34)*'Control Panel'!$C$39)))))</f>
        <v>148667.38551711163</v>
      </c>
      <c r="AG44" s="91">
        <f>IF(AE44&gt;='Control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Panel'!$C$29)),IF(AE44&gt;='Control Panel'!$S$12,(('Control Panel'!$S$8-'Control Panel'!$R$8)*'Control Panel'!$C$24)+(('Control Panel'!$S$9-'Control Panel'!$R$9)*'Control Panel'!$C$25)+(('Control Panel'!$S$10-'Control Panel'!$R$10)*'Control Panel'!$C$26)+(('Control Panel'!$S$11-'Control Panel'!$R$11)*'Control Panel'!$C$27)+(('Control Panel'!$S$12-'Control Panel'!$R$12)*'Control Panel'!$C$28)+((AE44-'Control Panel'!$S$12)*'Control Panel'!$C$29),IF(AE44&gt;='Control Panel'!$S$11,(('Control Panel'!$S$8-'Control Panel'!$R$8)*'Control Panel'!$C$24)+(('Control Panel'!$S$9-'Control Panel'!$R$9)*'Control Panel'!$C$25)+(('Control Panel'!$S$10-'Control Panel'!$R$10)*'Control Panel'!$C$26)+(('Control Panel'!$S$11-'Control Panel'!$R$11)*'Control Panel'!$C$27)+((AE44-'Control Panel'!$S$11)*'Control Panel'!$C$28),IF(AE44&gt;='Control Panel'!$S$10,(('Control Panel'!$S$8-'Control Panel'!$R$8)*'Control Panel'!$C$24)+('Control Panel'!$S$9-'Control Panel'!$R$9)*'Control Panel'!$C$25+(('Control Panel'!$S$10-'Control Panel'!$R$10)*'Control Panel'!$C$26)+((AE44-'Control Panel'!$S$10)*'Control Panel'!$C$27),IF(AE44&gt;='Control Panel'!$S$9,(('Control Panel'!$S$8-'Control Panel'!$R$8)*'Control Panel'!$C$24)+(('Control Panel'!$S$9-'Control Panel'!$R$9)*'Control Panel'!$C$25)+((AE44-'Control Panel'!$S$9)*'Control Panel'!$C$26),IF(AE44&gt;='Control Panel'!$S$8,(('Control Panel'!$S$8-'Control Panel'!$R$8)*'Control Panel'!$C$24)+((AE44-'Control Panel'!$S$8)*'Control Panel'!$C$25),IF(AE44&lt;='Control Panel'!$S$8,((AE44-'Control Panel'!$R$8)*'Control Panel'!$C$24))))))))</f>
        <v>111430.07878935833</v>
      </c>
      <c r="AH44" s="91">
        <f t="shared" si="18"/>
        <v>-37237.306727753297</v>
      </c>
      <c r="AI44" s="92">
        <f t="shared" si="19"/>
        <v>701278.68677276082</v>
      </c>
      <c r="AJ44" s="92">
        <f t="shared" si="20"/>
        <v>525626.64668231597</v>
      </c>
      <c r="AK44" s="92">
        <f t="shared" si="21"/>
        <v>-175652.04009044485</v>
      </c>
    </row>
    <row r="45" spans="1:37" s="94" customFormat="1" ht="14.1">
      <c r="A45" s="86" t="str">
        <f>'ESTIMATED Earned Revenue'!A46</f>
        <v>Santa Rosa, CA</v>
      </c>
      <c r="B45" s="86"/>
      <c r="C45" s="95">
        <f>'ESTIMATED Earned Revenue'!$I46*1.07925</f>
        <v>16173012.398085</v>
      </c>
      <c r="D45" s="95">
        <f>'ESTIMATED Earned Revenue'!$L46*1.07925</f>
        <v>14871419.554537499</v>
      </c>
      <c r="E45" s="96">
        <f>IF(C45&gt;='Control Panel'!D$36,(('Control Panel'!D$34-'Control Panel'!C$34)*'Control Panel'!$C$39)+('Control Panel'!D$35-'Control Panel'!C$35)*'Control Panel'!$C$40+(('Control Panel'!D$36-'Control Panel'!C$36)*'Control Panel'!$C$41),IF(C45&gt;='Control Panel'!D$35,(('Control Panel'!D$34-'Control Panel'!C$34)*'Control Panel'!$C$39)+(('Control Panel'!D$35-'Control Panel'!C$35)*'Control Panel'!$C$40)+((C45-'Control Panel'!D$35)*'Control Panel'!$C$41),IF(C45&gt;='Control Panel'!D$34,(('Control Panel'!D$34-'Control Panel'!C$34)*'Control Panel'!$C$39)+((C45-'Control Panel'!D$34)*'Control Panel'!$C$40),IF(C45&lt;='Control Panel'!D$34,((C45-'Control Panel'!C$34)*'Control Panel'!$C$39)))))</f>
        <v>134076.53199042499</v>
      </c>
      <c r="F45" s="96">
        <f>IF(D45&gt;='Control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Panel'!$C$29)),IF(D45&gt;='Control Panel'!$D$12,(('Control Panel'!$D$8-'Control Panel'!$C$8)*'Control Panel'!$C$24)+(('Control Panel'!$D$9-'Control Panel'!$C$9)*'Control Panel'!$C$25)+(('Control Panel'!$D$10-'Control Panel'!$C$10)*'Control Panel'!$C$26)+(('Control Panel'!$D$11-'Control Panel'!$C$11)*'Control Panel'!$C$27)+(('Control Panel'!$D$12-'Control Panel'!$C$12)*'Control Panel'!$C$28)+((D45-'Control Panel'!$D$12)*'Control Panel'!$C$29),IF(D45&gt;='Control Panel'!$D$11,(('Control Panel'!$D$8-'Control Panel'!$C$8)*'Control Panel'!$C$24)+(('Control Panel'!$D$9-'Control Panel'!$C$9)*'Control Panel'!$C$25)+(('Control Panel'!$D$10-'Control Panel'!$C$10)*'Control Panel'!$C$26)+(('Control Panel'!$D$11-'Control Panel'!$C$11)*'Control Panel'!$C$27)+((D45-'Control Panel'!$D$11)*'Control Panel'!$C$28),IF(D45&gt;='Control Panel'!$D$10,(('Control Panel'!$D$8-'Control Panel'!$C$8)*'Control Panel'!$C$24)+('Control Panel'!$D$9-'Control Panel'!$C$9)*'Control Panel'!$C$25+(('Control Panel'!$D$10-'Control Panel'!$C$10)*'Control Panel'!$C$26)+((D45-'Control Panel'!$D$10)*'Control Panel'!$C$27),IF(D45&gt;='Control Panel'!$D$9,(('Control Panel'!$D$8-'Control Panel'!$C$8)*'Control Panel'!$C$24)+(('Control Panel'!$D$9-'Control Panel'!$C$9)*'Control Panel'!$C$25)+((D45-'Control Panel'!$D$9)*'Control Panel'!$C$26),IF(D45&gt;='Control Panel'!$D$8,(('Control Panel'!$D$8-'Control Panel'!$C$8)*'Control Panel'!$C$24)+((D45-'Control Panel'!$D$8)*'Control Panel'!$C$25),IF(D45&lt;='Control Panel'!$D$8,((D45-'Control Panel'!$C$8)*'Control Panel'!$C$24))))))))</f>
        <v>96664.227104493737</v>
      </c>
      <c r="G45" s="89">
        <f t="shared" si="11"/>
        <v>8.290139690135933E-3</v>
      </c>
      <c r="H45" s="90">
        <f t="shared" si="12"/>
        <v>6.4999999999999997E-3</v>
      </c>
      <c r="I45" s="91">
        <f t="shared" si="13"/>
        <v>-37412.304885931255</v>
      </c>
      <c r="J45" s="91">
        <f>C45*(1+'Control Panel'!$C$44)</f>
        <v>16658202.77002755</v>
      </c>
      <c r="K45" s="91">
        <f>D45*(1+'Control Panel'!$C$44)</f>
        <v>15317562.141173625</v>
      </c>
      <c r="L45" s="92">
        <f>IF(J45&gt;='Control Panel'!G$36,(('Control Panel'!G$34-'Control Panel'!F$34)*'Control Panel'!$C$39)+('Control Panel'!G$35-'Control Panel'!F$35)*'Control Panel'!$C$40+(('Control Panel'!G$36-'Control Panel'!F$36)*'Control Panel'!$C$41),IF(J45&gt;='Control Panel'!G$35,(('Control Panel'!G$34-'Control Panel'!F$34)*'Control Panel'!$C$39)+(('Control Panel'!G$35-'Control Panel'!F$35)*'Control Panel'!$C$40)+((J45-'Control Panel'!G$35)*'Control Panel'!$C$41),IF(J45&gt;='Control Panel'!G$34,(('Control Panel'!G$34-'Control Panel'!F$34)*'Control Panel'!$C$39)+((J45-'Control Panel'!G$34)*'Control Panel'!$C$40),IF(J45&lt;='Control Panel'!G$34,((J45-'Control Panel'!F$34)*'Control Panel'!$C$39)))))</f>
        <v>138098.82795013775</v>
      </c>
      <c r="M45" s="92">
        <f>IF(K45&gt;='Control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Panel'!$C$29)),IF(K45&gt;='Control Panel'!$G$12,(('Control Panel'!$G$8-'Control Panel'!$F$8)*'Control Panel'!$C$24)+(('Control Panel'!$G$9-'Control Panel'!$F$9)*'Control Panel'!$C$25)+(('Control Panel'!$G$10-'Control Panel'!$F$10)*'Control Panel'!$C$26)+(('Control Panel'!$G$11-'Control Panel'!$F$11)*'Control Panel'!$C$27)+(('Control Panel'!$G$12-'Control Panel'!$F$12)*'Control Panel'!$C$28)+((K45-'Control Panel'!$G$12)*'Control Panel'!$C$29),IF(K45&gt;='Control Panel'!$G$11,(('Control Panel'!$G$8-'Control Panel'!$F$8)*'Control Panel'!$C$24)+(('Control Panel'!$G$9-'Control Panel'!$F$9)*'Control Panel'!$C$25)+(('Control Panel'!$G$10-'Control Panel'!$F$10)*'Control Panel'!$C$26)+(('Control Panel'!$G$11-'Control Panel'!$F$11)*'Control Panel'!$C$27)+((K45-'Control Panel'!$G$11)*'Control Panel'!$C$28),IF(K45&gt;='Control Panel'!$G$10,(('Control Panel'!$G$8-'Control Panel'!$F$8)*'Control Panel'!$C$24)+('Control Panel'!$G$9-'Control Panel'!$F$9)*'Control Panel'!$C$25+(('Control Panel'!$G$10-'Control Panel'!$F$10)*'Control Panel'!$C$26)+((K45-'Control Panel'!$G$10)*'Control Panel'!$C$27),IF(K45&gt;='Control Panel'!$G$9,(('Control Panel'!$G$8-'Control Panel'!$F$8)*'Control Panel'!$C$24)+(('Control Panel'!$G$9-'Control Panel'!$F$9)*'Control Panel'!$C$25)+((K45-'Control Panel'!$G$9)*'Control Panel'!$C$26),IF(K45&gt;='Control Panel'!$G$8,(('Control Panel'!$G$8-'Control Panel'!$F$8)*'Control Panel'!$C$24)+((K45-'Control Panel'!$G$8)*'Control Panel'!$C$25),IF(K45&lt;='Control Panel'!$G$8,((K45-'Control Panel'!$F$8)*'Control Panel'!$C$24))))))))</f>
        <v>99564.153917628559</v>
      </c>
      <c r="N45" s="92">
        <f t="shared" si="14"/>
        <v>-38534.674032509196</v>
      </c>
      <c r="O45" s="92">
        <f>J45*(1+'Control Panel'!$C$44)</f>
        <v>17157948.853128377</v>
      </c>
      <c r="P45" s="92">
        <f>K45*(1+'Control Panel'!$C$44)</f>
        <v>15777089.005408835</v>
      </c>
      <c r="Q45" s="92">
        <f>IF(O45&gt;='Control Panel'!J$36,(('Control Panel'!J$34-'Control Panel'!I$34)*'Control Panel'!$C$39)+('Control Panel'!J$35-'Control Panel'!I$35)*'Control Panel'!$C$40+(('Control Panel'!J$36-'Control Panel'!I$36)*'Control Panel'!$C$41),IF(O45&gt;='Control Panel'!J$35,(('Control Panel'!J$34-'Control Panel'!I$34)*'Control Panel'!$C$39)+(('Control Panel'!J$35-'Control Panel'!I$35)*'Control Panel'!$C$40)+((O45-'Control Panel'!J$35)*'Control Panel'!$C$41),IF(O45&gt;='Control Panel'!J$34,(('Control Panel'!J$34-'Control Panel'!I$34)*'Control Panel'!$C$39)+((O45-'Control Panel'!J$34)*'Control Panel'!$C$40),IF(O45&lt;='Control Panel'!J$34,((O45-'Control Panel'!I$34)*'Control Panel'!$C$39)))))</f>
        <v>142241.79278864191</v>
      </c>
      <c r="R45" s="92">
        <f>IF(P45&gt;='Control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Panel'!$C$29)),IF(P45&gt;='Control Panel'!$J$12,(('Control Panel'!$J$8-'Control Panel'!$I$8)*'Control Panel'!$C$24)+(('Control Panel'!$J$9-'Control Panel'!$I$9)*'Control Panel'!$C$25)+(('Control Panel'!$J$10-'Control Panel'!$I$10)*'Control Panel'!$C$26)+(('Control Panel'!$J$11-'Control Panel'!$I$11)*'Control Panel'!$C$27)+(('Control Panel'!$J$12-'Control Panel'!$I$12)*'Control Panel'!$C$28)+((P45-'Control Panel'!$J$12)*'Control Panel'!$C$29),IF(P45&gt;='Control Panel'!$J$11,(('Control Panel'!$J$8-'Control Panel'!$I$8)*'Control Panel'!$C$24)+(('Control Panel'!$J$9-'Control Panel'!$I$9)*'Control Panel'!$C$25)+(('Control Panel'!$J$10-'Control Panel'!$I$10)*'Control Panel'!$C$26)+(('Control Panel'!$J$11-'Control Panel'!$I$11)*'Control Panel'!$C$27)+((P45-'Control Panel'!$J$11)*'Control Panel'!$C$28),IF(P45&gt;='Control Panel'!$J$10,(('Control Panel'!$J$8-'Control Panel'!$I$8)*'Control Panel'!$C$24)+('Control Panel'!$J$9-'Control Panel'!$I$9)*'Control Panel'!$C$25+(('Control Panel'!$J$10-'Control Panel'!$I$10)*'Control Panel'!$C$26)+((P45-'Control Panel'!$J$10)*'Control Panel'!$C$27),IF(P45&gt;='Control Panel'!$J$9,(('Control Panel'!$J$8-'Control Panel'!$I$8)*'Control Panel'!$C$24)+(('Control Panel'!$J$9-'Control Panel'!$I$9)*'Control Panel'!$C$25)+((P45-'Control Panel'!$J$9)*'Control Panel'!$C$26),IF(P45&gt;='Control Panel'!$J$8,(('Control Panel'!$J$8-'Control Panel'!$I$8)*'Control Panel'!$C$24)+((P45-'Control Panel'!$J$8)*'Control Panel'!$C$25),IF(P45&lt;='Control Panel'!$J$8,((P45-'Control Panel'!$I$8)*'Control Panel'!$C$24))))))))</f>
        <v>102551.07853515742</v>
      </c>
      <c r="S45" s="92">
        <f t="shared" si="15"/>
        <v>-39690.71425348449</v>
      </c>
      <c r="T45" s="92">
        <f>O45*(1+'Control Panel'!$C$44)</f>
        <v>17672687.318722229</v>
      </c>
      <c r="U45" s="92">
        <f>P45*(1+'Control Panel'!$C$44)</f>
        <v>16250401.675571101</v>
      </c>
      <c r="V45" s="92">
        <f>IF(T45&gt;='Control Panel'!M$36,(('Control Panel'!M$34-'Control Panel'!L$34)*'Control Panel'!$C$39)+('Control Panel'!M$35-'Control Panel'!L$35)*'Control Panel'!$C$40+(('Control Panel'!M$36-'Control Panel'!L$36)*'Control Panel'!$C$41),IF(T45&gt;='Control Panel'!M$35,(('Control Panel'!M$34-'Control Panel'!L$34)*'Control Panel'!$C$39)+(('Control Panel'!M$35-'Control Panel'!L$35)*'Control Panel'!$C$40)+((T45-'Control Panel'!M$35)*'Control Panel'!$C$41),IF(T45&gt;='Control Panel'!M$34,(('Control Panel'!M$34-'Control Panel'!L$34)*'Control Panel'!$C$39)+((T45-'Control Panel'!M$34)*'Control Panel'!$C$40),IF(T45&lt;='Control Panel'!M$34,((T45-'Control Panel'!L$34)*'Control Panel'!$C$39)))))</f>
        <v>146509.04657230116</v>
      </c>
      <c r="W45" s="91">
        <f>IF(U45&gt;='Control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Panel'!$C$29)),IF(U45&gt;='Control Panel'!$M$12,(('Control Panel'!$M$8-'Control Panel'!$L$8)*'Control Panel'!$C$24)+(('Control Panel'!$M$9-'Control Panel'!$L$9)*'Control Panel'!$C$25)+(('Control Panel'!$M$10-'Control Panel'!$L$10)*'Control Panel'!$C$26)+(('Control Panel'!$M$11-'Control Panel'!$L$11)*'Control Panel'!$C$27)+(('Control Panel'!$M$12-'Control Panel'!$L$12)*'Control Panel'!$C$28)+((U45-'Control Panel'!$M$12)*'Control Panel'!$C$29),IF(U45&gt;='Control Panel'!$M$11,(('Control Panel'!$M$8-'Control Panel'!$L$8)*'Control Panel'!$C$24)+(('Control Panel'!$M$9-'Control Panel'!$L$9)*'Control Panel'!$C$25)+(('Control Panel'!$M$10-'Control Panel'!$L$10)*'Control Panel'!$C$26)+(('Control Panel'!$M$11-'Control Panel'!$L$11)*'Control Panel'!$C$27)+((U45-'Control Panel'!$M$11)*'Control Panel'!$C$28),IF(U45&gt;='Control Panel'!$M$10,(('Control Panel'!$M$8-'Control Panel'!$L$8)*'Control Panel'!$C$24)+('Control Panel'!$M$9-'Control Panel'!$L$9)*'Control Panel'!$C$25+(('Control Panel'!$M$10-'Control Panel'!$L$10)*'Control Panel'!$C$26)+((U45-'Control Panel'!$M$10)*'Control Panel'!$C$27),IF(U45&gt;='Control Panel'!$M$9,(('Control Panel'!$M$8-'Control Panel'!$L$8)*'Control Panel'!$C$24)+(('Control Panel'!$M$9-'Control Panel'!$L$9)*'Control Panel'!$C$25)+((U45-'Control Panel'!$M$9)*'Control Panel'!$C$26),IF(U45&gt;='Control Panel'!$M$8,(('Control Panel'!$M$8-'Control Panel'!$L$8)*'Control Panel'!$C$24)+((U45-'Control Panel'!$M$8)*'Control Panel'!$C$25),IF(U45&lt;='Control Panel'!$M$8,((U45-'Control Panel'!$L$8)*'Control Panel'!$C$24))))))))</f>
        <v>105627.61089121216</v>
      </c>
      <c r="X45" s="92">
        <f t="shared" si="16"/>
        <v>-40881.435681089002</v>
      </c>
      <c r="Y45" s="91">
        <f>T45*(1+'Control Panel'!$C$44)</f>
        <v>18202867.938283898</v>
      </c>
      <c r="Z45" s="91">
        <f>U45*(1+'Control Panel'!$C$44)</f>
        <v>16737913.725838235</v>
      </c>
      <c r="AA45" s="91">
        <f>IF(Y45&gt;='Control Panel'!P$36,(('Control Panel'!P$34-'Control Panel'!O$34)*'Control Panel'!$C$39)+('Control Panel'!P$35-'Control Panel'!O$35)*'Control Panel'!$C$40+(('Control Panel'!P$36-'Control Panel'!O$36)*'Control Panel'!$C$41),IF(Y45&gt;='Control Panel'!P$35,(('Control Panel'!P$34-'Control Panel'!O$34)*'Control Panel'!$C$39)+(('Control Panel'!P$35-'Control Panel'!O$35)*'Control Panel'!$C$40)+((Y45-'Control Panel'!P$35)*'Control Panel'!$C$41),IF(Y45&gt;='Control Panel'!P$34,(('Control Panel'!P$34-'Control Panel'!O$34)*'Control Panel'!$C$39)+((Y45-'Control Panel'!P$34)*'Control Panel'!$C$40),IF(Y45&lt;='Control Panel'!P$34,((Y45-'Control Panel'!O$34)*'Control Panel'!$C$39)))))</f>
        <v>150904.31796947023</v>
      </c>
      <c r="AB45" s="91">
        <f>IF(Z45&gt;='Control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Panel'!$C$29)),IF(Z45&gt;='Control Panel'!$P$12,(('Control Panel'!$P$8-'Control Panel'!$O$8)*'Control Panel'!$C$24)+(('Control Panel'!$P$9-'Control Panel'!$O$9)*'Control Panel'!$C$25)+(('Control Panel'!$P$10-'Control Panel'!$O$10)*'Control Panel'!$C$26)+(('Control Panel'!$P$11-'Control Panel'!$O$11)*'Control Panel'!$C$27)+(('Control Panel'!$P$12-'Control Panel'!$O$12)*'Control Panel'!$C$28)+((Z45-'Control Panel'!$P$12)*'Control Panel'!$C$29),IF(Z45&gt;='Control Panel'!$P$11,(('Control Panel'!$P$8-'Control Panel'!$O$8)*'Control Panel'!$C$24)+(('Control Panel'!$P$9-'Control Panel'!$O$9)*'Control Panel'!$C$25)+(('Control Panel'!$P$10-'Control Panel'!$O$10)*'Control Panel'!$C$26)+(('Control Panel'!$P$11-'Control Panel'!$O$11)*'Control Panel'!$C$27)+((Z45-'Control Panel'!$P$11)*'Control Panel'!$C$28),IF(Z45&gt;='Control Panel'!$P$10,(('Control Panel'!$P$8-'Control Panel'!$O$8)*'Control Panel'!$C$24)+('Control Panel'!$P$9-'Control Panel'!$O$9)*'Control Panel'!$C$25+(('Control Panel'!$P$10-'Control Panel'!$O$10)*'Control Panel'!$C$26)+((Z45-'Control Panel'!$P$10)*'Control Panel'!$C$27),IF(Z45&gt;='Control Panel'!$P$9,(('Control Panel'!$P$8-'Control Panel'!$O$8)*'Control Panel'!$C$24)+(('Control Panel'!$P$9-'Control Panel'!$O$9)*'Control Panel'!$C$25)+((Z45-'Control Panel'!$P$9)*'Control Panel'!$C$26),IF(Z45&gt;='Control Panel'!$P$8,(('Control Panel'!$P$8-'Control Panel'!$O$8)*'Control Panel'!$C$24)+((Z45-'Control Panel'!$P$8)*'Control Panel'!$C$25),IF(Z45&lt;='Control Panel'!$P$8,((Z45-'Control Panel'!$O$8)*'Control Panel'!$C$24))))))))</f>
        <v>108796.43921794851</v>
      </c>
      <c r="AC45" s="93">
        <f t="shared" si="17"/>
        <v>-42107.878751521712</v>
      </c>
      <c r="AD45" s="93">
        <f>Y45*(1+'Control Panel'!$C$44)</f>
        <v>18748953.976432417</v>
      </c>
      <c r="AE45" s="91">
        <f>Z45*(1+'Control Panel'!$C$44)</f>
        <v>17240051.137613382</v>
      </c>
      <c r="AF45" s="91">
        <f>IF(AD45&gt;='Control Panel'!S$36,(('Control Panel'!S$34-'Control Panel'!R$34)*'Control Panel'!$C$39)+('Control Panel'!S$35-'Control Panel'!R$35)*'Control Panel'!$C$40+(('Control Panel'!S$36-'Control Panel'!R$36)*'Control Panel'!$C$41),IF(AD45&gt;='Control Panel'!S$35,(('Control Panel'!S$34-'Control Panel'!R$34)*'Control Panel'!$C$39)+(('Control Panel'!S$35-'Control Panel'!R$35)*'Control Panel'!$C$40)+((AD45-'Control Panel'!S$35)*'Control Panel'!$C$41),IF(AD45&gt;='Control Panel'!S$34,(('Control Panel'!S$34-'Control Panel'!R$34)*'Control Panel'!$C$39)+((AD45-'Control Panel'!S$34)*'Control Panel'!$C$40),IF(AD45&lt;='Control Panel'!S$34,((AD45-'Control Panel'!R$34)*'Control Panel'!$C$39)))))</f>
        <v>155431.44750855432</v>
      </c>
      <c r="AG45" s="91">
        <f>IF(AE45&gt;='Control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Panel'!$C$29)),IF(AE45&gt;='Control Panel'!$S$12,(('Control Panel'!$S$8-'Control Panel'!$R$8)*'Control Panel'!$C$24)+(('Control Panel'!$S$9-'Control Panel'!$R$9)*'Control Panel'!$C$25)+(('Control Panel'!$S$10-'Control Panel'!$R$10)*'Control Panel'!$C$26)+(('Control Panel'!$S$11-'Control Panel'!$R$11)*'Control Panel'!$C$27)+(('Control Panel'!$S$12-'Control Panel'!$R$12)*'Control Panel'!$C$28)+((AE45-'Control Panel'!$S$12)*'Control Panel'!$C$29),IF(AE45&gt;='Control Panel'!$S$11,(('Control Panel'!$S$8-'Control Panel'!$R$8)*'Control Panel'!$C$24)+(('Control Panel'!$S$9-'Control Panel'!$R$9)*'Control Panel'!$C$25)+(('Control Panel'!$S$10-'Control Panel'!$R$10)*'Control Panel'!$C$26)+(('Control Panel'!$S$11-'Control Panel'!$R$11)*'Control Panel'!$C$27)+((AE45-'Control Panel'!$S$11)*'Control Panel'!$C$28),IF(AE45&gt;='Control Panel'!$S$10,(('Control Panel'!$S$8-'Control Panel'!$R$8)*'Control Panel'!$C$24)+('Control Panel'!$S$9-'Control Panel'!$R$9)*'Control Panel'!$C$25+(('Control Panel'!$S$10-'Control Panel'!$R$10)*'Control Panel'!$C$26)+((AE45-'Control Panel'!$S$10)*'Control Panel'!$C$27),IF(AE45&gt;='Control Panel'!$S$9,(('Control Panel'!$S$8-'Control Panel'!$R$8)*'Control Panel'!$C$24)+(('Control Panel'!$S$9-'Control Panel'!$R$9)*'Control Panel'!$C$25)+((AE45-'Control Panel'!$S$9)*'Control Panel'!$C$26),IF(AE45&gt;='Control Panel'!$S$8,(('Control Panel'!$S$8-'Control Panel'!$R$8)*'Control Panel'!$C$24)+((AE45-'Control Panel'!$S$8)*'Control Panel'!$C$25),IF(AE45&lt;='Control Panel'!$S$8,((AE45-'Control Panel'!$R$8)*'Control Panel'!$C$24))))))))</f>
        <v>112060.33239448698</v>
      </c>
      <c r="AH45" s="91">
        <f t="shared" si="18"/>
        <v>-43371.115114067346</v>
      </c>
      <c r="AI45" s="92">
        <f t="shared" si="19"/>
        <v>733185.43278910534</v>
      </c>
      <c r="AJ45" s="92">
        <f t="shared" si="20"/>
        <v>528599.61495643365</v>
      </c>
      <c r="AK45" s="92">
        <f t="shared" si="21"/>
        <v>-204585.81783267169</v>
      </c>
    </row>
    <row r="46" spans="1:37" s="94" customFormat="1" ht="14.1">
      <c r="A46" s="86" t="str">
        <f>'ESTIMATED Earned Revenue'!A47</f>
        <v>Marion, OH</v>
      </c>
      <c r="B46" s="86"/>
      <c r="C46" s="95">
        <f>'ESTIMATED Earned Revenue'!$I47*1.07925</f>
        <v>16827432.881999999</v>
      </c>
      <c r="D46" s="95">
        <f>'ESTIMATED Earned Revenue'!$L47*1.07925</f>
        <v>14881398.354</v>
      </c>
      <c r="E46" s="96">
        <f>IF(C46&gt;='Control Panel'!D$36,(('Control Panel'!D$34-'Control Panel'!C$34)*'Control Panel'!$C$39)+('Control Panel'!D$35-'Control Panel'!C$35)*'Control Panel'!$C$40+(('Control Panel'!D$36-'Control Panel'!C$36)*'Control Panel'!$C$41),IF(C46&gt;='Control Panel'!D$35,(('Control Panel'!D$34-'Control Panel'!C$34)*'Control Panel'!$C$39)+(('Control Panel'!D$35-'Control Panel'!C$35)*'Control Panel'!$C$40)+((C46-'Control Panel'!D$35)*'Control Panel'!$C$41),IF(C46&gt;='Control Panel'!D$34,(('Control Panel'!D$34-'Control Panel'!C$34)*'Control Panel'!$C$39)+((C46-'Control Panel'!D$34)*'Control Panel'!$C$40),IF(C46&lt;='Control Panel'!D$34,((C46-'Control Panel'!C$34)*'Control Panel'!$C$39)))))</f>
        <v>137348.63441</v>
      </c>
      <c r="F46" s="96">
        <f>IF(D46&gt;='Control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Panel'!$C$29)),IF(D46&gt;='Control Panel'!$D$12,(('Control Panel'!$D$8-'Control Panel'!$C$8)*'Control Panel'!$C$24)+(('Control Panel'!$D$9-'Control Panel'!$C$9)*'Control Panel'!$C$25)+(('Control Panel'!$D$10-'Control Panel'!$C$10)*'Control Panel'!$C$26)+(('Control Panel'!$D$11-'Control Panel'!$C$11)*'Control Panel'!$C$27)+(('Control Panel'!$D$12-'Control Panel'!$C$12)*'Control Panel'!$C$28)+((D46-'Control Panel'!$D$12)*'Control Panel'!$C$29),IF(D46&gt;='Control Panel'!$D$11,(('Control Panel'!$D$8-'Control Panel'!$C$8)*'Control Panel'!$C$24)+(('Control Panel'!$D$9-'Control Panel'!$C$9)*'Control Panel'!$C$25)+(('Control Panel'!$D$10-'Control Panel'!$C$10)*'Control Panel'!$C$26)+(('Control Panel'!$D$11-'Control Panel'!$C$11)*'Control Panel'!$C$27)+((D46-'Control Panel'!$D$11)*'Control Panel'!$C$28),IF(D46&gt;='Control Panel'!$D$10,(('Control Panel'!$D$8-'Control Panel'!$C$8)*'Control Panel'!$C$24)+('Control Panel'!$D$9-'Control Panel'!$C$9)*'Control Panel'!$C$25+(('Control Panel'!$D$10-'Control Panel'!$C$10)*'Control Panel'!$C$26)+((D46-'Control Panel'!$D$10)*'Control Panel'!$C$27),IF(D46&gt;='Control Panel'!$D$9,(('Control Panel'!$D$8-'Control Panel'!$C$8)*'Control Panel'!$C$24)+(('Control Panel'!$D$9-'Control Panel'!$C$9)*'Control Panel'!$C$25)+((D46-'Control Panel'!$D$9)*'Control Panel'!$C$26),IF(D46&gt;='Control Panel'!$D$8,(('Control Panel'!$D$8-'Control Panel'!$C$8)*'Control Panel'!$C$24)+((D46-'Control Panel'!$D$8)*'Control Panel'!$C$25),IF(D46&lt;='Control Panel'!$D$8,((D46-'Control Panel'!$C$8)*'Control Panel'!$C$24))))))))</f>
        <v>96729.089301</v>
      </c>
      <c r="G46" s="89">
        <f t="shared" si="11"/>
        <v>8.1621858410096133E-3</v>
      </c>
      <c r="H46" s="90">
        <f t="shared" si="12"/>
        <v>6.4999999999999997E-3</v>
      </c>
      <c r="I46" s="91">
        <f t="shared" si="13"/>
        <v>-40619.545108999999</v>
      </c>
      <c r="J46" s="91">
        <f>C46*(1+'Control Panel'!$C$44)</f>
        <v>17332255.86846</v>
      </c>
      <c r="K46" s="91">
        <f>D46*(1+'Control Panel'!$C$44)</f>
        <v>15327840.304620001</v>
      </c>
      <c r="L46" s="92">
        <f>IF(J46&gt;='Control Panel'!G$36,(('Control Panel'!G$34-'Control Panel'!F$34)*'Control Panel'!$C$39)+('Control Panel'!G$35-'Control Panel'!F$35)*'Control Panel'!$C$40+(('Control Panel'!G$36-'Control Panel'!F$36)*'Control Panel'!$C$41),IF(J46&gt;='Control Panel'!G$35,(('Control Panel'!G$34-'Control Panel'!F$34)*'Control Panel'!$C$39)+(('Control Panel'!G$35-'Control Panel'!F$35)*'Control Panel'!$C$40)+((J46-'Control Panel'!G$35)*'Control Panel'!$C$41),IF(J46&gt;='Control Panel'!G$34,(('Control Panel'!G$34-'Control Panel'!F$34)*'Control Panel'!$C$39)+((J46-'Control Panel'!G$34)*'Control Panel'!$C$40),IF(J46&lt;='Control Panel'!G$34,((J46-'Control Panel'!F$34)*'Control Panel'!$C$39)))))</f>
        <v>141469.09344230001</v>
      </c>
      <c r="M46" s="92">
        <f>IF(K46&gt;='Control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Panel'!$C$29)),IF(K46&gt;='Control Panel'!$G$12,(('Control Panel'!$G$8-'Control Panel'!$F$8)*'Control Panel'!$C$24)+(('Control Panel'!$G$9-'Control Panel'!$F$9)*'Control Panel'!$C$25)+(('Control Panel'!$G$10-'Control Panel'!$F$10)*'Control Panel'!$C$26)+(('Control Panel'!$G$11-'Control Panel'!$F$11)*'Control Panel'!$C$27)+(('Control Panel'!$G$12-'Control Panel'!$F$12)*'Control Panel'!$C$28)+((K46-'Control Panel'!$G$12)*'Control Panel'!$C$29),IF(K46&gt;='Control Panel'!$G$11,(('Control Panel'!$G$8-'Control Panel'!$F$8)*'Control Panel'!$C$24)+(('Control Panel'!$G$9-'Control Panel'!$F$9)*'Control Panel'!$C$25)+(('Control Panel'!$G$10-'Control Panel'!$F$10)*'Control Panel'!$C$26)+(('Control Panel'!$G$11-'Control Panel'!$F$11)*'Control Panel'!$C$27)+((K46-'Control Panel'!$G$11)*'Control Panel'!$C$28),IF(K46&gt;='Control Panel'!$G$10,(('Control Panel'!$G$8-'Control Panel'!$F$8)*'Control Panel'!$C$24)+('Control Panel'!$G$9-'Control Panel'!$F$9)*'Control Panel'!$C$25+(('Control Panel'!$G$10-'Control Panel'!$F$10)*'Control Panel'!$C$26)+((K46-'Control Panel'!$G$10)*'Control Panel'!$C$27),IF(K46&gt;='Control Panel'!$G$9,(('Control Panel'!$G$8-'Control Panel'!$F$8)*'Control Panel'!$C$24)+(('Control Panel'!$G$9-'Control Panel'!$F$9)*'Control Panel'!$C$25)+((K46-'Control Panel'!$G$9)*'Control Panel'!$C$26),IF(K46&gt;='Control Panel'!$G$8,(('Control Panel'!$G$8-'Control Panel'!$F$8)*'Control Panel'!$C$24)+((K46-'Control Panel'!$G$8)*'Control Panel'!$C$25),IF(K46&lt;='Control Panel'!$G$8,((K46-'Control Panel'!$F$8)*'Control Panel'!$C$24))))))))</f>
        <v>99630.961980029999</v>
      </c>
      <c r="N46" s="92">
        <f t="shared" si="14"/>
        <v>-41838.131462270016</v>
      </c>
      <c r="O46" s="92">
        <f>J46*(1+'Control Panel'!$C$44)</f>
        <v>17852223.544513799</v>
      </c>
      <c r="P46" s="92">
        <f>K46*(1+'Control Panel'!$C$44)</f>
        <v>15787675.513758602</v>
      </c>
      <c r="Q46" s="92">
        <f>IF(O46&gt;='Control Panel'!J$36,(('Control Panel'!J$34-'Control Panel'!I$34)*'Control Panel'!$C$39)+('Control Panel'!J$35-'Control Panel'!I$35)*'Control Panel'!$C$40+(('Control Panel'!J$36-'Control Panel'!I$36)*'Control Panel'!$C$41),IF(O46&gt;='Control Panel'!J$35,(('Control Panel'!J$34-'Control Panel'!I$34)*'Control Panel'!$C$39)+(('Control Panel'!J$35-'Control Panel'!I$35)*'Control Panel'!$C$40)+((O46-'Control Panel'!J$35)*'Control Panel'!$C$41),IF(O46&gt;='Control Panel'!J$34,(('Control Panel'!J$34-'Control Panel'!I$34)*'Control Panel'!$C$39)+((O46-'Control Panel'!J$34)*'Control Panel'!$C$40),IF(O46&lt;='Control Panel'!J$34,((O46-'Control Panel'!I$34)*'Control Panel'!$C$39)))))</f>
        <v>145713.16624556901</v>
      </c>
      <c r="R46" s="92">
        <f>IF(P46&gt;='Control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Panel'!$C$29)),IF(P46&gt;='Control Panel'!$J$12,(('Control Panel'!$J$8-'Control Panel'!$I$8)*'Control Panel'!$C$24)+(('Control Panel'!$J$9-'Control Panel'!$I$9)*'Control Panel'!$C$25)+(('Control Panel'!$J$10-'Control Panel'!$I$10)*'Control Panel'!$C$26)+(('Control Panel'!$J$11-'Control Panel'!$I$11)*'Control Panel'!$C$27)+(('Control Panel'!$J$12-'Control Panel'!$I$12)*'Control Panel'!$C$28)+((P46-'Control Panel'!$J$12)*'Control Panel'!$C$29),IF(P46&gt;='Control Panel'!$J$11,(('Control Panel'!$J$8-'Control Panel'!$I$8)*'Control Panel'!$C$24)+(('Control Panel'!$J$9-'Control Panel'!$I$9)*'Control Panel'!$C$25)+(('Control Panel'!$J$10-'Control Panel'!$I$10)*'Control Panel'!$C$26)+(('Control Panel'!$J$11-'Control Panel'!$I$11)*'Control Panel'!$C$27)+((P46-'Control Panel'!$J$11)*'Control Panel'!$C$28),IF(P46&gt;='Control Panel'!$J$10,(('Control Panel'!$J$8-'Control Panel'!$I$8)*'Control Panel'!$C$24)+('Control Panel'!$J$9-'Control Panel'!$I$9)*'Control Panel'!$C$25+(('Control Panel'!$J$10-'Control Panel'!$I$10)*'Control Panel'!$C$26)+((P46-'Control Panel'!$J$10)*'Control Panel'!$C$27),IF(P46&gt;='Control Panel'!$J$9,(('Control Panel'!$J$8-'Control Panel'!$I$8)*'Control Panel'!$C$24)+(('Control Panel'!$J$9-'Control Panel'!$I$9)*'Control Panel'!$C$25)+((P46-'Control Panel'!$J$9)*'Control Panel'!$C$26),IF(P46&gt;='Control Panel'!$J$8,(('Control Panel'!$J$8-'Control Panel'!$I$8)*'Control Panel'!$C$24)+((P46-'Control Panel'!$J$8)*'Control Panel'!$C$25),IF(P46&lt;='Control Panel'!$J$8,((P46-'Control Panel'!$I$8)*'Control Panel'!$C$24))))))))</f>
        <v>102619.89083943091</v>
      </c>
      <c r="S46" s="92">
        <f t="shared" si="15"/>
        <v>-43093.275406138098</v>
      </c>
      <c r="T46" s="92">
        <f>O46*(1+'Control Panel'!$C$44)</f>
        <v>18387790.250849213</v>
      </c>
      <c r="U46" s="92">
        <f>P46*(1+'Control Panel'!$C$44)</f>
        <v>16261305.779171361</v>
      </c>
      <c r="V46" s="92">
        <f>IF(T46&gt;='Control Panel'!M$36,(('Control Panel'!M$34-'Control Panel'!L$34)*'Control Panel'!$C$39)+('Control Panel'!M$35-'Control Panel'!L$35)*'Control Panel'!$C$40+(('Control Panel'!M$36-'Control Panel'!L$36)*'Control Panel'!$C$41),IF(T46&gt;='Control Panel'!M$35,(('Control Panel'!M$34-'Control Panel'!L$34)*'Control Panel'!$C$39)+(('Control Panel'!M$35-'Control Panel'!L$35)*'Control Panel'!$C$40)+((T46-'Control Panel'!M$35)*'Control Panel'!$C$41),IF(T46&gt;='Control Panel'!M$34,(('Control Panel'!M$34-'Control Panel'!L$34)*'Control Panel'!$C$39)+((T46-'Control Panel'!M$34)*'Control Panel'!$C$40),IF(T46&lt;='Control Panel'!M$34,((T46-'Control Panel'!L$34)*'Control Panel'!$C$39)))))</f>
        <v>150084.56123293607</v>
      </c>
      <c r="W46" s="91">
        <f>IF(U46&gt;='Control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Panel'!$C$29)),IF(U46&gt;='Control Panel'!$M$12,(('Control Panel'!$M$8-'Control Panel'!$L$8)*'Control Panel'!$C$24)+(('Control Panel'!$M$9-'Control Panel'!$L$9)*'Control Panel'!$C$25)+(('Control Panel'!$M$10-'Control Panel'!$L$10)*'Control Panel'!$C$26)+(('Control Panel'!$M$11-'Control Panel'!$L$11)*'Control Panel'!$C$27)+(('Control Panel'!$M$12-'Control Panel'!$L$12)*'Control Panel'!$C$28)+((U46-'Control Panel'!$M$12)*'Control Panel'!$C$29),IF(U46&gt;='Control Panel'!$M$11,(('Control Panel'!$M$8-'Control Panel'!$L$8)*'Control Panel'!$C$24)+(('Control Panel'!$M$9-'Control Panel'!$L$9)*'Control Panel'!$C$25)+(('Control Panel'!$M$10-'Control Panel'!$L$10)*'Control Panel'!$C$26)+(('Control Panel'!$M$11-'Control Panel'!$L$11)*'Control Panel'!$C$27)+((U46-'Control Panel'!$M$11)*'Control Panel'!$C$28),IF(U46&gt;='Control Panel'!$M$10,(('Control Panel'!$M$8-'Control Panel'!$L$8)*'Control Panel'!$C$24)+('Control Panel'!$M$9-'Control Panel'!$L$9)*'Control Panel'!$C$25+(('Control Panel'!$M$10-'Control Panel'!$L$10)*'Control Panel'!$C$26)+((U46-'Control Panel'!$M$10)*'Control Panel'!$C$27),IF(U46&gt;='Control Panel'!$M$9,(('Control Panel'!$M$8-'Control Panel'!$L$8)*'Control Panel'!$C$24)+(('Control Panel'!$M$9-'Control Panel'!$L$9)*'Control Panel'!$C$25)+((U46-'Control Panel'!$M$9)*'Control Panel'!$C$26),IF(U46&gt;='Control Panel'!$M$8,(('Control Panel'!$M$8-'Control Panel'!$L$8)*'Control Panel'!$C$24)+((U46-'Control Panel'!$M$8)*'Control Panel'!$C$25),IF(U46&lt;='Control Panel'!$M$8,((U46-'Control Panel'!$L$8)*'Control Panel'!$C$24))))))))</f>
        <v>105698.48756461384</v>
      </c>
      <c r="X46" s="92">
        <f t="shared" si="16"/>
        <v>-44386.073668322235</v>
      </c>
      <c r="Y46" s="91">
        <f>T46*(1+'Control Panel'!$C$44)</f>
        <v>18939423.95837469</v>
      </c>
      <c r="Z46" s="91">
        <f>U46*(1+'Control Panel'!$C$44)</f>
        <v>16749144.952546502</v>
      </c>
      <c r="AA46" s="91">
        <f>IF(Y46&gt;='Control Panel'!P$36,(('Control Panel'!P$34-'Control Panel'!O$34)*'Control Panel'!$C$39)+('Control Panel'!P$35-'Control Panel'!O$35)*'Control Panel'!$C$40+(('Control Panel'!P$36-'Control Panel'!O$36)*'Control Panel'!$C$41),IF(Y46&gt;='Control Panel'!P$35,(('Control Panel'!P$34-'Control Panel'!O$34)*'Control Panel'!$C$39)+(('Control Panel'!P$35-'Control Panel'!O$35)*'Control Panel'!$C$40)+((Y46-'Control Panel'!P$35)*'Control Panel'!$C$41),IF(Y46&gt;='Control Panel'!P$34,(('Control Panel'!P$34-'Control Panel'!O$34)*'Control Panel'!$C$39)+((Y46-'Control Panel'!P$34)*'Control Panel'!$C$40),IF(Y46&lt;='Control Panel'!P$34,((Y46-'Control Panel'!O$34)*'Control Panel'!$C$39)))))</f>
        <v>154587.09806992416</v>
      </c>
      <c r="AB46" s="91">
        <f>IF(Z46&gt;='Control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Panel'!$C$29)),IF(Z46&gt;='Control Panel'!$P$12,(('Control Panel'!$P$8-'Control Panel'!$O$8)*'Control Panel'!$C$24)+(('Control Panel'!$P$9-'Control Panel'!$O$9)*'Control Panel'!$C$25)+(('Control Panel'!$P$10-'Control Panel'!$O$10)*'Control Panel'!$C$26)+(('Control Panel'!$P$11-'Control Panel'!$O$11)*'Control Panel'!$C$27)+(('Control Panel'!$P$12-'Control Panel'!$O$12)*'Control Panel'!$C$28)+((Z46-'Control Panel'!$P$12)*'Control Panel'!$C$29),IF(Z46&gt;='Control Panel'!$P$11,(('Control Panel'!$P$8-'Control Panel'!$O$8)*'Control Panel'!$C$24)+(('Control Panel'!$P$9-'Control Panel'!$O$9)*'Control Panel'!$C$25)+(('Control Panel'!$P$10-'Control Panel'!$O$10)*'Control Panel'!$C$26)+(('Control Panel'!$P$11-'Control Panel'!$O$11)*'Control Panel'!$C$27)+((Z46-'Control Panel'!$P$11)*'Control Panel'!$C$28),IF(Z46&gt;='Control Panel'!$P$10,(('Control Panel'!$P$8-'Control Panel'!$O$8)*'Control Panel'!$C$24)+('Control Panel'!$P$9-'Control Panel'!$O$9)*'Control Panel'!$C$25+(('Control Panel'!$P$10-'Control Panel'!$O$10)*'Control Panel'!$C$26)+((Z46-'Control Panel'!$P$10)*'Control Panel'!$C$27),IF(Z46&gt;='Control Panel'!$P$9,(('Control Panel'!$P$8-'Control Panel'!$O$8)*'Control Panel'!$C$24)+(('Control Panel'!$P$9-'Control Panel'!$O$9)*'Control Panel'!$C$25)+((Z46-'Control Panel'!$P$9)*'Control Panel'!$C$26),IF(Z46&gt;='Control Panel'!$P$8,(('Control Panel'!$P$8-'Control Panel'!$O$8)*'Control Panel'!$C$24)+((Z46-'Control Panel'!$P$8)*'Control Panel'!$C$25),IF(Z46&lt;='Control Panel'!$P$8,((Z46-'Control Panel'!$O$8)*'Control Panel'!$C$24))))))))</f>
        <v>108869.44219155225</v>
      </c>
      <c r="AC46" s="93">
        <f t="shared" si="17"/>
        <v>-45717.655878371908</v>
      </c>
      <c r="AD46" s="93">
        <f>Y46*(1+'Control Panel'!$C$44)</f>
        <v>19507606.677125931</v>
      </c>
      <c r="AE46" s="91">
        <f>Z46*(1+'Control Panel'!$C$44)</f>
        <v>17251619.301122896</v>
      </c>
      <c r="AF46" s="91">
        <f>IF(AD46&gt;='Control Panel'!S$36,(('Control Panel'!S$34-'Control Panel'!R$34)*'Control Panel'!$C$39)+('Control Panel'!S$35-'Control Panel'!R$35)*'Control Panel'!$C$40+(('Control Panel'!S$36-'Control Panel'!R$36)*'Control Panel'!$C$41),IF(AD46&gt;='Control Panel'!S$35,(('Control Panel'!S$34-'Control Panel'!R$34)*'Control Panel'!$C$39)+(('Control Panel'!S$35-'Control Panel'!R$35)*'Control Panel'!$C$40)+((AD46-'Control Panel'!S$35)*'Control Panel'!$C$41),IF(AD46&gt;='Control Panel'!S$34,(('Control Panel'!S$34-'Control Panel'!R$34)*'Control Panel'!$C$39)+((AD46-'Control Panel'!S$34)*'Control Panel'!$C$40),IF(AD46&lt;='Control Panel'!S$34,((AD46-'Control Panel'!R$34)*'Control Panel'!$C$39)))))</f>
        <v>159224.7110120219</v>
      </c>
      <c r="AG46" s="91">
        <f>IF(AE46&gt;='Control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Panel'!$C$29)),IF(AE46&gt;='Control Panel'!$S$12,(('Control Panel'!$S$8-'Control Panel'!$R$8)*'Control Panel'!$C$24)+(('Control Panel'!$S$9-'Control Panel'!$R$9)*'Control Panel'!$C$25)+(('Control Panel'!$S$10-'Control Panel'!$R$10)*'Control Panel'!$C$26)+(('Control Panel'!$S$11-'Control Panel'!$R$11)*'Control Panel'!$C$27)+(('Control Panel'!$S$12-'Control Panel'!$R$12)*'Control Panel'!$C$28)+((AE46-'Control Panel'!$S$12)*'Control Panel'!$C$29),IF(AE46&gt;='Control Panel'!$S$11,(('Control Panel'!$S$8-'Control Panel'!$R$8)*'Control Panel'!$C$24)+(('Control Panel'!$S$9-'Control Panel'!$R$9)*'Control Panel'!$C$25)+(('Control Panel'!$S$10-'Control Panel'!$R$10)*'Control Panel'!$C$26)+(('Control Panel'!$S$11-'Control Panel'!$R$11)*'Control Panel'!$C$27)+((AE46-'Control Panel'!$S$11)*'Control Panel'!$C$28),IF(AE46&gt;='Control Panel'!$S$10,(('Control Panel'!$S$8-'Control Panel'!$R$8)*'Control Panel'!$C$24)+('Control Panel'!$S$9-'Control Panel'!$R$9)*'Control Panel'!$C$25+(('Control Panel'!$S$10-'Control Panel'!$R$10)*'Control Panel'!$C$26)+((AE46-'Control Panel'!$S$10)*'Control Panel'!$C$27),IF(AE46&gt;='Control Panel'!$S$9,(('Control Panel'!$S$8-'Control Panel'!$R$8)*'Control Panel'!$C$24)+(('Control Panel'!$S$9-'Control Panel'!$R$9)*'Control Panel'!$C$25)+((AE46-'Control Panel'!$S$9)*'Control Panel'!$C$26),IF(AE46&gt;='Control Panel'!$S$8,(('Control Panel'!$S$8-'Control Panel'!$R$8)*'Control Panel'!$C$24)+((AE46-'Control Panel'!$S$8)*'Control Panel'!$C$25),IF(AE46&lt;='Control Panel'!$S$8,((AE46-'Control Panel'!$R$8)*'Control Panel'!$C$24))))))))</f>
        <v>112135.52545729882</v>
      </c>
      <c r="AH46" s="91">
        <f t="shared" si="18"/>
        <v>-47089.185554723081</v>
      </c>
      <c r="AI46" s="92">
        <f t="shared" si="19"/>
        <v>751078.63000275113</v>
      </c>
      <c r="AJ46" s="92">
        <f t="shared" si="20"/>
        <v>528954.30803292582</v>
      </c>
      <c r="AK46" s="92">
        <f t="shared" si="21"/>
        <v>-222124.32196982531</v>
      </c>
    </row>
    <row r="47" spans="1:37" s="94" customFormat="1" ht="14.1">
      <c r="A47" s="86" t="str">
        <f>'ESTIMATED Earned Revenue'!A48</f>
        <v>Toledo, OH</v>
      </c>
      <c r="B47" s="86"/>
      <c r="C47" s="95">
        <f>'ESTIMATED Earned Revenue'!$I48*1.07925</f>
        <v>21096172.707300004</v>
      </c>
      <c r="D47" s="95">
        <f>'ESTIMATED Earned Revenue'!$L48*1.07925</f>
        <v>16075460.587875003</v>
      </c>
      <c r="E47" s="96">
        <f>IF(C47&gt;='Control Panel'!D$36,(('Control Panel'!D$34-'Control Panel'!C$34)*'Control Panel'!$C$39)+('Control Panel'!D$35-'Control Panel'!C$35)*'Control Panel'!$C$40+(('Control Panel'!D$36-'Control Panel'!C$36)*'Control Panel'!$C$41),IF(C47&gt;='Control Panel'!D$35,(('Control Panel'!D$34-'Control Panel'!C$34)*'Control Panel'!$C$39)+(('Control Panel'!D$35-'Control Panel'!C$35)*'Control Panel'!$C$40)+((C47-'Control Panel'!D$35)*'Control Panel'!$C$41),IF(C47&gt;='Control Panel'!D$34,(('Control Panel'!D$34-'Control Panel'!C$34)*'Control Panel'!$C$39)+((C47-'Control Panel'!D$34)*'Control Panel'!$C$40),IF(C47&lt;='Control Panel'!D$34,((C47-'Control Panel'!C$34)*'Control Panel'!$C$39)))))</f>
        <v>158692.33353650002</v>
      </c>
      <c r="F47" s="96">
        <f>IF(D47&gt;='Control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Panel'!$C$29)),IF(D47&gt;='Control Panel'!$D$12,(('Control Panel'!$D$8-'Control Panel'!$C$8)*'Control Panel'!$C$24)+(('Control Panel'!$D$9-'Control Panel'!$C$9)*'Control Panel'!$C$25)+(('Control Panel'!$D$10-'Control Panel'!$C$10)*'Control Panel'!$C$26)+(('Control Panel'!$D$11-'Control Panel'!$C$11)*'Control Panel'!$C$27)+(('Control Panel'!$D$12-'Control Panel'!$C$12)*'Control Panel'!$C$28)+((D47-'Control Panel'!$D$12)*'Control Panel'!$C$29),IF(D47&gt;='Control Panel'!$D$11,(('Control Panel'!$D$8-'Control Panel'!$C$8)*'Control Panel'!$C$24)+(('Control Panel'!$D$9-'Control Panel'!$C$9)*'Control Panel'!$C$25)+(('Control Panel'!$D$10-'Control Panel'!$C$10)*'Control Panel'!$C$26)+(('Control Panel'!$D$11-'Control Panel'!$C$11)*'Control Panel'!$C$27)+((D47-'Control Panel'!$D$11)*'Control Panel'!$C$28),IF(D47&gt;='Control Panel'!$D$10,(('Control Panel'!$D$8-'Control Panel'!$C$8)*'Control Panel'!$C$24)+('Control Panel'!$D$9-'Control Panel'!$C$9)*'Control Panel'!$C$25+(('Control Panel'!$D$10-'Control Panel'!$C$10)*'Control Panel'!$C$26)+((D47-'Control Panel'!$D$10)*'Control Panel'!$C$27),IF(D47&gt;='Control Panel'!$D$9,(('Control Panel'!$D$8-'Control Panel'!$C$8)*'Control Panel'!$C$24)+(('Control Panel'!$D$9-'Control Panel'!$C$9)*'Control Panel'!$C$25)+((D47-'Control Panel'!$D$9)*'Control Panel'!$C$26),IF(D47&gt;='Control Panel'!$D$8,(('Control Panel'!$D$8-'Control Panel'!$C$8)*'Control Panel'!$C$24)+((D47-'Control Panel'!$D$8)*'Control Panel'!$C$25),IF(D47&lt;='Control Panel'!$D$8,((D47-'Control Panel'!$C$8)*'Control Panel'!$C$24))))))))</f>
        <v>101264.11205756251</v>
      </c>
      <c r="G47" s="89">
        <f t="shared" si="11"/>
        <v>7.522328136875131E-3</v>
      </c>
      <c r="H47" s="90">
        <f t="shared" si="12"/>
        <v>6.2992977093260689E-3</v>
      </c>
      <c r="I47" s="91">
        <f t="shared" si="13"/>
        <v>-57428.221478937514</v>
      </c>
      <c r="J47" s="91">
        <f>C47*(1+'Control Panel'!$C$44)</f>
        <v>21729057.888519004</v>
      </c>
      <c r="K47" s="91">
        <f>D47*(1+'Control Panel'!$C$44)</f>
        <v>16557724.405511253</v>
      </c>
      <c r="L47" s="92">
        <f>IF(J47&gt;='Control Panel'!G$36,(('Control Panel'!G$34-'Control Panel'!F$34)*'Control Panel'!$C$39)+('Control Panel'!G$35-'Control Panel'!F$35)*'Control Panel'!$C$40+(('Control Panel'!G$36-'Control Panel'!F$36)*'Control Panel'!$C$41),IF(J47&gt;='Control Panel'!G$35,(('Control Panel'!G$34-'Control Panel'!F$34)*'Control Panel'!$C$39)+(('Control Panel'!G$35-'Control Panel'!F$35)*'Control Panel'!$C$40)+((J47-'Control Panel'!G$35)*'Control Panel'!$C$41),IF(J47&gt;='Control Panel'!G$34,(('Control Panel'!G$34-'Control Panel'!F$34)*'Control Panel'!$C$39)+((J47-'Control Panel'!G$34)*'Control Panel'!$C$40),IF(J47&lt;='Control Panel'!G$34,((J47-'Control Panel'!F$34)*'Control Panel'!$C$39)))))</f>
        <v>163453.10354259502</v>
      </c>
      <c r="M47" s="92">
        <f>IF(K47&gt;='Control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Panel'!$C$29)),IF(K47&gt;='Control Panel'!$G$12,(('Control Panel'!$G$8-'Control Panel'!$F$8)*'Control Panel'!$C$24)+(('Control Panel'!$G$9-'Control Panel'!$F$9)*'Control Panel'!$C$25)+(('Control Panel'!$G$10-'Control Panel'!$F$10)*'Control Panel'!$C$26)+(('Control Panel'!$G$11-'Control Panel'!$F$11)*'Control Panel'!$C$27)+(('Control Panel'!$G$12-'Control Panel'!$F$12)*'Control Panel'!$C$28)+((K47-'Control Panel'!$G$12)*'Control Panel'!$C$29),IF(K47&gt;='Control Panel'!$G$11,(('Control Panel'!$G$8-'Control Panel'!$F$8)*'Control Panel'!$C$24)+(('Control Panel'!$G$9-'Control Panel'!$F$9)*'Control Panel'!$C$25)+(('Control Panel'!$G$10-'Control Panel'!$F$10)*'Control Panel'!$C$26)+(('Control Panel'!$G$11-'Control Panel'!$F$11)*'Control Panel'!$C$27)+((K47-'Control Panel'!$G$11)*'Control Panel'!$C$28),IF(K47&gt;='Control Panel'!$G$10,(('Control Panel'!$G$8-'Control Panel'!$F$8)*'Control Panel'!$C$24)+('Control Panel'!$G$9-'Control Panel'!$F$9)*'Control Panel'!$C$25+(('Control Panel'!$G$10-'Control Panel'!$F$10)*'Control Panel'!$C$26)+((K47-'Control Panel'!$G$10)*'Control Panel'!$C$27),IF(K47&gt;='Control Panel'!$G$9,(('Control Panel'!$G$8-'Control Panel'!$F$8)*'Control Panel'!$C$24)+(('Control Panel'!$G$9-'Control Panel'!$F$9)*'Control Panel'!$C$25)+((K47-'Control Panel'!$G$9)*'Control Panel'!$C$26),IF(K47&gt;='Control Panel'!$G$8,(('Control Panel'!$G$8-'Control Panel'!$F$8)*'Control Panel'!$C$24)+((K47-'Control Panel'!$G$8)*'Control Panel'!$C$25),IF(K47&lt;='Control Panel'!$G$8,((K47-'Control Panel'!$F$8)*'Control Panel'!$C$24))))))))</f>
        <v>104302.03541928939</v>
      </c>
      <c r="N47" s="92">
        <f t="shared" si="14"/>
        <v>-59151.068123305638</v>
      </c>
      <c r="O47" s="92">
        <f>J47*(1+'Control Panel'!$C$44)</f>
        <v>22380929.625174575</v>
      </c>
      <c r="P47" s="92">
        <f>K47*(1+'Control Panel'!$C$44)</f>
        <v>17054456.137676589</v>
      </c>
      <c r="Q47" s="92">
        <f>IF(O47&gt;='Control Panel'!J$36,(('Control Panel'!J$34-'Control Panel'!I$34)*'Control Panel'!$C$39)+('Control Panel'!J$35-'Control Panel'!I$35)*'Control Panel'!$C$40+(('Control Panel'!J$36-'Control Panel'!I$36)*'Control Panel'!$C$41),IF(O47&gt;='Control Panel'!J$35,(('Control Panel'!J$34-'Control Panel'!I$34)*'Control Panel'!$C$39)+(('Control Panel'!J$35-'Control Panel'!I$35)*'Control Panel'!$C$40)+((O47-'Control Panel'!J$35)*'Control Panel'!$C$41),IF(O47&gt;='Control Panel'!J$34,(('Control Panel'!J$34-'Control Panel'!I$34)*'Control Panel'!$C$39)+((O47-'Control Panel'!J$34)*'Control Panel'!$C$40),IF(O47&lt;='Control Panel'!J$34,((O47-'Control Panel'!I$34)*'Control Panel'!$C$39)))))</f>
        <v>168356.69664887286</v>
      </c>
      <c r="R47" s="92">
        <f>IF(P47&gt;='Control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Panel'!$C$29)),IF(P47&gt;='Control Panel'!$J$12,(('Control Panel'!$J$8-'Control Panel'!$I$8)*'Control Panel'!$C$24)+(('Control Panel'!$J$9-'Control Panel'!$I$9)*'Control Panel'!$C$25)+(('Control Panel'!$J$10-'Control Panel'!$I$10)*'Control Panel'!$C$26)+(('Control Panel'!$J$11-'Control Panel'!$I$11)*'Control Panel'!$C$27)+(('Control Panel'!$J$12-'Control Panel'!$I$12)*'Control Panel'!$C$28)+((P47-'Control Panel'!$J$12)*'Control Panel'!$C$29),IF(P47&gt;='Control Panel'!$J$11,(('Control Panel'!$J$8-'Control Panel'!$I$8)*'Control Panel'!$C$24)+(('Control Panel'!$J$9-'Control Panel'!$I$9)*'Control Panel'!$C$25)+(('Control Panel'!$J$10-'Control Panel'!$I$10)*'Control Panel'!$C$26)+(('Control Panel'!$J$11-'Control Panel'!$I$11)*'Control Panel'!$C$27)+((P47-'Control Panel'!$J$11)*'Control Panel'!$C$28),IF(P47&gt;='Control Panel'!$J$10,(('Control Panel'!$J$8-'Control Panel'!$I$8)*'Control Panel'!$C$24)+('Control Panel'!$J$9-'Control Panel'!$I$9)*'Control Panel'!$C$25+(('Control Panel'!$J$10-'Control Panel'!$I$10)*'Control Panel'!$C$26)+((P47-'Control Panel'!$J$10)*'Control Panel'!$C$27),IF(P47&gt;='Control Panel'!$J$9,(('Control Panel'!$J$8-'Control Panel'!$I$8)*'Control Panel'!$C$24)+(('Control Panel'!$J$9-'Control Panel'!$I$9)*'Control Panel'!$C$25)+((P47-'Control Panel'!$J$9)*'Control Panel'!$C$26),IF(P47&gt;='Control Panel'!$J$8,(('Control Panel'!$J$8-'Control Panel'!$I$8)*'Control Panel'!$C$24)+((P47-'Control Panel'!$J$8)*'Control Panel'!$C$25),IF(P47&lt;='Control Panel'!$J$8,((P47-'Control Panel'!$I$8)*'Control Panel'!$C$24))))))))</f>
        <v>107431.09648186807</v>
      </c>
      <c r="S47" s="92">
        <f t="shared" si="15"/>
        <v>-60925.600167004799</v>
      </c>
      <c r="T47" s="92">
        <f>O47*(1+'Control Panel'!$C$44)</f>
        <v>23052357.513929814</v>
      </c>
      <c r="U47" s="92">
        <f>P47*(1+'Control Panel'!$C$44)</f>
        <v>17566089.821806889</v>
      </c>
      <c r="V47" s="92">
        <f>IF(T47&gt;='Control Panel'!M$36,(('Control Panel'!M$34-'Control Panel'!L$34)*'Control Panel'!$C$39)+('Control Panel'!M$35-'Control Panel'!L$35)*'Control Panel'!$C$40+(('Control Panel'!M$36-'Control Panel'!L$36)*'Control Panel'!$C$41),IF(T47&gt;='Control Panel'!M$35,(('Control Panel'!M$34-'Control Panel'!L$34)*'Control Panel'!$C$39)+(('Control Panel'!M$35-'Control Panel'!L$35)*'Control Panel'!$C$40)+((T47-'Control Panel'!M$35)*'Control Panel'!$C$41),IF(T47&gt;='Control Panel'!M$34,(('Control Panel'!M$34-'Control Panel'!L$34)*'Control Panel'!$C$39)+((T47-'Control Panel'!M$34)*'Control Panel'!$C$40),IF(T47&lt;='Control Panel'!M$34,((T47-'Control Panel'!L$34)*'Control Panel'!$C$39)))))</f>
        <v>173407.3975483391</v>
      </c>
      <c r="W47" s="91">
        <f>IF(U47&gt;='Control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Panel'!$C$29)),IF(U47&gt;='Control Panel'!$M$12,(('Control Panel'!$M$8-'Control Panel'!$L$8)*'Control Panel'!$C$24)+(('Control Panel'!$M$9-'Control Panel'!$L$9)*'Control Panel'!$C$25)+(('Control Panel'!$M$10-'Control Panel'!$L$10)*'Control Panel'!$C$26)+(('Control Panel'!$M$11-'Control Panel'!$L$11)*'Control Panel'!$C$27)+(('Control Panel'!$M$12-'Control Panel'!$L$12)*'Control Panel'!$C$28)+((U47-'Control Panel'!$M$12)*'Control Panel'!$C$29),IF(U47&gt;='Control Panel'!$M$11,(('Control Panel'!$M$8-'Control Panel'!$L$8)*'Control Panel'!$C$24)+(('Control Panel'!$M$9-'Control Panel'!$L$9)*'Control Panel'!$C$25)+(('Control Panel'!$M$10-'Control Panel'!$L$10)*'Control Panel'!$C$26)+(('Control Panel'!$M$11-'Control Panel'!$L$11)*'Control Panel'!$C$27)+((U47-'Control Panel'!$M$11)*'Control Panel'!$C$28),IF(U47&gt;='Control Panel'!$M$10,(('Control Panel'!$M$8-'Control Panel'!$L$8)*'Control Panel'!$C$24)+('Control Panel'!$M$9-'Control Panel'!$L$9)*'Control Panel'!$C$25+(('Control Panel'!$M$10-'Control Panel'!$L$10)*'Control Panel'!$C$26)+((U47-'Control Panel'!$M$10)*'Control Panel'!$C$27),IF(U47&gt;='Control Panel'!$M$9,(('Control Panel'!$M$8-'Control Panel'!$L$8)*'Control Panel'!$C$24)+(('Control Panel'!$M$9-'Control Panel'!$L$9)*'Control Panel'!$C$25)+((U47-'Control Panel'!$M$9)*'Control Panel'!$C$26),IF(U47&gt;='Control Panel'!$M$8,(('Control Panel'!$M$8-'Control Panel'!$L$8)*'Control Panel'!$C$24)+((U47-'Control Panel'!$M$8)*'Control Panel'!$C$25),IF(U47&lt;='Control Panel'!$M$8,((U47-'Control Panel'!$L$8)*'Control Panel'!$C$24))))))))</f>
        <v>110654.02937632411</v>
      </c>
      <c r="X47" s="92">
        <f t="shared" si="16"/>
        <v>-62753.368172014991</v>
      </c>
      <c r="Y47" s="91">
        <f>T47*(1+'Control Panel'!$C$44)</f>
        <v>23743928.239347707</v>
      </c>
      <c r="Z47" s="91">
        <f>U47*(1+'Control Panel'!$C$44)</f>
        <v>18093072.516461097</v>
      </c>
      <c r="AA47" s="91">
        <f>IF(Y47&gt;='Control Panel'!P$36,(('Control Panel'!P$34-'Control Panel'!O$34)*'Control Panel'!$C$39)+('Control Panel'!P$35-'Control Panel'!O$35)*'Control Panel'!$C$40+(('Control Panel'!P$36-'Control Panel'!O$36)*'Control Panel'!$C$41),IF(Y47&gt;='Control Panel'!P$35,(('Control Panel'!P$34-'Control Panel'!O$34)*'Control Panel'!$C$39)+(('Control Panel'!P$35-'Control Panel'!O$35)*'Control Panel'!$C$40)+((Y47-'Control Panel'!P$35)*'Control Panel'!$C$41),IF(Y47&gt;='Control Panel'!P$34,(('Control Panel'!P$34-'Control Panel'!O$34)*'Control Panel'!$C$39)+((Y47-'Control Panel'!P$34)*'Control Panel'!$C$40),IF(Y47&lt;='Control Panel'!P$34,((Y47-'Control Panel'!O$34)*'Control Panel'!$C$39)))))</f>
        <v>178609.61947478924</v>
      </c>
      <c r="AB47" s="91">
        <f>IF(Z47&gt;='Control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Panel'!$C$29)),IF(Z47&gt;='Control Panel'!$P$12,(('Control Panel'!$P$8-'Control Panel'!$O$8)*'Control Panel'!$C$24)+(('Control Panel'!$P$9-'Control Panel'!$O$9)*'Control Panel'!$C$25)+(('Control Panel'!$P$10-'Control Panel'!$O$10)*'Control Panel'!$C$26)+(('Control Panel'!$P$11-'Control Panel'!$O$11)*'Control Panel'!$C$27)+(('Control Panel'!$P$12-'Control Panel'!$O$12)*'Control Panel'!$C$28)+((Z47-'Control Panel'!$P$12)*'Control Panel'!$C$29),IF(Z47&gt;='Control Panel'!$P$11,(('Control Panel'!$P$8-'Control Panel'!$O$8)*'Control Panel'!$C$24)+(('Control Panel'!$P$9-'Control Panel'!$O$9)*'Control Panel'!$C$25)+(('Control Panel'!$P$10-'Control Panel'!$O$10)*'Control Panel'!$C$26)+(('Control Panel'!$P$11-'Control Panel'!$O$11)*'Control Panel'!$C$27)+((Z47-'Control Panel'!$P$11)*'Control Panel'!$C$28),IF(Z47&gt;='Control Panel'!$P$10,(('Control Panel'!$P$8-'Control Panel'!$O$8)*'Control Panel'!$C$24)+('Control Panel'!$P$9-'Control Panel'!$O$9)*'Control Panel'!$C$25+(('Control Panel'!$P$10-'Control Panel'!$O$10)*'Control Panel'!$C$26)+((Z47-'Control Panel'!$P$10)*'Control Panel'!$C$27),IF(Z47&gt;='Control Panel'!$P$9,(('Control Panel'!$P$8-'Control Panel'!$O$8)*'Control Panel'!$C$24)+(('Control Panel'!$P$9-'Control Panel'!$O$9)*'Control Panel'!$C$25)+((Z47-'Control Panel'!$P$9)*'Control Panel'!$C$26),IF(Z47&gt;='Control Panel'!$P$8,(('Control Panel'!$P$8-'Control Panel'!$O$8)*'Control Panel'!$C$24)+((Z47-'Control Panel'!$P$8)*'Control Panel'!$C$25),IF(Z47&lt;='Control Panel'!$P$8,((Z47-'Control Panel'!$O$8)*'Control Panel'!$C$24))))))))</f>
        <v>113973.65025761384</v>
      </c>
      <c r="AC47" s="93">
        <f t="shared" si="17"/>
        <v>-64635.9692171754</v>
      </c>
      <c r="AD47" s="93">
        <f>Y47*(1+'Control Panel'!$C$44)</f>
        <v>24456246.086528141</v>
      </c>
      <c r="AE47" s="91">
        <f>Z47*(1+'Control Panel'!$C$44)</f>
        <v>18635864.691954929</v>
      </c>
      <c r="AF47" s="91">
        <f>IF(AD47&gt;='Control Panel'!S$36,(('Control Panel'!S$34-'Control Panel'!R$34)*'Control Panel'!$C$39)+('Control Panel'!S$35-'Control Panel'!R$35)*'Control Panel'!$C$40+(('Control Panel'!S$36-'Control Panel'!R$36)*'Control Panel'!$C$41),IF(AD47&gt;='Control Panel'!S$35,(('Control Panel'!S$34-'Control Panel'!R$34)*'Control Panel'!$C$39)+(('Control Panel'!S$35-'Control Panel'!R$35)*'Control Panel'!$C$40)+((AD47-'Control Panel'!S$35)*'Control Panel'!$C$41),IF(AD47&gt;='Control Panel'!S$34,(('Control Panel'!S$34-'Control Panel'!R$34)*'Control Panel'!$C$39)+((AD47-'Control Panel'!S$34)*'Control Panel'!$C$40),IF(AD47&lt;='Control Panel'!S$34,((AD47-'Control Panel'!R$34)*'Control Panel'!$C$39)))))</f>
        <v>183967.90805903295</v>
      </c>
      <c r="AG47" s="91">
        <f>IF(AE47&gt;='Control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Panel'!$C$29)),IF(AE47&gt;='Control Panel'!$S$12,(('Control Panel'!$S$8-'Control Panel'!$R$8)*'Control Panel'!$C$24)+(('Control Panel'!$S$9-'Control Panel'!$R$9)*'Control Panel'!$C$25)+(('Control Panel'!$S$10-'Control Panel'!$R$10)*'Control Panel'!$C$26)+(('Control Panel'!$S$11-'Control Panel'!$R$11)*'Control Panel'!$C$27)+(('Control Panel'!$S$12-'Control Panel'!$R$12)*'Control Panel'!$C$28)+((AE47-'Control Panel'!$S$12)*'Control Panel'!$C$29),IF(AE47&gt;='Control Panel'!$S$11,(('Control Panel'!$S$8-'Control Panel'!$R$8)*'Control Panel'!$C$24)+(('Control Panel'!$S$9-'Control Panel'!$R$9)*'Control Panel'!$C$25)+(('Control Panel'!$S$10-'Control Panel'!$R$10)*'Control Panel'!$C$26)+(('Control Panel'!$S$11-'Control Panel'!$R$11)*'Control Panel'!$C$27)+((AE47-'Control Panel'!$S$11)*'Control Panel'!$C$28),IF(AE47&gt;='Control Panel'!$S$10,(('Control Panel'!$S$8-'Control Panel'!$R$8)*'Control Panel'!$C$24)+('Control Panel'!$S$9-'Control Panel'!$R$9)*'Control Panel'!$C$25+(('Control Panel'!$S$10-'Control Panel'!$R$10)*'Control Panel'!$C$26)+((AE47-'Control Panel'!$S$10)*'Control Panel'!$C$27),IF(AE47&gt;='Control Panel'!$S$9,(('Control Panel'!$S$8-'Control Panel'!$R$8)*'Control Panel'!$C$24)+(('Control Panel'!$S$9-'Control Panel'!$R$9)*'Control Panel'!$C$25)+((AE47-'Control Panel'!$S$9)*'Control Panel'!$C$26),IF(AE47&gt;='Control Panel'!$S$8,(('Control Panel'!$S$8-'Control Panel'!$R$8)*'Control Panel'!$C$24)+((AE47-'Control Panel'!$S$8)*'Control Panel'!$C$25),IF(AE47&lt;='Control Panel'!$S$8,((AE47-'Control Panel'!$R$8)*'Control Panel'!$C$24))))))))</f>
        <v>117392.85976534226</v>
      </c>
      <c r="AH47" s="91">
        <f t="shared" si="18"/>
        <v>-66575.048293690692</v>
      </c>
      <c r="AI47" s="92">
        <f t="shared" si="19"/>
        <v>867794.72527362918</v>
      </c>
      <c r="AJ47" s="92">
        <f t="shared" si="20"/>
        <v>553753.67130043765</v>
      </c>
      <c r="AK47" s="92">
        <f t="shared" si="21"/>
        <v>-314041.05397319153</v>
      </c>
    </row>
    <row r="48" spans="1:37" s="94" customFormat="1" ht="14.1">
      <c r="A48" s="86" t="str">
        <f>'ESTIMATED Earned Revenue'!A49</f>
        <v>Newark, OH</v>
      </c>
      <c r="B48" s="86"/>
      <c r="C48" s="87">
        <f>'ESTIMATED Earned Revenue'!$I49*1.07925</f>
        <v>22945471.737412505</v>
      </c>
      <c r="D48" s="87">
        <f>'ESTIMATED Earned Revenue'!$L49*1.07925</f>
        <v>16090482.307076253</v>
      </c>
      <c r="E48" s="88">
        <f>IF(C48&gt;='Control Panel'!D$36,(('Control Panel'!D$34-'Control Panel'!C$34)*'Control Panel'!$C$39)+('Control Panel'!D$35-'Control Panel'!C$35)*'Control Panel'!$C$40+(('Control Panel'!D$36-'Control Panel'!C$36)*'Control Panel'!$C$41),IF(C48&gt;='Control Panel'!D$35,(('Control Panel'!D$34-'Control Panel'!C$34)*'Control Panel'!$C$39)+(('Control Panel'!D$35-'Control Panel'!C$35)*'Control Panel'!$C$40)+((C48-'Control Panel'!D$35)*'Control Panel'!$C$41),IF(C48&gt;='Control Panel'!D$34,(('Control Panel'!D$34-'Control Panel'!C$34)*'Control Panel'!$C$39)+((C48-'Control Panel'!D$34)*'Control Panel'!$C$40),IF(C48&lt;='Control Panel'!D$34,((C48-'Control Panel'!C$34)*'Control Panel'!$C$39)))))</f>
        <v>162956.17547482502</v>
      </c>
      <c r="F48" s="88">
        <f>IF(D48&gt;='Control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Panel'!$C$29)),IF(D48&gt;='Control Panel'!$D$12,(('Control Panel'!$D$8-'Control Panel'!$C$8)*'Control Panel'!$C$24)+(('Control Panel'!$D$9-'Control Panel'!$C$9)*'Control Panel'!$C$25)+(('Control Panel'!$D$10-'Control Panel'!$C$10)*'Control Panel'!$C$26)+(('Control Panel'!$D$11-'Control Panel'!$C$11)*'Control Panel'!$C$27)+(('Control Panel'!$D$12-'Control Panel'!$C$12)*'Control Panel'!$C$28)+((D48-'Control Panel'!$D$12)*'Control Panel'!$C$29),IF(D48&gt;='Control Panel'!$D$11,(('Control Panel'!$D$8-'Control Panel'!$C$8)*'Control Panel'!$C$24)+(('Control Panel'!$D$9-'Control Panel'!$C$9)*'Control Panel'!$C$25)+(('Control Panel'!$D$10-'Control Panel'!$C$10)*'Control Panel'!$C$26)+(('Control Panel'!$D$11-'Control Panel'!$C$11)*'Control Panel'!$C$27)+((D48-'Control Panel'!$D$11)*'Control Panel'!$C$28),IF(D48&gt;='Control Panel'!$D$10,(('Control Panel'!$D$8-'Control Panel'!$C$8)*'Control Panel'!$C$24)+('Control Panel'!$D$9-'Control Panel'!$C$9)*'Control Panel'!$C$25+(('Control Panel'!$D$10-'Control Panel'!$C$10)*'Control Panel'!$C$26)+((D48-'Control Panel'!$D$10)*'Control Panel'!$C$27),IF(D48&gt;='Control Panel'!$D$9,(('Control Panel'!$D$8-'Control Panel'!$C$8)*'Control Panel'!$C$24)+(('Control Panel'!$D$9-'Control Panel'!$C$9)*'Control Panel'!$C$25)+((D48-'Control Panel'!$D$9)*'Control Panel'!$C$26),IF(D48&gt;='Control Panel'!$D$8,(('Control Panel'!$D$8-'Control Panel'!$C$8)*'Control Panel'!$C$24)+((D48-'Control Panel'!$D$8)*'Control Panel'!$C$25),IF(D48&lt;='Control Panel'!$D$8,((D48-'Control Panel'!$C$8)*'Control Panel'!$C$24))))))))</f>
        <v>101316.68807476689</v>
      </c>
      <c r="G48" s="89">
        <f t="shared" si="11"/>
        <v>7.10188822176733E-3</v>
      </c>
      <c r="H48" s="90">
        <f t="shared" si="12"/>
        <v>6.2966843467588268E-3</v>
      </c>
      <c r="I48" s="91">
        <f t="shared" si="13"/>
        <v>-61639.487400058133</v>
      </c>
      <c r="J48" s="91">
        <f>C48*(1+'Control Panel'!$C$44)</f>
        <v>23633835.889534879</v>
      </c>
      <c r="K48" s="91">
        <f>D48*(1+'Control Panel'!$C$44)</f>
        <v>16573196.776288541</v>
      </c>
      <c r="L48" s="92">
        <f>IF(J48&gt;='Control Panel'!G$36,(('Control Panel'!G$34-'Control Panel'!F$34)*'Control Panel'!$C$39)+('Control Panel'!G$35-'Control Panel'!F$35)*'Control Panel'!$C$40+(('Control Panel'!G$36-'Control Panel'!F$36)*'Control Panel'!$C$41),IF(J48&gt;='Control Panel'!G$35,(('Control Panel'!G$34-'Control Panel'!F$34)*'Control Panel'!$C$39)+(('Control Panel'!G$35-'Control Panel'!F$35)*'Control Panel'!$C$40)+((J48-'Control Panel'!G$35)*'Control Panel'!$C$41),IF(J48&gt;='Control Panel'!G$34,(('Control Panel'!G$34-'Control Panel'!F$34)*'Control Panel'!$C$39)+((J48-'Control Panel'!G$34)*'Control Panel'!$C$40),IF(J48&lt;='Control Panel'!G$34,((J48-'Control Panel'!F$34)*'Control Panel'!$C$39)))))</f>
        <v>167844.86073906979</v>
      </c>
      <c r="M48" s="92">
        <f>IF(K48&gt;='Control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Panel'!$C$29)),IF(K48&gt;='Control Panel'!$G$12,(('Control Panel'!$G$8-'Control Panel'!$F$8)*'Control Panel'!$C$24)+(('Control Panel'!$G$9-'Control Panel'!$F$9)*'Control Panel'!$C$25)+(('Control Panel'!$G$10-'Control Panel'!$F$10)*'Control Panel'!$C$26)+(('Control Panel'!$G$11-'Control Panel'!$F$11)*'Control Panel'!$C$27)+(('Control Panel'!$G$12-'Control Panel'!$F$12)*'Control Panel'!$C$28)+((K48-'Control Panel'!$G$12)*'Control Panel'!$C$29),IF(K48&gt;='Control Panel'!$G$11,(('Control Panel'!$G$8-'Control Panel'!$F$8)*'Control Panel'!$C$24)+(('Control Panel'!$G$9-'Control Panel'!$F$9)*'Control Panel'!$C$25)+(('Control Panel'!$G$10-'Control Panel'!$F$10)*'Control Panel'!$C$26)+(('Control Panel'!$G$11-'Control Panel'!$F$11)*'Control Panel'!$C$27)+((K48-'Control Panel'!$G$11)*'Control Panel'!$C$28),IF(K48&gt;='Control Panel'!$G$10,(('Control Panel'!$G$8-'Control Panel'!$F$8)*'Control Panel'!$C$24)+('Control Panel'!$G$9-'Control Panel'!$F$9)*'Control Panel'!$C$25+(('Control Panel'!$G$10-'Control Panel'!$F$10)*'Control Panel'!$C$26)+((K48-'Control Panel'!$G$10)*'Control Panel'!$C$27),IF(K48&gt;='Control Panel'!$G$9,(('Control Panel'!$G$8-'Control Panel'!$F$8)*'Control Panel'!$C$24)+(('Control Panel'!$G$9-'Control Panel'!$F$9)*'Control Panel'!$C$25)+((K48-'Control Panel'!$G$9)*'Control Panel'!$C$26),IF(K48&gt;='Control Panel'!$G$8,(('Control Panel'!$G$8-'Control Panel'!$F$8)*'Control Panel'!$C$24)+((K48-'Control Panel'!$G$8)*'Control Panel'!$C$25),IF(K48&lt;='Control Panel'!$G$8,((K48-'Control Panel'!$F$8)*'Control Panel'!$C$24))))))))</f>
        <v>104356.18871700989</v>
      </c>
      <c r="N48" s="92">
        <f t="shared" si="14"/>
        <v>-63488.672022059895</v>
      </c>
      <c r="O48" s="92">
        <f>J48*(1+'Control Panel'!$C$44)</f>
        <v>24342850.966220926</v>
      </c>
      <c r="P48" s="92">
        <f>K48*(1+'Control Panel'!$C$44)</f>
        <v>17070392.679577198</v>
      </c>
      <c r="Q48" s="92">
        <f>IF(O48&gt;='Control Panel'!J$36,(('Control Panel'!J$34-'Control Panel'!I$34)*'Control Panel'!$C$39)+('Control Panel'!J$35-'Control Panel'!I$35)*'Control Panel'!$C$40+(('Control Panel'!J$36-'Control Panel'!I$36)*'Control Panel'!$C$41),IF(O48&gt;='Control Panel'!J$35,(('Control Panel'!J$34-'Control Panel'!I$34)*'Control Panel'!$C$39)+(('Control Panel'!J$35-'Control Panel'!I$35)*'Control Panel'!$C$40)+((O48-'Control Panel'!J$35)*'Control Panel'!$C$41),IF(O48&gt;='Control Panel'!J$34,(('Control Panel'!J$34-'Control Panel'!I$34)*'Control Panel'!$C$39)+((O48-'Control Panel'!J$34)*'Control Panel'!$C$40),IF(O48&lt;='Control Panel'!J$34,((O48-'Control Panel'!I$34)*'Control Panel'!$C$39)))))</f>
        <v>172880.20656124188</v>
      </c>
      <c r="R48" s="92">
        <f>IF(P48&gt;='Control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Panel'!$C$29)),IF(P48&gt;='Control Panel'!$J$12,(('Control Panel'!$J$8-'Control Panel'!$I$8)*'Control Panel'!$C$24)+(('Control Panel'!$J$9-'Control Panel'!$I$9)*'Control Panel'!$C$25)+(('Control Panel'!$J$10-'Control Panel'!$I$10)*'Control Panel'!$C$26)+(('Control Panel'!$J$11-'Control Panel'!$I$11)*'Control Panel'!$C$27)+(('Control Panel'!$J$12-'Control Panel'!$I$12)*'Control Panel'!$C$28)+((P48-'Control Panel'!$J$12)*'Control Panel'!$C$29),IF(P48&gt;='Control Panel'!$J$11,(('Control Panel'!$J$8-'Control Panel'!$I$8)*'Control Panel'!$C$24)+(('Control Panel'!$J$9-'Control Panel'!$I$9)*'Control Panel'!$C$25)+(('Control Panel'!$J$10-'Control Panel'!$I$10)*'Control Panel'!$C$26)+(('Control Panel'!$J$11-'Control Panel'!$I$11)*'Control Panel'!$C$27)+((P48-'Control Panel'!$J$11)*'Control Panel'!$C$28),IF(P48&gt;='Control Panel'!$J$10,(('Control Panel'!$J$8-'Control Panel'!$I$8)*'Control Panel'!$C$24)+('Control Panel'!$J$9-'Control Panel'!$I$9)*'Control Panel'!$C$25+(('Control Panel'!$J$10-'Control Panel'!$I$10)*'Control Panel'!$C$26)+((P48-'Control Panel'!$J$10)*'Control Panel'!$C$27),IF(P48&gt;='Control Panel'!$J$9,(('Control Panel'!$J$8-'Control Panel'!$I$8)*'Control Panel'!$C$24)+(('Control Panel'!$J$9-'Control Panel'!$I$9)*'Control Panel'!$C$25)+((P48-'Control Panel'!$J$9)*'Control Panel'!$C$26),IF(P48&gt;='Control Panel'!$J$8,(('Control Panel'!$J$8-'Control Panel'!$I$8)*'Control Panel'!$C$24)+((P48-'Control Panel'!$J$8)*'Control Panel'!$C$25),IF(P48&lt;='Control Panel'!$J$8,((P48-'Control Panel'!$I$8)*'Control Panel'!$C$24))))))))</f>
        <v>107486.8743785202</v>
      </c>
      <c r="S48" s="92">
        <f t="shared" si="15"/>
        <v>-65393.332182721686</v>
      </c>
      <c r="T48" s="92">
        <f>O48*(1+'Control Panel'!$C$44)</f>
        <v>25073136.495207556</v>
      </c>
      <c r="U48" s="92">
        <f>P48*(1+'Control Panel'!$C$44)</f>
        <v>17582504.459964514</v>
      </c>
      <c r="V48" s="92">
        <f>IF(T48&gt;='Control Panel'!M$36,(('Control Panel'!M$34-'Control Panel'!L$34)*'Control Panel'!$C$39)+('Control Panel'!M$35-'Control Panel'!L$35)*'Control Panel'!$C$40+(('Control Panel'!M$36-'Control Panel'!L$36)*'Control Panel'!$C$41),IF(T48&gt;='Control Panel'!M$35,(('Control Panel'!M$34-'Control Panel'!L$34)*'Control Panel'!$C$39)+(('Control Panel'!M$35-'Control Panel'!L$35)*'Control Panel'!$C$40)+((T48-'Control Panel'!M$35)*'Control Panel'!$C$41),IF(T48&gt;='Control Panel'!M$34,(('Control Panel'!M$34-'Control Panel'!L$34)*'Control Panel'!$C$39)+((T48-'Control Panel'!M$34)*'Control Panel'!$C$40),IF(T48&lt;='Control Panel'!M$34,((T48-'Control Panel'!L$34)*'Control Panel'!$C$39)))))</f>
        <v>178066.61275807914</v>
      </c>
      <c r="W48" s="91">
        <f>IF(U48&gt;='Control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Panel'!$C$29)),IF(U48&gt;='Control Panel'!$M$12,(('Control Panel'!$M$8-'Control Panel'!$L$8)*'Control Panel'!$C$24)+(('Control Panel'!$M$9-'Control Panel'!$L$9)*'Control Panel'!$C$25)+(('Control Panel'!$M$10-'Control Panel'!$L$10)*'Control Panel'!$C$26)+(('Control Panel'!$M$11-'Control Panel'!$L$11)*'Control Panel'!$C$27)+(('Control Panel'!$M$12-'Control Panel'!$L$12)*'Control Panel'!$C$28)+((U48-'Control Panel'!$M$12)*'Control Panel'!$C$29),IF(U48&gt;='Control Panel'!$M$11,(('Control Panel'!$M$8-'Control Panel'!$L$8)*'Control Panel'!$C$24)+(('Control Panel'!$M$9-'Control Panel'!$L$9)*'Control Panel'!$C$25)+(('Control Panel'!$M$10-'Control Panel'!$L$10)*'Control Panel'!$C$26)+(('Control Panel'!$M$11-'Control Panel'!$L$11)*'Control Panel'!$C$27)+((U48-'Control Panel'!$M$11)*'Control Panel'!$C$28),IF(U48&gt;='Control Panel'!$M$10,(('Control Panel'!$M$8-'Control Panel'!$L$8)*'Control Panel'!$C$24)+('Control Panel'!$M$9-'Control Panel'!$L$9)*'Control Panel'!$C$25+(('Control Panel'!$M$10-'Control Panel'!$L$10)*'Control Panel'!$C$26)+((U48-'Control Panel'!$M$10)*'Control Panel'!$C$27),IF(U48&gt;='Control Panel'!$M$9,(('Control Panel'!$M$8-'Control Panel'!$L$8)*'Control Panel'!$C$24)+(('Control Panel'!$M$9-'Control Panel'!$L$9)*'Control Panel'!$C$25)+((U48-'Control Panel'!$M$9)*'Control Panel'!$C$26),IF(U48&gt;='Control Panel'!$M$8,(('Control Panel'!$M$8-'Control Panel'!$L$8)*'Control Panel'!$C$24)+((U48-'Control Panel'!$M$8)*'Control Panel'!$C$25),IF(U48&lt;='Control Panel'!$M$8,((U48-'Control Panel'!$L$8)*'Control Panel'!$C$24))))))))</f>
        <v>110711.48060987578</v>
      </c>
      <c r="X48" s="92">
        <f t="shared" si="16"/>
        <v>-67355.132148203353</v>
      </c>
      <c r="Y48" s="91">
        <f>T48*(1+'Control Panel'!$C$44)</f>
        <v>25825330.590063784</v>
      </c>
      <c r="Z48" s="91">
        <f>U48*(1+'Control Panel'!$C$44)</f>
        <v>18109979.593763448</v>
      </c>
      <c r="AA48" s="91">
        <f>IF(Y48&gt;='Control Panel'!P$36,(('Control Panel'!P$34-'Control Panel'!O$34)*'Control Panel'!$C$39)+('Control Panel'!P$35-'Control Panel'!O$35)*'Control Panel'!$C$40+(('Control Panel'!P$36-'Control Panel'!O$36)*'Control Panel'!$C$41),IF(Y48&gt;='Control Panel'!P$35,(('Control Panel'!P$34-'Control Panel'!O$34)*'Control Panel'!$C$39)+(('Control Panel'!P$35-'Control Panel'!O$35)*'Control Panel'!$C$40)+((Y48-'Control Panel'!P$35)*'Control Panel'!$C$41),IF(Y48&gt;='Control Panel'!P$34,(('Control Panel'!P$34-'Control Panel'!O$34)*'Control Panel'!$C$39)+((Y48-'Control Panel'!P$34)*'Control Panel'!$C$40),IF(Y48&lt;='Control Panel'!P$34,((Y48-'Control Panel'!O$34)*'Control Panel'!$C$39)))))</f>
        <v>183408.61114082154</v>
      </c>
      <c r="AB48" s="91">
        <f>IF(Z48&gt;='Control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Panel'!$C$29)),IF(Z48&gt;='Control Panel'!$P$12,(('Control Panel'!$P$8-'Control Panel'!$O$8)*'Control Panel'!$C$24)+(('Control Panel'!$P$9-'Control Panel'!$O$9)*'Control Panel'!$C$25)+(('Control Panel'!$P$10-'Control Panel'!$O$10)*'Control Panel'!$C$26)+(('Control Panel'!$P$11-'Control Panel'!$O$11)*'Control Panel'!$C$27)+(('Control Panel'!$P$12-'Control Panel'!$O$12)*'Control Panel'!$C$28)+((Z48-'Control Panel'!$P$12)*'Control Panel'!$C$29),IF(Z48&gt;='Control Panel'!$P$11,(('Control Panel'!$P$8-'Control Panel'!$O$8)*'Control Panel'!$C$24)+(('Control Panel'!$P$9-'Control Panel'!$O$9)*'Control Panel'!$C$25)+(('Control Panel'!$P$10-'Control Panel'!$O$10)*'Control Panel'!$C$26)+(('Control Panel'!$P$11-'Control Panel'!$O$11)*'Control Panel'!$C$27)+((Z48-'Control Panel'!$P$11)*'Control Panel'!$C$28),IF(Z48&gt;='Control Panel'!$P$10,(('Control Panel'!$P$8-'Control Panel'!$O$8)*'Control Panel'!$C$24)+('Control Panel'!$P$9-'Control Panel'!$O$9)*'Control Panel'!$C$25+(('Control Panel'!$P$10-'Control Panel'!$O$10)*'Control Panel'!$C$26)+((Z48-'Control Panel'!$P$10)*'Control Panel'!$C$27),IF(Z48&gt;='Control Panel'!$P$9,(('Control Panel'!$P$8-'Control Panel'!$O$8)*'Control Panel'!$C$24)+(('Control Panel'!$P$9-'Control Panel'!$O$9)*'Control Panel'!$C$25)+((Z48-'Control Panel'!$P$9)*'Control Panel'!$C$26),IF(Z48&gt;='Control Panel'!$P$8,(('Control Panel'!$P$8-'Control Panel'!$O$8)*'Control Panel'!$C$24)+((Z48-'Control Panel'!$P$8)*'Control Panel'!$C$25),IF(Z48&lt;='Control Panel'!$P$8,((Z48-'Control Panel'!$O$8)*'Control Panel'!$C$24))))))))</f>
        <v>114032.82502817207</v>
      </c>
      <c r="AC48" s="93">
        <f t="shared" si="17"/>
        <v>-69375.786112649468</v>
      </c>
      <c r="AD48" s="93">
        <f>Y48*(1+'Control Panel'!$C$44)</f>
        <v>26600090.507765699</v>
      </c>
      <c r="AE48" s="91">
        <f>Z48*(1+'Control Panel'!$C$44)</f>
        <v>18653278.981576353</v>
      </c>
      <c r="AF48" s="91">
        <f>IF(AD48&gt;='Control Panel'!S$36,(('Control Panel'!S$34-'Control Panel'!R$34)*'Control Panel'!$C$39)+('Control Panel'!S$35-'Control Panel'!R$35)*'Control Panel'!$C$40+(('Control Panel'!S$36-'Control Panel'!R$36)*'Control Panel'!$C$41),IF(AD48&gt;='Control Panel'!S$35,(('Control Panel'!S$34-'Control Panel'!R$34)*'Control Panel'!$C$39)+(('Control Panel'!S$35-'Control Panel'!R$35)*'Control Panel'!$C$40)+((AD48-'Control Panel'!S$35)*'Control Panel'!$C$41),IF(AD48&gt;='Control Panel'!S$34,(('Control Panel'!S$34-'Control Panel'!R$34)*'Control Panel'!$C$39)+((AD48-'Control Panel'!S$34)*'Control Panel'!$C$40),IF(AD48&lt;='Control Panel'!S$34,((AD48-'Control Panel'!R$34)*'Control Panel'!$C$39)))))</f>
        <v>188910.86947504617</v>
      </c>
      <c r="AG48" s="91">
        <f>IF(AE48&gt;='Control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Panel'!$C$29)),IF(AE48&gt;='Control Panel'!$S$12,(('Control Panel'!$S$8-'Control Panel'!$R$8)*'Control Panel'!$C$24)+(('Control Panel'!$S$9-'Control Panel'!$R$9)*'Control Panel'!$C$25)+(('Control Panel'!$S$10-'Control Panel'!$R$10)*'Control Panel'!$C$26)+(('Control Panel'!$S$11-'Control Panel'!$R$11)*'Control Panel'!$C$27)+(('Control Panel'!$S$12-'Control Panel'!$R$12)*'Control Panel'!$C$28)+((AE48-'Control Panel'!$S$12)*'Control Panel'!$C$29),IF(AE48&gt;='Control Panel'!$S$11,(('Control Panel'!$S$8-'Control Panel'!$R$8)*'Control Panel'!$C$24)+(('Control Panel'!$S$9-'Control Panel'!$R$9)*'Control Panel'!$C$25)+(('Control Panel'!$S$10-'Control Panel'!$R$10)*'Control Panel'!$C$26)+(('Control Panel'!$S$11-'Control Panel'!$R$11)*'Control Panel'!$C$27)+((AE48-'Control Panel'!$S$11)*'Control Panel'!$C$28),IF(AE48&gt;='Control Panel'!$S$10,(('Control Panel'!$S$8-'Control Panel'!$R$8)*'Control Panel'!$C$24)+('Control Panel'!$S$9-'Control Panel'!$R$9)*'Control Panel'!$C$25+(('Control Panel'!$S$10-'Control Panel'!$R$10)*'Control Panel'!$C$26)+((AE48-'Control Panel'!$S$10)*'Control Panel'!$C$27),IF(AE48&gt;='Control Panel'!$S$9,(('Control Panel'!$S$8-'Control Panel'!$R$8)*'Control Panel'!$C$24)+(('Control Panel'!$S$9-'Control Panel'!$R$9)*'Control Panel'!$C$25)+((AE48-'Control Panel'!$S$9)*'Control Panel'!$C$26),IF(AE48&gt;='Control Panel'!$S$8,(('Control Panel'!$S$8-'Control Panel'!$R$8)*'Control Panel'!$C$24)+((AE48-'Control Panel'!$S$8)*'Control Panel'!$C$25),IF(AE48&lt;='Control Panel'!$S$8,((AE48-'Control Panel'!$R$8)*'Control Panel'!$C$24))))))))</f>
        <v>117453.80977901723</v>
      </c>
      <c r="AH48" s="91">
        <f t="shared" si="18"/>
        <v>-71457.05969602894</v>
      </c>
      <c r="AI48" s="92">
        <f t="shared" si="19"/>
        <v>891111.16067425848</v>
      </c>
      <c r="AJ48" s="92">
        <f t="shared" si="20"/>
        <v>554041.17851259513</v>
      </c>
      <c r="AK48" s="92">
        <f t="shared" si="21"/>
        <v>-337069.98216166336</v>
      </c>
    </row>
    <row r="49" spans="1:37" s="94" customFormat="1" ht="14.1">
      <c r="A49" s="86" t="str">
        <f>'ESTIMATED Earned Revenue'!A50</f>
        <v>Abilene, TX</v>
      </c>
      <c r="B49" s="86"/>
      <c r="C49" s="87">
        <f>'ESTIMATED Earned Revenue'!$I50*1.07925</f>
        <v>18102128.581500001</v>
      </c>
      <c r="D49" s="87">
        <f>'ESTIMATED Earned Revenue'!$L50*1.07925</f>
        <v>17113421.181000002</v>
      </c>
      <c r="E49" s="88">
        <f>IF(C49&gt;='Control Panel'!D$36,(('Control Panel'!D$34-'Control Panel'!C$34)*'Control Panel'!$C$39)+('Control Panel'!D$35-'Control Panel'!C$35)*'Control Panel'!$C$40+(('Control Panel'!D$36-'Control Panel'!C$36)*'Control Panel'!$C$41),IF(C49&gt;='Control Panel'!D$35,(('Control Panel'!D$34-'Control Panel'!C$34)*'Control Panel'!$C$39)+(('Control Panel'!D$35-'Control Panel'!C$35)*'Control Panel'!$C$40)+((C49-'Control Panel'!D$35)*'Control Panel'!$C$41),IF(C49&gt;='Control Panel'!D$34,(('Control Panel'!D$34-'Control Panel'!C$34)*'Control Panel'!$C$39)+((C49-'Control Panel'!D$34)*'Control Panel'!$C$40),IF(C49&lt;='Control Panel'!D$34,((C49-'Control Panel'!C$34)*'Control Panel'!$C$39)))))</f>
        <v>143722.11290750001</v>
      </c>
      <c r="F49" s="88">
        <f>IF(D49&gt;='Control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Panel'!$C$29)),IF(D49&gt;='Control Panel'!$D$12,(('Control Panel'!$D$8-'Control Panel'!$C$8)*'Control Panel'!$C$24)+(('Control Panel'!$D$9-'Control Panel'!$C$9)*'Control Panel'!$C$25)+(('Control Panel'!$D$10-'Control Panel'!$C$10)*'Control Panel'!$C$26)+(('Control Panel'!$D$11-'Control Panel'!$C$11)*'Control Panel'!$C$27)+(('Control Panel'!$D$12-'Control Panel'!$C$12)*'Control Panel'!$C$28)+((D49-'Control Panel'!$D$12)*'Control Panel'!$C$29),IF(D49&gt;='Control Panel'!$D$11,(('Control Panel'!$D$8-'Control Panel'!$C$8)*'Control Panel'!$C$24)+(('Control Panel'!$D$9-'Control Panel'!$C$9)*'Control Panel'!$C$25)+(('Control Panel'!$D$10-'Control Panel'!$C$10)*'Control Panel'!$C$26)+(('Control Panel'!$D$11-'Control Panel'!$C$11)*'Control Panel'!$C$27)+((D49-'Control Panel'!$D$11)*'Control Panel'!$C$28),IF(D49&gt;='Control Panel'!$D$10,(('Control Panel'!$D$8-'Control Panel'!$C$8)*'Control Panel'!$C$24)+('Control Panel'!$D$9-'Control Panel'!$C$9)*'Control Panel'!$C$25+(('Control Panel'!$D$10-'Control Panel'!$C$10)*'Control Panel'!$C$26)+((D49-'Control Panel'!$D$10)*'Control Panel'!$C$27),IF(D49&gt;='Control Panel'!$D$9,(('Control Panel'!$D$8-'Control Panel'!$C$8)*'Control Panel'!$C$24)+(('Control Panel'!$D$9-'Control Panel'!$C$9)*'Control Panel'!$C$25)+((D49-'Control Panel'!$D$9)*'Control Panel'!$C$26),IF(D49&gt;='Control Panel'!$D$8,(('Control Panel'!$D$8-'Control Panel'!$C$8)*'Control Panel'!$C$24)+((D49-'Control Panel'!$D$8)*'Control Panel'!$C$25),IF(D49&lt;='Control Panel'!$D$8,((D49-'Control Panel'!$C$8)*'Control Panel'!$C$24))))))))</f>
        <v>104896.9741335</v>
      </c>
      <c r="G49" s="89">
        <f t="shared" si="11"/>
        <v>7.9395145305939888E-3</v>
      </c>
      <c r="H49" s="90">
        <f t="shared" si="12"/>
        <v>6.129515134586927E-3</v>
      </c>
      <c r="I49" s="91">
        <f t="shared" si="13"/>
        <v>-38825.138774000006</v>
      </c>
      <c r="J49" s="91">
        <f>C49*(1+'Control Panel'!$C$44)</f>
        <v>18645192.438945003</v>
      </c>
      <c r="K49" s="91">
        <f>D49*(1+'Control Panel'!$C$44)</f>
        <v>17626823.816430002</v>
      </c>
      <c r="L49" s="92">
        <f>IF(J49&gt;='Control Panel'!G$36,(('Control Panel'!G$34-'Control Panel'!F$34)*'Control Panel'!$C$39)+('Control Panel'!G$35-'Control Panel'!F$35)*'Control Panel'!$C$40+(('Control Panel'!G$36-'Control Panel'!F$36)*'Control Panel'!$C$41),IF(J49&gt;='Control Panel'!G$35,(('Control Panel'!G$34-'Control Panel'!F$34)*'Control Panel'!$C$39)+(('Control Panel'!G$35-'Control Panel'!F$35)*'Control Panel'!$C$40)+((J49-'Control Panel'!G$35)*'Control Panel'!$C$41),IF(J49&gt;='Control Panel'!G$34,(('Control Panel'!G$34-'Control Panel'!F$34)*'Control Panel'!$C$39)+((J49-'Control Panel'!G$34)*'Control Panel'!$C$40),IF(J49&lt;='Control Panel'!G$34,((J49-'Control Panel'!F$34)*'Control Panel'!$C$39)))))</f>
        <v>148033.77629472502</v>
      </c>
      <c r="M49" s="92">
        <f>IF(K49&gt;='Control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Panel'!$C$29)),IF(K49&gt;='Control Panel'!$G$12,(('Control Panel'!$G$8-'Control Panel'!$F$8)*'Control Panel'!$C$24)+(('Control Panel'!$G$9-'Control Panel'!$F$9)*'Control Panel'!$C$25)+(('Control Panel'!$G$10-'Control Panel'!$F$10)*'Control Panel'!$C$26)+(('Control Panel'!$G$11-'Control Panel'!$F$11)*'Control Panel'!$C$27)+(('Control Panel'!$G$12-'Control Panel'!$F$12)*'Control Panel'!$C$28)+((K49-'Control Panel'!$G$12)*'Control Panel'!$C$29),IF(K49&gt;='Control Panel'!$G$11,(('Control Panel'!$G$8-'Control Panel'!$F$8)*'Control Panel'!$C$24)+(('Control Panel'!$G$9-'Control Panel'!$F$9)*'Control Panel'!$C$25)+(('Control Panel'!$G$10-'Control Panel'!$F$10)*'Control Panel'!$C$26)+(('Control Panel'!$G$11-'Control Panel'!$F$11)*'Control Panel'!$C$27)+((K49-'Control Panel'!$G$11)*'Control Panel'!$C$28),IF(K49&gt;='Control Panel'!$G$10,(('Control Panel'!$G$8-'Control Panel'!$F$8)*'Control Panel'!$C$24)+('Control Panel'!$G$9-'Control Panel'!$F$9)*'Control Panel'!$C$25+(('Control Panel'!$G$10-'Control Panel'!$F$10)*'Control Panel'!$C$26)+((K49-'Control Panel'!$G$10)*'Control Panel'!$C$27),IF(K49&gt;='Control Panel'!$G$9,(('Control Panel'!$G$8-'Control Panel'!$F$8)*'Control Panel'!$C$24)+(('Control Panel'!$G$9-'Control Panel'!$F$9)*'Control Panel'!$C$25)+((K49-'Control Panel'!$G$9)*'Control Panel'!$C$26),IF(K49&gt;='Control Panel'!$G$8,(('Control Panel'!$G$8-'Control Panel'!$F$8)*'Control Panel'!$C$24)+((K49-'Control Panel'!$G$8)*'Control Panel'!$C$25),IF(K49&lt;='Control Panel'!$G$8,((K49-'Control Panel'!$F$8)*'Control Panel'!$C$24))))))))</f>
        <v>108043.88335750501</v>
      </c>
      <c r="N49" s="92">
        <f t="shared" si="14"/>
        <v>-39989.892937220007</v>
      </c>
      <c r="O49" s="92">
        <f>J49*(1+'Control Panel'!$C$44)</f>
        <v>19204548.212113354</v>
      </c>
      <c r="P49" s="92">
        <f>K49*(1+'Control Panel'!$C$44)</f>
        <v>18155628.530922905</v>
      </c>
      <c r="Q49" s="92">
        <f>IF(O49&gt;='Control Panel'!J$36,(('Control Panel'!J$34-'Control Panel'!I$34)*'Control Panel'!$C$39)+('Control Panel'!J$35-'Control Panel'!I$35)*'Control Panel'!$C$40+(('Control Panel'!J$36-'Control Panel'!I$36)*'Control Panel'!$C$41),IF(O49&gt;='Control Panel'!J$35,(('Control Panel'!J$34-'Control Panel'!I$34)*'Control Panel'!$C$39)+(('Control Panel'!J$35-'Control Panel'!I$35)*'Control Panel'!$C$40)+((O49-'Control Panel'!J$35)*'Control Panel'!$C$41),IF(O49&gt;='Control Panel'!J$34,(('Control Panel'!J$34-'Control Panel'!I$34)*'Control Panel'!$C$39)+((O49-'Control Panel'!J$34)*'Control Panel'!$C$40),IF(O49&lt;='Control Panel'!J$34,((O49-'Control Panel'!I$34)*'Control Panel'!$C$39)))))</f>
        <v>152474.78958356677</v>
      </c>
      <c r="R49" s="92">
        <f>IF(P49&gt;='Control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Panel'!$C$29)),IF(P49&gt;='Control Panel'!$J$12,(('Control Panel'!$J$8-'Control Panel'!$I$8)*'Control Panel'!$C$24)+(('Control Panel'!$J$9-'Control Panel'!$I$9)*'Control Panel'!$C$25)+(('Control Panel'!$J$10-'Control Panel'!$I$10)*'Control Panel'!$C$26)+(('Control Panel'!$J$11-'Control Panel'!$I$11)*'Control Panel'!$C$27)+(('Control Panel'!$J$12-'Control Panel'!$I$12)*'Control Panel'!$C$28)+((P49-'Control Panel'!$J$12)*'Control Panel'!$C$29),IF(P49&gt;='Control Panel'!$J$11,(('Control Panel'!$J$8-'Control Panel'!$I$8)*'Control Panel'!$C$24)+(('Control Panel'!$J$9-'Control Panel'!$I$9)*'Control Panel'!$C$25)+(('Control Panel'!$J$10-'Control Panel'!$I$10)*'Control Panel'!$C$26)+(('Control Panel'!$J$11-'Control Panel'!$I$11)*'Control Panel'!$C$27)+((P49-'Control Panel'!$J$11)*'Control Panel'!$C$28),IF(P49&gt;='Control Panel'!$J$10,(('Control Panel'!$J$8-'Control Panel'!$I$8)*'Control Panel'!$C$24)+('Control Panel'!$J$9-'Control Panel'!$I$9)*'Control Panel'!$C$25+(('Control Panel'!$J$10-'Control Panel'!$I$10)*'Control Panel'!$C$26)+((P49-'Control Panel'!$J$10)*'Control Panel'!$C$27),IF(P49&gt;='Control Panel'!$J$9,(('Control Panel'!$J$8-'Control Panel'!$I$8)*'Control Panel'!$C$24)+(('Control Panel'!$J$9-'Control Panel'!$I$9)*'Control Panel'!$C$25)+((P49-'Control Panel'!$J$9)*'Control Panel'!$C$26),IF(P49&gt;='Control Panel'!$J$8,(('Control Panel'!$J$8-'Control Panel'!$I$8)*'Control Panel'!$C$24)+((P49-'Control Panel'!$J$8)*'Control Panel'!$C$25),IF(P49&lt;='Control Panel'!$J$8,((P49-'Control Panel'!$I$8)*'Control Panel'!$C$24))))))))</f>
        <v>111285.19985823016</v>
      </c>
      <c r="S49" s="92">
        <f t="shared" si="15"/>
        <v>-41189.589725336613</v>
      </c>
      <c r="T49" s="92">
        <f>O49*(1+'Control Panel'!$C$44)</f>
        <v>19780684.658476755</v>
      </c>
      <c r="U49" s="92">
        <f>P49*(1+'Control Panel'!$C$44)</f>
        <v>18700297.386850592</v>
      </c>
      <c r="V49" s="92">
        <f>IF(T49&gt;='Control Panel'!M$36,(('Control Panel'!M$34-'Control Panel'!L$34)*'Control Panel'!$C$39)+('Control Panel'!M$35-'Control Panel'!L$35)*'Control Panel'!$C$40+(('Control Panel'!M$36-'Control Panel'!L$36)*'Control Panel'!$C$41),IF(T49&gt;='Control Panel'!M$35,(('Control Panel'!M$34-'Control Panel'!L$34)*'Control Panel'!$C$39)+(('Control Panel'!M$35-'Control Panel'!L$35)*'Control Panel'!$C$40)+((T49-'Control Panel'!M$35)*'Control Panel'!$C$41),IF(T49&gt;='Control Panel'!M$34,(('Control Panel'!M$34-'Control Panel'!L$34)*'Control Panel'!$C$39)+((T49-'Control Panel'!M$34)*'Control Panel'!$C$40),IF(T49&lt;='Control Panel'!M$34,((T49-'Control Panel'!L$34)*'Control Panel'!$C$39)))))</f>
        <v>157049.03327107377</v>
      </c>
      <c r="W49" s="91">
        <f>IF(U49&gt;='Control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Panel'!$C$29)),IF(U49&gt;='Control Panel'!$M$12,(('Control Panel'!$M$8-'Control Panel'!$L$8)*'Control Panel'!$C$24)+(('Control Panel'!$M$9-'Control Panel'!$L$9)*'Control Panel'!$C$25)+(('Control Panel'!$M$10-'Control Panel'!$L$10)*'Control Panel'!$C$26)+(('Control Panel'!$M$11-'Control Panel'!$L$11)*'Control Panel'!$C$27)+(('Control Panel'!$M$12-'Control Panel'!$L$12)*'Control Panel'!$C$28)+((U49-'Control Panel'!$M$12)*'Control Panel'!$C$29),IF(U49&gt;='Control Panel'!$M$11,(('Control Panel'!$M$8-'Control Panel'!$L$8)*'Control Panel'!$C$24)+(('Control Panel'!$M$9-'Control Panel'!$L$9)*'Control Panel'!$C$25)+(('Control Panel'!$M$10-'Control Panel'!$L$10)*'Control Panel'!$C$26)+(('Control Panel'!$M$11-'Control Panel'!$L$11)*'Control Panel'!$C$27)+((U49-'Control Panel'!$M$11)*'Control Panel'!$C$28),IF(U49&gt;='Control Panel'!$M$10,(('Control Panel'!$M$8-'Control Panel'!$L$8)*'Control Panel'!$C$24)+('Control Panel'!$M$9-'Control Panel'!$L$9)*'Control Panel'!$C$25+(('Control Panel'!$M$10-'Control Panel'!$L$10)*'Control Panel'!$C$26)+((U49-'Control Panel'!$M$10)*'Control Panel'!$C$27),IF(U49&gt;='Control Panel'!$M$9,(('Control Panel'!$M$8-'Control Panel'!$L$8)*'Control Panel'!$C$24)+(('Control Panel'!$M$9-'Control Panel'!$L$9)*'Control Panel'!$C$25)+((U49-'Control Panel'!$M$9)*'Control Panel'!$C$26),IF(U49&gt;='Control Panel'!$M$8,(('Control Panel'!$M$8-'Control Panel'!$L$8)*'Control Panel'!$C$24)+((U49-'Control Panel'!$M$8)*'Control Panel'!$C$25),IF(U49&lt;='Control Panel'!$M$8,((U49-'Control Panel'!$L$8)*'Control Panel'!$C$24))))))))</f>
        <v>114623.75585397707</v>
      </c>
      <c r="X49" s="92">
        <f t="shared" si="16"/>
        <v>-42425.277417096702</v>
      </c>
      <c r="Y49" s="91">
        <f>T49*(1+'Control Panel'!$C$44)</f>
        <v>20374105.19823106</v>
      </c>
      <c r="Z49" s="91">
        <f>U49*(1+'Control Panel'!$C$44)</f>
        <v>19261306.308456112</v>
      </c>
      <c r="AA49" s="91">
        <f>IF(Y49&gt;='Control Panel'!P$36,(('Control Panel'!P$34-'Control Panel'!O$34)*'Control Panel'!$C$39)+('Control Panel'!P$35-'Control Panel'!O$35)*'Control Panel'!$C$40+(('Control Panel'!P$36-'Control Panel'!O$36)*'Control Panel'!$C$41),IF(Y49&gt;='Control Panel'!P$35,(('Control Panel'!P$34-'Control Panel'!O$34)*'Control Panel'!$C$39)+(('Control Panel'!P$35-'Control Panel'!O$35)*'Control Panel'!$C$40)+((Y49-'Control Panel'!P$35)*'Control Panel'!$C$41),IF(Y49&gt;='Control Panel'!P$34,(('Control Panel'!P$34-'Control Panel'!O$34)*'Control Panel'!$C$39)+((Y49-'Control Panel'!P$34)*'Control Panel'!$C$40),IF(Y49&lt;='Control Panel'!P$34,((Y49-'Control Panel'!O$34)*'Control Panel'!$C$39)))))</f>
        <v>161760.50426920602</v>
      </c>
      <c r="AB49" s="91">
        <f>IF(Z49&gt;='Control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Panel'!$C$29)),IF(Z49&gt;='Control Panel'!$P$12,(('Control Panel'!$P$8-'Control Panel'!$O$8)*'Control Panel'!$C$24)+(('Control Panel'!$P$9-'Control Panel'!$O$9)*'Control Panel'!$C$25)+(('Control Panel'!$P$10-'Control Panel'!$O$10)*'Control Panel'!$C$26)+(('Control Panel'!$P$11-'Control Panel'!$O$11)*'Control Panel'!$C$27)+(('Control Panel'!$P$12-'Control Panel'!$O$12)*'Control Panel'!$C$28)+((Z49-'Control Panel'!$P$12)*'Control Panel'!$C$29),IF(Z49&gt;='Control Panel'!$P$11,(('Control Panel'!$P$8-'Control Panel'!$O$8)*'Control Panel'!$C$24)+(('Control Panel'!$P$9-'Control Panel'!$O$9)*'Control Panel'!$C$25)+(('Control Panel'!$P$10-'Control Panel'!$O$10)*'Control Panel'!$C$26)+(('Control Panel'!$P$11-'Control Panel'!$O$11)*'Control Panel'!$C$27)+((Z49-'Control Panel'!$P$11)*'Control Panel'!$C$28),IF(Z49&gt;='Control Panel'!$P$10,(('Control Panel'!$P$8-'Control Panel'!$O$8)*'Control Panel'!$C$24)+('Control Panel'!$P$9-'Control Panel'!$O$9)*'Control Panel'!$C$25+(('Control Panel'!$P$10-'Control Panel'!$O$10)*'Control Panel'!$C$26)+((Z49-'Control Panel'!$P$10)*'Control Panel'!$C$27),IF(Z49&gt;='Control Panel'!$P$9,(('Control Panel'!$P$8-'Control Panel'!$O$8)*'Control Panel'!$C$24)+(('Control Panel'!$P$9-'Control Panel'!$O$9)*'Control Panel'!$C$25)+((Z49-'Control Panel'!$P$9)*'Control Panel'!$C$26),IF(Z49&gt;='Control Panel'!$P$8,(('Control Panel'!$P$8-'Control Panel'!$O$8)*'Control Panel'!$C$24)+((Z49-'Control Panel'!$P$8)*'Control Panel'!$C$25),IF(Z49&lt;='Control Panel'!$P$8,((Z49-'Control Panel'!$O$8)*'Control Panel'!$C$24))))))))</f>
        <v>118062.4685295964</v>
      </c>
      <c r="AC49" s="93">
        <f t="shared" si="17"/>
        <v>-43698.035739609622</v>
      </c>
      <c r="AD49" s="93">
        <f>Y49*(1+'Control Panel'!$C$44)</f>
        <v>20985328.354177993</v>
      </c>
      <c r="AE49" s="91">
        <f>Z49*(1+'Control Panel'!$C$44)</f>
        <v>19839145.497709796</v>
      </c>
      <c r="AF49" s="91">
        <f>IF(AD49&gt;='Control Panel'!S$36,(('Control Panel'!S$34-'Control Panel'!R$34)*'Control Panel'!$C$39)+('Control Panel'!S$35-'Control Panel'!R$35)*'Control Panel'!$C$40+(('Control Panel'!S$36-'Control Panel'!R$36)*'Control Panel'!$C$41),IF(AD49&gt;='Control Panel'!S$35,(('Control Panel'!S$34-'Control Panel'!R$34)*'Control Panel'!$C$39)+(('Control Panel'!S$35-'Control Panel'!R$35)*'Control Panel'!$C$40)+((AD49-'Control Panel'!S$35)*'Control Panel'!$C$41),IF(AD49&gt;='Control Panel'!S$34,(('Control Panel'!S$34-'Control Panel'!R$34)*'Control Panel'!$C$39)+((AD49-'Control Panel'!S$34)*'Control Panel'!$C$40),IF(AD49&lt;='Control Panel'!S$34,((AD49-'Control Panel'!R$34)*'Control Panel'!$C$39)))))</f>
        <v>166613.3193972822</v>
      </c>
      <c r="AG49" s="91">
        <f>IF(AE49&gt;='Control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Panel'!$C$29)),IF(AE49&gt;='Control Panel'!$S$12,(('Control Panel'!$S$8-'Control Panel'!$R$8)*'Control Panel'!$C$24)+(('Control Panel'!$S$9-'Control Panel'!$R$9)*'Control Panel'!$C$25)+(('Control Panel'!$S$10-'Control Panel'!$R$10)*'Control Panel'!$C$26)+(('Control Panel'!$S$11-'Control Panel'!$R$11)*'Control Panel'!$C$27)+(('Control Panel'!$S$12-'Control Panel'!$R$12)*'Control Panel'!$C$28)+((AE49-'Control Panel'!$S$12)*'Control Panel'!$C$29),IF(AE49&gt;='Control Panel'!$S$11,(('Control Panel'!$S$8-'Control Panel'!$R$8)*'Control Panel'!$C$24)+(('Control Panel'!$S$9-'Control Panel'!$R$9)*'Control Panel'!$C$25)+(('Control Panel'!$S$10-'Control Panel'!$R$10)*'Control Panel'!$C$26)+(('Control Panel'!$S$11-'Control Panel'!$R$11)*'Control Panel'!$C$27)+((AE49-'Control Panel'!$S$11)*'Control Panel'!$C$28),IF(AE49&gt;='Control Panel'!$S$10,(('Control Panel'!$S$8-'Control Panel'!$R$8)*'Control Panel'!$C$24)+('Control Panel'!$S$9-'Control Panel'!$R$9)*'Control Panel'!$C$25+(('Control Panel'!$S$10-'Control Panel'!$R$10)*'Control Panel'!$C$26)+((AE49-'Control Panel'!$S$10)*'Control Panel'!$C$27),IF(AE49&gt;='Control Panel'!$S$9,(('Control Panel'!$S$8-'Control Panel'!$R$8)*'Control Panel'!$C$24)+(('Control Panel'!$S$9-'Control Panel'!$R$9)*'Control Panel'!$C$25)+((AE49-'Control Panel'!$S$9)*'Control Panel'!$C$26),IF(AE49&gt;='Control Panel'!$S$8,(('Control Panel'!$S$8-'Control Panel'!$R$8)*'Control Panel'!$C$24)+((AE49-'Control Panel'!$S$8)*'Control Panel'!$C$25),IF(AE49&lt;='Control Panel'!$S$8,((AE49-'Control Panel'!$R$8)*'Control Panel'!$C$24))))))))</f>
        <v>121604.34258548429</v>
      </c>
      <c r="AH49" s="91">
        <f t="shared" si="18"/>
        <v>-45008.976811797911</v>
      </c>
      <c r="AI49" s="92">
        <f t="shared" si="19"/>
        <v>785931.42281585385</v>
      </c>
      <c r="AJ49" s="92">
        <f t="shared" si="20"/>
        <v>573619.65018479293</v>
      </c>
      <c r="AK49" s="92">
        <f t="shared" si="21"/>
        <v>-212311.77263106091</v>
      </c>
    </row>
    <row r="50" spans="1:37" s="94" customFormat="1" ht="14.1">
      <c r="A50" s="86" t="str">
        <f>'ESTIMATED Earned Revenue'!A51</f>
        <v>Peoria, IL</v>
      </c>
      <c r="B50" s="86"/>
      <c r="C50" s="87">
        <f>'ESTIMATED Earned Revenue'!$I51*1.07925</f>
        <v>19082575.4025</v>
      </c>
      <c r="D50" s="87">
        <f>'ESTIMATED Earned Revenue'!$L51*1.07925</f>
        <v>17134297.11375</v>
      </c>
      <c r="E50" s="88">
        <f>IF(C50&gt;='Control Panel'!D$36,(('Control Panel'!D$34-'Control Panel'!C$34)*'Control Panel'!$C$39)+('Control Panel'!D$35-'Control Panel'!C$35)*'Control Panel'!$C$40+(('Control Panel'!D$36-'Control Panel'!C$36)*'Control Panel'!$C$41),IF(C50&gt;='Control Panel'!D$35,(('Control Panel'!D$34-'Control Panel'!C$34)*'Control Panel'!$C$39)+(('Control Panel'!D$35-'Control Panel'!C$35)*'Control Panel'!$C$40)+((C50-'Control Panel'!D$35)*'Control Panel'!$C$41),IF(C50&gt;='Control Panel'!D$34,(('Control Panel'!D$34-'Control Panel'!C$34)*'Control Panel'!$C$39)+((C50-'Control Panel'!D$34)*'Control Panel'!$C$40),IF(C50&lt;='Control Panel'!D$34,((C50-'Control Panel'!C$34)*'Control Panel'!$C$39)))))</f>
        <v>148624.34701249999</v>
      </c>
      <c r="F50" s="88">
        <f>IF(D50&gt;='Control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Panel'!$C$29)),IF(D50&gt;='Control Panel'!$D$12,(('Control Panel'!$D$8-'Control Panel'!$C$8)*'Control Panel'!$C$24)+(('Control Panel'!$D$9-'Control Panel'!$C$9)*'Control Panel'!$C$25)+(('Control Panel'!$D$10-'Control Panel'!$C$10)*'Control Panel'!$C$26)+(('Control Panel'!$D$11-'Control Panel'!$C$11)*'Control Panel'!$C$27)+(('Control Panel'!$D$12-'Control Panel'!$C$12)*'Control Panel'!$C$28)+((D50-'Control Panel'!$D$12)*'Control Panel'!$C$29),IF(D50&gt;='Control Panel'!$D$11,(('Control Panel'!$D$8-'Control Panel'!$C$8)*'Control Panel'!$C$24)+(('Control Panel'!$D$9-'Control Panel'!$C$9)*'Control Panel'!$C$25)+(('Control Panel'!$D$10-'Control Panel'!$C$10)*'Control Panel'!$C$26)+(('Control Panel'!$D$11-'Control Panel'!$C$11)*'Control Panel'!$C$27)+((D50-'Control Panel'!$D$11)*'Control Panel'!$C$28),IF(D50&gt;='Control Panel'!$D$10,(('Control Panel'!$D$8-'Control Panel'!$C$8)*'Control Panel'!$C$24)+('Control Panel'!$D$9-'Control Panel'!$C$9)*'Control Panel'!$C$25+(('Control Panel'!$D$10-'Control Panel'!$C$10)*'Control Panel'!$C$26)+((D50-'Control Panel'!$D$10)*'Control Panel'!$C$27),IF(D50&gt;='Control Panel'!$D$9,(('Control Panel'!$D$8-'Control Panel'!$C$8)*'Control Panel'!$C$24)+(('Control Panel'!$D$9-'Control Panel'!$C$9)*'Control Panel'!$C$25)+((D50-'Control Panel'!$D$9)*'Control Panel'!$C$26),IF(D50&gt;='Control Panel'!$D$8,(('Control Panel'!$D$8-'Control Panel'!$C$8)*'Control Panel'!$C$24)+((D50-'Control Panel'!$D$8)*'Control Panel'!$C$25),IF(D50&lt;='Control Panel'!$D$8,((D50-'Control Panel'!$C$8)*'Control Panel'!$C$24))))))))</f>
        <v>104970.039898125</v>
      </c>
      <c r="G50" s="89">
        <f t="shared" si="11"/>
        <v>7.7884847237668338E-3</v>
      </c>
      <c r="H50" s="90">
        <f t="shared" si="12"/>
        <v>6.1263114092896306E-3</v>
      </c>
      <c r="I50" s="91">
        <f t="shared" si="13"/>
        <v>-43654.307114374984</v>
      </c>
      <c r="J50" s="91">
        <f>C50*(1+'Control Panel'!$C$44)</f>
        <v>19655052.664574999</v>
      </c>
      <c r="K50" s="91">
        <f>D50*(1+'Control Panel'!$C$44)</f>
        <v>17648326.0271625</v>
      </c>
      <c r="L50" s="92">
        <f>IF(J50&gt;='Control Panel'!G$36,(('Control Panel'!G$34-'Control Panel'!F$34)*'Control Panel'!$C$39)+('Control Panel'!G$35-'Control Panel'!F$35)*'Control Panel'!$C$40+(('Control Panel'!G$36-'Control Panel'!F$36)*'Control Panel'!$C$41),IF(J50&gt;='Control Panel'!G$35,(('Control Panel'!G$34-'Control Panel'!F$34)*'Control Panel'!$C$39)+(('Control Panel'!G$35-'Control Panel'!F$35)*'Control Panel'!$C$40)+((J50-'Control Panel'!G$35)*'Control Panel'!$C$41),IF(J50&gt;='Control Panel'!G$34,(('Control Panel'!G$34-'Control Panel'!F$34)*'Control Panel'!$C$39)+((J50-'Control Panel'!G$34)*'Control Panel'!$C$40),IF(J50&lt;='Control Panel'!G$34,((J50-'Control Panel'!F$34)*'Control Panel'!$C$39)))))</f>
        <v>153083.07742287501</v>
      </c>
      <c r="M50" s="92">
        <f>IF(K50&gt;='Control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Panel'!$C$29)),IF(K50&gt;='Control Panel'!$G$12,(('Control Panel'!$G$8-'Control Panel'!$F$8)*'Control Panel'!$C$24)+(('Control Panel'!$G$9-'Control Panel'!$F$9)*'Control Panel'!$C$25)+(('Control Panel'!$G$10-'Control Panel'!$F$10)*'Control Panel'!$C$26)+(('Control Panel'!$G$11-'Control Panel'!$F$11)*'Control Panel'!$C$27)+(('Control Panel'!$G$12-'Control Panel'!$F$12)*'Control Panel'!$C$28)+((K50-'Control Panel'!$G$12)*'Control Panel'!$C$29),IF(K50&gt;='Control Panel'!$G$11,(('Control Panel'!$G$8-'Control Panel'!$F$8)*'Control Panel'!$C$24)+(('Control Panel'!$G$9-'Control Panel'!$F$9)*'Control Panel'!$C$25)+(('Control Panel'!$G$10-'Control Panel'!$F$10)*'Control Panel'!$C$26)+(('Control Panel'!$G$11-'Control Panel'!$F$11)*'Control Panel'!$C$27)+((K50-'Control Panel'!$G$11)*'Control Panel'!$C$28),IF(K50&gt;='Control Panel'!$G$10,(('Control Panel'!$G$8-'Control Panel'!$F$8)*'Control Panel'!$C$24)+('Control Panel'!$G$9-'Control Panel'!$F$9)*'Control Panel'!$C$25+(('Control Panel'!$G$10-'Control Panel'!$F$10)*'Control Panel'!$C$26)+((K50-'Control Panel'!$G$10)*'Control Panel'!$C$27),IF(K50&gt;='Control Panel'!$G$9,(('Control Panel'!$G$8-'Control Panel'!$F$8)*'Control Panel'!$C$24)+(('Control Panel'!$G$9-'Control Panel'!$F$9)*'Control Panel'!$C$25)+((K50-'Control Panel'!$G$9)*'Control Panel'!$C$26),IF(K50&gt;='Control Panel'!$G$8,(('Control Panel'!$G$8-'Control Panel'!$F$8)*'Control Panel'!$C$24)+((K50-'Control Panel'!$G$8)*'Control Panel'!$C$25),IF(K50&lt;='Control Panel'!$G$8,((K50-'Control Panel'!$F$8)*'Control Panel'!$C$24))))))))</f>
        <v>108119.14109506874</v>
      </c>
      <c r="N50" s="92">
        <f t="shared" si="14"/>
        <v>-44963.936327806266</v>
      </c>
      <c r="O50" s="92">
        <f>J50*(1+'Control Panel'!$C$44)</f>
        <v>20244704.244512249</v>
      </c>
      <c r="P50" s="92">
        <f>K50*(1+'Control Panel'!$C$44)</f>
        <v>18177775.807977375</v>
      </c>
      <c r="Q50" s="92">
        <f>IF(O50&gt;='Control Panel'!J$36,(('Control Panel'!J$34-'Control Panel'!I$34)*'Control Panel'!$C$39)+('Control Panel'!J$35-'Control Panel'!I$35)*'Control Panel'!$C$40+(('Control Panel'!J$36-'Control Panel'!I$36)*'Control Panel'!$C$41),IF(O50&gt;='Control Panel'!J$35,(('Control Panel'!J$34-'Control Panel'!I$34)*'Control Panel'!$C$39)+(('Control Panel'!J$35-'Control Panel'!I$35)*'Control Panel'!$C$40)+((O50-'Control Panel'!J$35)*'Control Panel'!$C$41),IF(O50&gt;='Control Panel'!J$34,(('Control Panel'!J$34-'Control Panel'!I$34)*'Control Panel'!$C$39)+((O50-'Control Panel'!J$34)*'Control Panel'!$C$40),IF(O50&lt;='Control Panel'!J$34,((O50-'Control Panel'!I$34)*'Control Panel'!$C$39)))))</f>
        <v>157675.56974556125</v>
      </c>
      <c r="R50" s="92">
        <f>IF(P50&gt;='Control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Panel'!$C$29)),IF(P50&gt;='Control Panel'!$J$12,(('Control Panel'!$J$8-'Control Panel'!$I$8)*'Control Panel'!$C$24)+(('Control Panel'!$J$9-'Control Panel'!$I$9)*'Control Panel'!$C$25)+(('Control Panel'!$J$10-'Control Panel'!$I$10)*'Control Panel'!$C$26)+(('Control Panel'!$J$11-'Control Panel'!$I$11)*'Control Panel'!$C$27)+(('Control Panel'!$J$12-'Control Panel'!$I$12)*'Control Panel'!$C$28)+((P50-'Control Panel'!$J$12)*'Control Panel'!$C$29),IF(P50&gt;='Control Panel'!$J$11,(('Control Panel'!$J$8-'Control Panel'!$I$8)*'Control Panel'!$C$24)+(('Control Panel'!$J$9-'Control Panel'!$I$9)*'Control Panel'!$C$25)+(('Control Panel'!$J$10-'Control Panel'!$I$10)*'Control Panel'!$C$26)+(('Control Panel'!$J$11-'Control Panel'!$I$11)*'Control Panel'!$C$27)+((P50-'Control Panel'!$J$11)*'Control Panel'!$C$28),IF(P50&gt;='Control Panel'!$J$10,(('Control Panel'!$J$8-'Control Panel'!$I$8)*'Control Panel'!$C$24)+('Control Panel'!$J$9-'Control Panel'!$I$9)*'Control Panel'!$C$25+(('Control Panel'!$J$10-'Control Panel'!$I$10)*'Control Panel'!$C$26)+((P50-'Control Panel'!$J$10)*'Control Panel'!$C$27),IF(P50&gt;='Control Panel'!$J$9,(('Control Panel'!$J$8-'Control Panel'!$I$8)*'Control Panel'!$C$24)+(('Control Panel'!$J$9-'Control Panel'!$I$9)*'Control Panel'!$C$25)+((P50-'Control Panel'!$J$9)*'Control Panel'!$C$26),IF(P50&gt;='Control Panel'!$J$8,(('Control Panel'!$J$8-'Control Panel'!$I$8)*'Control Panel'!$C$24)+((P50-'Control Panel'!$J$8)*'Control Panel'!$C$25),IF(P50&lt;='Control Panel'!$J$8,((P50-'Control Panel'!$I$8)*'Control Panel'!$C$24))))))))</f>
        <v>111362.71532792081</v>
      </c>
      <c r="S50" s="92">
        <f t="shared" si="15"/>
        <v>-46312.854417640439</v>
      </c>
      <c r="T50" s="92">
        <f>O50*(1+'Control Panel'!$C$44)</f>
        <v>20852045.371847618</v>
      </c>
      <c r="U50" s="92">
        <f>P50*(1+'Control Panel'!$C$44)</f>
        <v>18723109.082216695</v>
      </c>
      <c r="V50" s="92">
        <f>IF(T50&gt;='Control Panel'!M$36,(('Control Panel'!M$34-'Control Panel'!L$34)*'Control Panel'!$C$39)+('Control Panel'!M$35-'Control Panel'!L$35)*'Control Panel'!$C$40+(('Control Panel'!M$36-'Control Panel'!L$36)*'Control Panel'!$C$41),IF(T50&gt;='Control Panel'!M$35,(('Control Panel'!M$34-'Control Panel'!L$34)*'Control Panel'!$C$39)+(('Control Panel'!M$35-'Control Panel'!L$35)*'Control Panel'!$C$40)+((T50-'Control Panel'!M$35)*'Control Panel'!$C$41),IF(T50&gt;='Control Panel'!M$34,(('Control Panel'!M$34-'Control Panel'!L$34)*'Control Panel'!$C$39)+((T50-'Control Panel'!M$34)*'Control Panel'!$C$40),IF(T50&lt;='Control Panel'!M$34,((T50-'Control Panel'!L$34)*'Control Panel'!$C$39)))))</f>
        <v>162405.8368379281</v>
      </c>
      <c r="W50" s="91">
        <f>IF(U50&gt;='Control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Panel'!$C$29)),IF(U50&gt;='Control Panel'!$M$12,(('Control Panel'!$M$8-'Control Panel'!$L$8)*'Control Panel'!$C$24)+(('Control Panel'!$M$9-'Control Panel'!$L$9)*'Control Panel'!$C$25)+(('Control Panel'!$M$10-'Control Panel'!$L$10)*'Control Panel'!$C$26)+(('Control Panel'!$M$11-'Control Panel'!$L$11)*'Control Panel'!$C$27)+(('Control Panel'!$M$12-'Control Panel'!$L$12)*'Control Panel'!$C$28)+((U50-'Control Panel'!$M$12)*'Control Panel'!$C$29),IF(U50&gt;='Control Panel'!$M$11,(('Control Panel'!$M$8-'Control Panel'!$L$8)*'Control Panel'!$C$24)+(('Control Panel'!$M$9-'Control Panel'!$L$9)*'Control Panel'!$C$25)+(('Control Panel'!$M$10-'Control Panel'!$L$10)*'Control Panel'!$C$26)+(('Control Panel'!$M$11-'Control Panel'!$L$11)*'Control Panel'!$C$27)+((U50-'Control Panel'!$M$11)*'Control Panel'!$C$28),IF(U50&gt;='Control Panel'!$M$10,(('Control Panel'!$M$8-'Control Panel'!$L$8)*'Control Panel'!$C$24)+('Control Panel'!$M$9-'Control Panel'!$L$9)*'Control Panel'!$C$25+(('Control Panel'!$M$10-'Control Panel'!$L$10)*'Control Panel'!$C$26)+((U50-'Control Panel'!$M$10)*'Control Panel'!$C$27),IF(U50&gt;='Control Panel'!$M$9,(('Control Panel'!$M$8-'Control Panel'!$L$8)*'Control Panel'!$C$24)+(('Control Panel'!$M$9-'Control Panel'!$L$9)*'Control Panel'!$C$25)+((U50-'Control Panel'!$M$9)*'Control Panel'!$C$26),IF(U50&gt;='Control Panel'!$M$8,(('Control Panel'!$M$8-'Control Panel'!$L$8)*'Control Panel'!$C$24)+((U50-'Control Panel'!$M$8)*'Control Panel'!$C$25),IF(U50&lt;='Control Panel'!$M$8,((U50-'Control Panel'!$L$8)*'Control Panel'!$C$24))))))))</f>
        <v>114703.59678775842</v>
      </c>
      <c r="X50" s="92">
        <f t="shared" si="16"/>
        <v>-47702.240050169683</v>
      </c>
      <c r="Y50" s="91">
        <f>T50*(1+'Control Panel'!$C$44)</f>
        <v>21477606.733003046</v>
      </c>
      <c r="Z50" s="91">
        <f>U50*(1+'Control Panel'!$C$44)</f>
        <v>19284802.354683198</v>
      </c>
      <c r="AA50" s="91">
        <f>IF(Y50&gt;='Control Panel'!P$36,(('Control Panel'!P$34-'Control Panel'!O$34)*'Control Panel'!$C$39)+('Control Panel'!P$35-'Control Panel'!O$35)*'Control Panel'!$C$40+(('Control Panel'!P$36-'Control Panel'!O$36)*'Control Panel'!$C$41),IF(Y50&gt;='Control Panel'!P$35,(('Control Panel'!P$34-'Control Panel'!O$34)*'Control Panel'!$C$39)+(('Control Panel'!P$35-'Control Panel'!O$35)*'Control Panel'!$C$40)+((Y50-'Control Panel'!P$35)*'Control Panel'!$C$41),IF(Y50&gt;='Control Panel'!P$34,(('Control Panel'!P$34-'Control Panel'!O$34)*'Control Panel'!$C$39)+((Y50-'Control Panel'!P$34)*'Control Panel'!$C$40),IF(Y50&lt;='Control Panel'!P$34,((Y50-'Control Panel'!O$34)*'Control Panel'!$C$39)))))</f>
        <v>167278.01194306597</v>
      </c>
      <c r="AB50" s="91">
        <f>IF(Z50&gt;='Control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Panel'!$C$29)),IF(Z50&gt;='Control Panel'!$P$12,(('Control Panel'!$P$8-'Control Panel'!$O$8)*'Control Panel'!$C$24)+(('Control Panel'!$P$9-'Control Panel'!$O$9)*'Control Panel'!$C$25)+(('Control Panel'!$P$10-'Control Panel'!$O$10)*'Control Panel'!$C$26)+(('Control Panel'!$P$11-'Control Panel'!$O$11)*'Control Panel'!$C$27)+(('Control Panel'!$P$12-'Control Panel'!$O$12)*'Control Panel'!$C$28)+((Z50-'Control Panel'!$P$12)*'Control Panel'!$C$29),IF(Z50&gt;='Control Panel'!$P$11,(('Control Panel'!$P$8-'Control Panel'!$O$8)*'Control Panel'!$C$24)+(('Control Panel'!$P$9-'Control Panel'!$O$9)*'Control Panel'!$C$25)+(('Control Panel'!$P$10-'Control Panel'!$O$10)*'Control Panel'!$C$26)+(('Control Panel'!$P$11-'Control Panel'!$O$11)*'Control Panel'!$C$27)+((Z50-'Control Panel'!$P$11)*'Control Panel'!$C$28),IF(Z50&gt;='Control Panel'!$P$10,(('Control Panel'!$P$8-'Control Panel'!$O$8)*'Control Panel'!$C$24)+('Control Panel'!$P$9-'Control Panel'!$O$9)*'Control Panel'!$C$25+(('Control Panel'!$P$10-'Control Panel'!$O$10)*'Control Panel'!$C$26)+((Z50-'Control Panel'!$P$10)*'Control Panel'!$C$27),IF(Z50&gt;='Control Panel'!$P$9,(('Control Panel'!$P$8-'Control Panel'!$O$8)*'Control Panel'!$C$24)+(('Control Panel'!$P$9-'Control Panel'!$O$9)*'Control Panel'!$C$25)+((Z50-'Control Panel'!$P$9)*'Control Panel'!$C$26),IF(Z50&gt;='Control Panel'!$P$8,(('Control Panel'!$P$8-'Control Panel'!$O$8)*'Control Panel'!$C$24)+((Z50-'Control Panel'!$P$8)*'Control Panel'!$C$25),IF(Z50&lt;='Control Panel'!$P$8,((Z50-'Control Panel'!$O$8)*'Control Panel'!$C$24))))))))</f>
        <v>118144.70469139119</v>
      </c>
      <c r="AC50" s="93">
        <f t="shared" si="17"/>
        <v>-49133.307251674778</v>
      </c>
      <c r="AD50" s="93">
        <f>Y50*(1+'Control Panel'!$C$44)</f>
        <v>22121934.934993137</v>
      </c>
      <c r="AE50" s="91">
        <f>Z50*(1+'Control Panel'!$C$44)</f>
        <v>19863346.425323695</v>
      </c>
      <c r="AF50" s="91">
        <f>IF(AD50&gt;='Control Panel'!S$36,(('Control Panel'!S$34-'Control Panel'!R$34)*'Control Panel'!$C$39)+('Control Panel'!S$35-'Control Panel'!R$35)*'Control Panel'!$C$40+(('Control Panel'!S$36-'Control Panel'!R$36)*'Control Panel'!$C$41),IF(AD50&gt;='Control Panel'!S$35,(('Control Panel'!S$34-'Control Panel'!R$34)*'Control Panel'!$C$39)+(('Control Panel'!S$35-'Control Panel'!R$35)*'Control Panel'!$C$40)+((AD50-'Control Panel'!S$35)*'Control Panel'!$C$41),IF(AD50&gt;='Control Panel'!S$34,(('Control Panel'!S$34-'Control Panel'!R$34)*'Control Panel'!$C$39)+((AD50-'Control Panel'!S$34)*'Control Panel'!$C$40),IF(AD50&lt;='Control Panel'!S$34,((AD50-'Control Panel'!R$34)*'Control Panel'!$C$39)))))</f>
        <v>172296.35230135793</v>
      </c>
      <c r="AG50" s="91">
        <f>IF(AE50&gt;='Control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Panel'!$C$29)),IF(AE50&gt;='Control Panel'!$S$12,(('Control Panel'!$S$8-'Control Panel'!$R$8)*'Control Panel'!$C$24)+(('Control Panel'!$S$9-'Control Panel'!$R$9)*'Control Panel'!$C$25)+(('Control Panel'!$S$10-'Control Panel'!$R$10)*'Control Panel'!$C$26)+(('Control Panel'!$S$11-'Control Panel'!$R$11)*'Control Panel'!$C$27)+(('Control Panel'!$S$12-'Control Panel'!$R$12)*'Control Panel'!$C$28)+((AE50-'Control Panel'!$S$12)*'Control Panel'!$C$29),IF(AE50&gt;='Control Panel'!$S$11,(('Control Panel'!$S$8-'Control Panel'!$R$8)*'Control Panel'!$C$24)+(('Control Panel'!$S$9-'Control Panel'!$R$9)*'Control Panel'!$C$25)+(('Control Panel'!$S$10-'Control Panel'!$R$10)*'Control Panel'!$C$26)+(('Control Panel'!$S$11-'Control Panel'!$R$11)*'Control Panel'!$C$27)+((AE50-'Control Panel'!$S$11)*'Control Panel'!$C$28),IF(AE50&gt;='Control Panel'!$S$10,(('Control Panel'!$S$8-'Control Panel'!$R$8)*'Control Panel'!$C$24)+('Control Panel'!$S$9-'Control Panel'!$R$9)*'Control Panel'!$C$25+(('Control Panel'!$S$10-'Control Panel'!$R$10)*'Control Panel'!$C$26)+((AE50-'Control Panel'!$S$10)*'Control Panel'!$C$27),IF(AE50&gt;='Control Panel'!$S$9,(('Control Panel'!$S$8-'Control Panel'!$R$8)*'Control Panel'!$C$24)+(('Control Panel'!$S$9-'Control Panel'!$R$9)*'Control Panel'!$C$25)+((AE50-'Control Panel'!$S$9)*'Control Panel'!$C$26),IF(AE50&gt;='Control Panel'!$S$8,(('Control Panel'!$S$8-'Control Panel'!$R$8)*'Control Panel'!$C$24)+((AE50-'Control Panel'!$S$8)*'Control Panel'!$C$25),IF(AE50&lt;='Control Panel'!$S$8,((AE50-'Control Panel'!$R$8)*'Control Panel'!$C$24))))))))</f>
        <v>121689.04583213294</v>
      </c>
      <c r="AH50" s="91">
        <f t="shared" si="18"/>
        <v>-50607.30646922499</v>
      </c>
      <c r="AI50" s="92">
        <f t="shared" si="19"/>
        <v>812738.84825078829</v>
      </c>
      <c r="AJ50" s="92">
        <f t="shared" si="20"/>
        <v>574019.20373427216</v>
      </c>
      <c r="AK50" s="92">
        <f t="shared" si="21"/>
        <v>-238719.64451651613</v>
      </c>
    </row>
    <row r="51" spans="1:37" s="94" customFormat="1" ht="14.1">
      <c r="A51" s="86" t="str">
        <f>'ESTIMATED Earned Revenue'!A52</f>
        <v>Evansville, IN</v>
      </c>
      <c r="B51" s="86"/>
      <c r="C51" s="87">
        <f>'ESTIMATED Earned Revenue'!$I52*1.07925</f>
        <v>18791098.038000003</v>
      </c>
      <c r="D51" s="87">
        <f>'ESTIMATED Earned Revenue'!$L52*1.07925</f>
        <v>17332698.879000001</v>
      </c>
      <c r="E51" s="88">
        <f>IF(C51&gt;='Control Panel'!D$36,(('Control Panel'!D$34-'Control Panel'!C$34)*'Control Panel'!$C$39)+('Control Panel'!D$35-'Control Panel'!C$35)*'Control Panel'!$C$40+(('Control Panel'!D$36-'Control Panel'!C$36)*'Control Panel'!$C$41),IF(C51&gt;='Control Panel'!D$35,(('Control Panel'!D$34-'Control Panel'!C$34)*'Control Panel'!$C$39)+(('Control Panel'!D$35-'Control Panel'!C$35)*'Control Panel'!$C$40)+((C51-'Control Panel'!D$35)*'Control Panel'!$C$41),IF(C51&gt;='Control Panel'!D$34,(('Control Panel'!D$34-'Control Panel'!C$34)*'Control Panel'!$C$39)+((C51-'Control Panel'!D$34)*'Control Panel'!$C$40),IF(C51&lt;='Control Panel'!D$34,((C51-'Control Panel'!C$34)*'Control Panel'!$C$39)))))</f>
        <v>147166.96019000001</v>
      </c>
      <c r="F51" s="88">
        <f>IF(D51&gt;='Control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Panel'!$C$29)),IF(D51&gt;='Control Panel'!$D$12,(('Control Panel'!$D$8-'Control Panel'!$C$8)*'Control Panel'!$C$24)+(('Control Panel'!$D$9-'Control Panel'!$C$9)*'Control Panel'!$C$25)+(('Control Panel'!$D$10-'Control Panel'!$C$10)*'Control Panel'!$C$26)+(('Control Panel'!$D$11-'Control Panel'!$C$11)*'Control Panel'!$C$27)+(('Control Panel'!$D$12-'Control Panel'!$C$12)*'Control Panel'!$C$28)+((D51-'Control Panel'!$D$12)*'Control Panel'!$C$29),IF(D51&gt;='Control Panel'!$D$11,(('Control Panel'!$D$8-'Control Panel'!$C$8)*'Control Panel'!$C$24)+(('Control Panel'!$D$9-'Control Panel'!$C$9)*'Control Panel'!$C$25)+(('Control Panel'!$D$10-'Control Panel'!$C$10)*'Control Panel'!$C$26)+(('Control Panel'!$D$11-'Control Panel'!$C$11)*'Control Panel'!$C$27)+((D51-'Control Panel'!$D$11)*'Control Panel'!$C$28),IF(D51&gt;='Control Panel'!$D$10,(('Control Panel'!$D$8-'Control Panel'!$C$8)*'Control Panel'!$C$24)+('Control Panel'!$D$9-'Control Panel'!$C$9)*'Control Panel'!$C$25+(('Control Panel'!$D$10-'Control Panel'!$C$10)*'Control Panel'!$C$26)+((D51-'Control Panel'!$D$10)*'Control Panel'!$C$27),IF(D51&gt;='Control Panel'!$D$9,(('Control Panel'!$D$8-'Control Panel'!$C$8)*'Control Panel'!$C$24)+(('Control Panel'!$D$9-'Control Panel'!$C$9)*'Control Panel'!$C$25)+((D51-'Control Panel'!$D$9)*'Control Panel'!$C$26),IF(D51&gt;='Control Panel'!$D$8,(('Control Panel'!$D$8-'Control Panel'!$C$8)*'Control Panel'!$C$24)+((D51-'Control Panel'!$D$8)*'Control Panel'!$C$25),IF(D51&lt;='Control Panel'!$D$8,((D51-'Control Panel'!$C$8)*'Control Panel'!$C$24))))))))</f>
        <v>105664.4460765</v>
      </c>
      <c r="G51" s="89">
        <f t="shared" si="11"/>
        <v>7.8317381928609993E-3</v>
      </c>
      <c r="H51" s="90">
        <f t="shared" si="12"/>
        <v>6.096248877000986E-3</v>
      </c>
      <c r="I51" s="91">
        <f t="shared" si="13"/>
        <v>-41502.514113500016</v>
      </c>
      <c r="J51" s="91">
        <f>C51*(1+'Control Panel'!$C$44)</f>
        <v>19354830.979140002</v>
      </c>
      <c r="K51" s="91">
        <f>D51*(1+'Control Panel'!$C$44)</f>
        <v>17852679.845370002</v>
      </c>
      <c r="L51" s="92">
        <f>IF(J51&gt;='Control Panel'!G$36,(('Control Panel'!G$34-'Control Panel'!F$34)*'Control Panel'!$C$39)+('Control Panel'!G$35-'Control Panel'!F$35)*'Control Panel'!$C$40+(('Control Panel'!G$36-'Control Panel'!F$36)*'Control Panel'!$C$41),IF(J51&gt;='Control Panel'!G$35,(('Control Panel'!G$34-'Control Panel'!F$34)*'Control Panel'!$C$39)+(('Control Panel'!G$35-'Control Panel'!F$35)*'Control Panel'!$C$40)+((J51-'Control Panel'!G$35)*'Control Panel'!$C$41),IF(J51&gt;='Control Panel'!G$34,(('Control Panel'!G$34-'Control Panel'!F$34)*'Control Panel'!$C$39)+((J51-'Control Panel'!G$34)*'Control Panel'!$C$40),IF(J51&lt;='Control Panel'!G$34,((J51-'Control Panel'!F$34)*'Control Panel'!$C$39)))))</f>
        <v>151581.96899570001</v>
      </c>
      <c r="M51" s="92">
        <f>IF(K51&gt;='Control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Panel'!$C$29)),IF(K51&gt;='Control Panel'!$G$12,(('Control Panel'!$G$8-'Control Panel'!$F$8)*'Control Panel'!$C$24)+(('Control Panel'!$G$9-'Control Panel'!$F$9)*'Control Panel'!$C$25)+(('Control Panel'!$G$10-'Control Panel'!$F$10)*'Control Panel'!$C$26)+(('Control Panel'!$G$11-'Control Panel'!$F$11)*'Control Panel'!$C$27)+(('Control Panel'!$G$12-'Control Panel'!$F$12)*'Control Panel'!$C$28)+((K51-'Control Panel'!$G$12)*'Control Panel'!$C$29),IF(K51&gt;='Control Panel'!$G$11,(('Control Panel'!$G$8-'Control Panel'!$F$8)*'Control Panel'!$C$24)+(('Control Panel'!$G$9-'Control Panel'!$F$9)*'Control Panel'!$C$25)+(('Control Panel'!$G$10-'Control Panel'!$F$10)*'Control Panel'!$C$26)+(('Control Panel'!$G$11-'Control Panel'!$F$11)*'Control Panel'!$C$27)+((K51-'Control Panel'!$G$11)*'Control Panel'!$C$28),IF(K51&gt;='Control Panel'!$G$10,(('Control Panel'!$G$8-'Control Panel'!$F$8)*'Control Panel'!$C$24)+('Control Panel'!$G$9-'Control Panel'!$F$9)*'Control Panel'!$C$25+(('Control Panel'!$G$10-'Control Panel'!$F$10)*'Control Panel'!$C$26)+((K51-'Control Panel'!$G$10)*'Control Panel'!$C$27),IF(K51&gt;='Control Panel'!$G$9,(('Control Panel'!$G$8-'Control Panel'!$F$8)*'Control Panel'!$C$24)+(('Control Panel'!$G$9-'Control Panel'!$F$9)*'Control Panel'!$C$25)+((K51-'Control Panel'!$G$9)*'Control Panel'!$C$26),IF(K51&gt;='Control Panel'!$G$8,(('Control Panel'!$G$8-'Control Panel'!$F$8)*'Control Panel'!$C$24)+((K51-'Control Panel'!$G$8)*'Control Panel'!$C$25),IF(K51&lt;='Control Panel'!$G$8,((K51-'Control Panel'!$F$8)*'Control Panel'!$C$24))))))))</f>
        <v>108834.37945879501</v>
      </c>
      <c r="N51" s="92">
        <f t="shared" si="14"/>
        <v>-42747.589536904998</v>
      </c>
      <c r="O51" s="92">
        <f>J51*(1+'Control Panel'!$C$44)</f>
        <v>19935475.908514202</v>
      </c>
      <c r="P51" s="92">
        <f>K51*(1+'Control Panel'!$C$44)</f>
        <v>18388260.240731101</v>
      </c>
      <c r="Q51" s="92">
        <f>IF(O51&gt;='Control Panel'!J$36,(('Control Panel'!J$34-'Control Panel'!I$34)*'Control Panel'!$C$39)+('Control Panel'!J$35-'Control Panel'!I$35)*'Control Panel'!$C$40+(('Control Panel'!J$36-'Control Panel'!I$36)*'Control Panel'!$C$41),IF(O51&gt;='Control Panel'!J$35,(('Control Panel'!J$34-'Control Panel'!I$34)*'Control Panel'!$C$39)+(('Control Panel'!J$35-'Control Panel'!I$35)*'Control Panel'!$C$40)+((O51-'Control Panel'!J$35)*'Control Panel'!$C$41),IF(O51&gt;='Control Panel'!J$34,(('Control Panel'!J$34-'Control Panel'!I$34)*'Control Panel'!$C$39)+((O51-'Control Panel'!J$34)*'Control Panel'!$C$40),IF(O51&lt;='Control Panel'!J$34,((O51-'Control Panel'!I$34)*'Control Panel'!$C$39)))))</f>
        <v>156129.428065571</v>
      </c>
      <c r="R51" s="92">
        <f>IF(P51&gt;='Control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Panel'!$C$29)),IF(P51&gt;='Control Panel'!$J$12,(('Control Panel'!$J$8-'Control Panel'!$I$8)*'Control Panel'!$C$24)+(('Control Panel'!$J$9-'Control Panel'!$I$9)*'Control Panel'!$C$25)+(('Control Panel'!$J$10-'Control Panel'!$I$10)*'Control Panel'!$C$26)+(('Control Panel'!$J$11-'Control Panel'!$I$11)*'Control Panel'!$C$27)+(('Control Panel'!$J$12-'Control Panel'!$I$12)*'Control Panel'!$C$28)+((P51-'Control Panel'!$J$12)*'Control Panel'!$C$29),IF(P51&gt;='Control Panel'!$J$11,(('Control Panel'!$J$8-'Control Panel'!$I$8)*'Control Panel'!$C$24)+(('Control Panel'!$J$9-'Control Panel'!$I$9)*'Control Panel'!$C$25)+(('Control Panel'!$J$10-'Control Panel'!$I$10)*'Control Panel'!$C$26)+(('Control Panel'!$J$11-'Control Panel'!$I$11)*'Control Panel'!$C$27)+((P51-'Control Panel'!$J$11)*'Control Panel'!$C$28),IF(P51&gt;='Control Panel'!$J$10,(('Control Panel'!$J$8-'Control Panel'!$I$8)*'Control Panel'!$C$24)+('Control Panel'!$J$9-'Control Panel'!$I$9)*'Control Panel'!$C$25+(('Control Panel'!$J$10-'Control Panel'!$I$10)*'Control Panel'!$C$26)+((P51-'Control Panel'!$J$10)*'Control Panel'!$C$27),IF(P51&gt;='Control Panel'!$J$9,(('Control Panel'!$J$8-'Control Panel'!$I$8)*'Control Panel'!$C$24)+(('Control Panel'!$J$9-'Control Panel'!$I$9)*'Control Panel'!$C$25)+((P51-'Control Panel'!$J$9)*'Control Panel'!$C$26),IF(P51&gt;='Control Panel'!$J$8,(('Control Panel'!$J$8-'Control Panel'!$I$8)*'Control Panel'!$C$24)+((P51-'Control Panel'!$J$8)*'Control Panel'!$C$25),IF(P51&lt;='Control Panel'!$J$8,((P51-'Control Panel'!$I$8)*'Control Panel'!$C$24))))))))</f>
        <v>112099.41084255885</v>
      </c>
      <c r="S51" s="92">
        <f t="shared" si="15"/>
        <v>-44030.017223012153</v>
      </c>
      <c r="T51" s="92">
        <f>O51*(1+'Control Panel'!$C$44)</f>
        <v>20533540.185769629</v>
      </c>
      <c r="U51" s="92">
        <f>P51*(1+'Control Panel'!$C$44)</f>
        <v>18939908.047953036</v>
      </c>
      <c r="V51" s="92">
        <f>IF(T51&gt;='Control Panel'!M$36,(('Control Panel'!M$34-'Control Panel'!L$34)*'Control Panel'!$C$39)+('Control Panel'!M$35-'Control Panel'!L$35)*'Control Panel'!$C$40+(('Control Panel'!M$36-'Control Panel'!L$36)*'Control Panel'!$C$41),IF(T51&gt;='Control Panel'!M$35,(('Control Panel'!M$34-'Control Panel'!L$34)*'Control Panel'!$C$39)+(('Control Panel'!M$35-'Control Panel'!L$35)*'Control Panel'!$C$40)+((T51-'Control Panel'!M$35)*'Control Panel'!$C$41),IF(T51&gt;='Control Panel'!M$34,(('Control Panel'!M$34-'Control Panel'!L$34)*'Control Panel'!$C$39)+((T51-'Control Panel'!M$34)*'Control Panel'!$C$40),IF(T51&lt;='Control Panel'!M$34,((T51-'Control Panel'!L$34)*'Control Panel'!$C$39)))))</f>
        <v>160813.31090753817</v>
      </c>
      <c r="W51" s="91">
        <f>IF(U51&gt;='Control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Panel'!$C$29)),IF(U51&gt;='Control Panel'!$M$12,(('Control Panel'!$M$8-'Control Panel'!$L$8)*'Control Panel'!$C$24)+(('Control Panel'!$M$9-'Control Panel'!$L$9)*'Control Panel'!$C$25)+(('Control Panel'!$M$10-'Control Panel'!$L$10)*'Control Panel'!$C$26)+(('Control Panel'!$M$11-'Control Panel'!$L$11)*'Control Panel'!$C$27)+(('Control Panel'!$M$12-'Control Panel'!$L$12)*'Control Panel'!$C$28)+((U51-'Control Panel'!$M$12)*'Control Panel'!$C$29),IF(U51&gt;='Control Panel'!$M$11,(('Control Panel'!$M$8-'Control Panel'!$L$8)*'Control Panel'!$C$24)+(('Control Panel'!$M$9-'Control Panel'!$L$9)*'Control Panel'!$C$25)+(('Control Panel'!$M$10-'Control Panel'!$L$10)*'Control Panel'!$C$26)+(('Control Panel'!$M$11-'Control Panel'!$L$11)*'Control Panel'!$C$27)+((U51-'Control Panel'!$M$11)*'Control Panel'!$C$28),IF(U51&gt;='Control Panel'!$M$10,(('Control Panel'!$M$8-'Control Panel'!$L$8)*'Control Panel'!$C$24)+('Control Panel'!$M$9-'Control Panel'!$L$9)*'Control Panel'!$C$25+(('Control Panel'!$M$10-'Control Panel'!$L$10)*'Control Panel'!$C$26)+((U51-'Control Panel'!$M$10)*'Control Panel'!$C$27),IF(U51&gt;='Control Panel'!$M$9,(('Control Panel'!$M$8-'Control Panel'!$L$8)*'Control Panel'!$C$24)+(('Control Panel'!$M$9-'Control Panel'!$L$9)*'Control Panel'!$C$25)+((U51-'Control Panel'!$M$9)*'Control Panel'!$C$26),IF(U51&gt;='Control Panel'!$M$8,(('Control Panel'!$M$8-'Control Panel'!$L$8)*'Control Panel'!$C$24)+((U51-'Control Panel'!$M$8)*'Control Panel'!$C$25),IF(U51&lt;='Control Panel'!$M$8,((U51-'Control Panel'!$L$8)*'Control Panel'!$C$24))))))))</f>
        <v>115462.39316783562</v>
      </c>
      <c r="X51" s="92">
        <f t="shared" si="16"/>
        <v>-45350.917739702549</v>
      </c>
      <c r="Y51" s="91">
        <f>T51*(1+'Control Panel'!$C$44)</f>
        <v>21149546.391342718</v>
      </c>
      <c r="Z51" s="91">
        <f>U51*(1+'Control Panel'!$C$44)</f>
        <v>19508105.289391626</v>
      </c>
      <c r="AA51" s="91">
        <f>IF(Y51&gt;='Control Panel'!P$36,(('Control Panel'!P$34-'Control Panel'!O$34)*'Control Panel'!$C$39)+('Control Panel'!P$35-'Control Panel'!O$35)*'Control Panel'!$C$40+(('Control Panel'!P$36-'Control Panel'!O$36)*'Control Panel'!$C$41),IF(Y51&gt;='Control Panel'!P$35,(('Control Panel'!P$34-'Control Panel'!O$34)*'Control Panel'!$C$39)+(('Control Panel'!P$35-'Control Panel'!O$35)*'Control Panel'!$C$40)+((Y51-'Control Panel'!P$35)*'Control Panel'!$C$41),IF(Y51&gt;='Control Panel'!P$34,(('Control Panel'!P$34-'Control Panel'!O$34)*'Control Panel'!$C$39)+((Y51-'Control Panel'!P$34)*'Control Panel'!$C$40),IF(Y51&lt;='Control Panel'!P$34,((Y51-'Control Panel'!O$34)*'Control Panel'!$C$39)))))</f>
        <v>165637.71023476432</v>
      </c>
      <c r="AB51" s="91">
        <f>IF(Z51&gt;='Control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Panel'!$C$29)),IF(Z51&gt;='Control Panel'!$P$12,(('Control Panel'!$P$8-'Control Panel'!$O$8)*'Control Panel'!$C$24)+(('Control Panel'!$P$9-'Control Panel'!$O$9)*'Control Panel'!$C$25)+(('Control Panel'!$P$10-'Control Panel'!$O$10)*'Control Panel'!$C$26)+(('Control Panel'!$P$11-'Control Panel'!$O$11)*'Control Panel'!$C$27)+(('Control Panel'!$P$12-'Control Panel'!$O$12)*'Control Panel'!$C$28)+((Z51-'Control Panel'!$P$12)*'Control Panel'!$C$29),IF(Z51&gt;='Control Panel'!$P$11,(('Control Panel'!$P$8-'Control Panel'!$O$8)*'Control Panel'!$C$24)+(('Control Panel'!$P$9-'Control Panel'!$O$9)*'Control Panel'!$C$25)+(('Control Panel'!$P$10-'Control Panel'!$O$10)*'Control Panel'!$C$26)+(('Control Panel'!$P$11-'Control Panel'!$O$11)*'Control Panel'!$C$27)+((Z51-'Control Panel'!$P$11)*'Control Panel'!$C$28),IF(Z51&gt;='Control Panel'!$P$10,(('Control Panel'!$P$8-'Control Panel'!$O$8)*'Control Panel'!$C$24)+('Control Panel'!$P$9-'Control Panel'!$O$9)*'Control Panel'!$C$25+(('Control Panel'!$P$10-'Control Panel'!$O$10)*'Control Panel'!$C$26)+((Z51-'Control Panel'!$P$10)*'Control Panel'!$C$27),IF(Z51&gt;='Control Panel'!$P$9,(('Control Panel'!$P$8-'Control Panel'!$O$8)*'Control Panel'!$C$24)+(('Control Panel'!$P$9-'Control Panel'!$O$9)*'Control Panel'!$C$25)+((Z51-'Control Panel'!$P$9)*'Control Panel'!$C$26),IF(Z51&gt;='Control Panel'!$P$8,(('Control Panel'!$P$8-'Control Panel'!$O$8)*'Control Panel'!$C$24)+((Z51-'Control Panel'!$P$8)*'Control Panel'!$C$25),IF(Z51&lt;='Control Panel'!$P$8,((Z51-'Control Panel'!$O$8)*'Control Panel'!$C$24))))))))</f>
        <v>118926.26496287069</v>
      </c>
      <c r="AC51" s="93">
        <f t="shared" si="17"/>
        <v>-46711.445271893637</v>
      </c>
      <c r="AD51" s="93">
        <f>Y51*(1+'Control Panel'!$C$44)</f>
        <v>21784032.783082999</v>
      </c>
      <c r="AE51" s="91">
        <f>Z51*(1+'Control Panel'!$C$44)</f>
        <v>20093348.448073376</v>
      </c>
      <c r="AF51" s="91">
        <f>IF(AD51&gt;='Control Panel'!S$36,(('Control Panel'!S$34-'Control Panel'!R$34)*'Control Panel'!$C$39)+('Control Panel'!S$35-'Control Panel'!R$35)*'Control Panel'!$C$40+(('Control Panel'!S$36-'Control Panel'!R$36)*'Control Panel'!$C$41),IF(AD51&gt;='Control Panel'!S$35,(('Control Panel'!S$34-'Control Panel'!R$34)*'Control Panel'!$C$39)+(('Control Panel'!S$35-'Control Panel'!R$35)*'Control Panel'!$C$40)+((AD51-'Control Panel'!S$35)*'Control Panel'!$C$41),IF(AD51&gt;='Control Panel'!S$34,(('Control Panel'!S$34-'Control Panel'!R$34)*'Control Panel'!$C$39)+((AD51-'Control Panel'!S$34)*'Control Panel'!$C$40),IF(AD51&lt;='Control Panel'!S$34,((AD51-'Control Panel'!R$34)*'Control Panel'!$C$39)))))</f>
        <v>170606.84154180723</v>
      </c>
      <c r="AG51" s="91">
        <f>IF(AE51&gt;='Control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Panel'!$C$29)),IF(AE51&gt;='Control Panel'!$S$12,(('Control Panel'!$S$8-'Control Panel'!$R$8)*'Control Panel'!$C$24)+(('Control Panel'!$S$9-'Control Panel'!$R$9)*'Control Panel'!$C$25)+(('Control Panel'!$S$10-'Control Panel'!$R$10)*'Control Panel'!$C$26)+(('Control Panel'!$S$11-'Control Panel'!$R$11)*'Control Panel'!$C$27)+(('Control Panel'!$S$12-'Control Panel'!$R$12)*'Control Panel'!$C$28)+((AE51-'Control Panel'!$S$12)*'Control Panel'!$C$29),IF(AE51&gt;='Control Panel'!$S$11,(('Control Panel'!$S$8-'Control Panel'!$R$8)*'Control Panel'!$C$24)+(('Control Panel'!$S$9-'Control Panel'!$R$9)*'Control Panel'!$C$25)+(('Control Panel'!$S$10-'Control Panel'!$R$10)*'Control Panel'!$C$26)+(('Control Panel'!$S$11-'Control Panel'!$R$11)*'Control Panel'!$C$27)+((AE51-'Control Panel'!$S$11)*'Control Panel'!$C$28),IF(AE51&gt;='Control Panel'!$S$10,(('Control Panel'!$S$8-'Control Panel'!$R$8)*'Control Panel'!$C$24)+('Control Panel'!$S$9-'Control Panel'!$R$9)*'Control Panel'!$C$25+(('Control Panel'!$S$10-'Control Panel'!$R$10)*'Control Panel'!$C$26)+((AE51-'Control Panel'!$S$10)*'Control Panel'!$C$27),IF(AE51&gt;='Control Panel'!$S$9,(('Control Panel'!$S$8-'Control Panel'!$R$8)*'Control Panel'!$C$24)+(('Control Panel'!$S$9-'Control Panel'!$R$9)*'Control Panel'!$C$25)+((AE51-'Control Panel'!$S$9)*'Control Panel'!$C$26),IF(AE51&gt;='Control Panel'!$S$8,(('Control Panel'!$S$8-'Control Panel'!$R$8)*'Control Panel'!$C$24)+((AE51-'Control Panel'!$S$8)*'Control Panel'!$C$25),IF(AE51&lt;='Control Panel'!$S$8,((AE51-'Control Panel'!$R$8)*'Control Panel'!$C$24))))))))</f>
        <v>122494.05291175682</v>
      </c>
      <c r="AH51" s="91">
        <f t="shared" si="18"/>
        <v>-48112.788630050403</v>
      </c>
      <c r="AI51" s="92">
        <f t="shared" si="19"/>
        <v>804769.25974538061</v>
      </c>
      <c r="AJ51" s="92">
        <f t="shared" si="20"/>
        <v>577816.50134381698</v>
      </c>
      <c r="AK51" s="92">
        <f t="shared" si="21"/>
        <v>-226952.75840156362</v>
      </c>
    </row>
    <row r="52" spans="1:37" s="94" customFormat="1" ht="14.1">
      <c r="A52" s="86" t="str">
        <f>'ESTIMATED Earned Revenue'!A53</f>
        <v>Birmingham, AL</v>
      </c>
      <c r="B52" s="86"/>
      <c r="C52" s="87">
        <f>'ESTIMATED Earned Revenue'!$I53*1.07925</f>
        <v>18252222.037500001</v>
      </c>
      <c r="D52" s="87">
        <f>'ESTIMATED Earned Revenue'!$L53*1.07925</f>
        <v>17526555.922499999</v>
      </c>
      <c r="E52" s="88">
        <f>IF(C52&gt;='Control Panel'!D$36,(('Control Panel'!D$34-'Control Panel'!C$34)*'Control Panel'!$C$39)+('Control Panel'!D$35-'Control Panel'!C$35)*'Control Panel'!$C$40+(('Control Panel'!D$36-'Control Panel'!C$36)*'Control Panel'!$C$41),IF(C52&gt;='Control Panel'!D$35,(('Control Panel'!D$34-'Control Panel'!C$34)*'Control Panel'!$C$39)+(('Control Panel'!D$35-'Control Panel'!C$35)*'Control Panel'!$C$40)+((C52-'Control Panel'!D$35)*'Control Panel'!$C$41),IF(C52&gt;='Control Panel'!D$34,(('Control Panel'!D$34-'Control Panel'!C$34)*'Control Panel'!$C$39)+((C52-'Control Panel'!D$34)*'Control Panel'!$C$40),IF(C52&lt;='Control Panel'!D$34,((C52-'Control Panel'!C$34)*'Control Panel'!$C$39)))))</f>
        <v>144472.58018750002</v>
      </c>
      <c r="F52" s="88">
        <f>IF(D52&gt;='Control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Panel'!$C$29)),IF(D52&gt;='Control Panel'!$D$12,(('Control Panel'!$D$8-'Control Panel'!$C$8)*'Control Panel'!$C$24)+(('Control Panel'!$D$9-'Control Panel'!$C$9)*'Control Panel'!$C$25)+(('Control Panel'!$D$10-'Control Panel'!$C$10)*'Control Panel'!$C$26)+(('Control Panel'!$D$11-'Control Panel'!$C$11)*'Control Panel'!$C$27)+(('Control Panel'!$D$12-'Control Panel'!$C$12)*'Control Panel'!$C$28)+((D52-'Control Panel'!$D$12)*'Control Panel'!$C$29),IF(D52&gt;='Control Panel'!$D$11,(('Control Panel'!$D$8-'Control Panel'!$C$8)*'Control Panel'!$C$24)+(('Control Panel'!$D$9-'Control Panel'!$C$9)*'Control Panel'!$C$25)+(('Control Panel'!$D$10-'Control Panel'!$C$10)*'Control Panel'!$C$26)+(('Control Panel'!$D$11-'Control Panel'!$C$11)*'Control Panel'!$C$27)+((D52-'Control Panel'!$D$11)*'Control Panel'!$C$28),IF(D52&gt;='Control Panel'!$D$10,(('Control Panel'!$D$8-'Control Panel'!$C$8)*'Control Panel'!$C$24)+('Control Panel'!$D$9-'Control Panel'!$C$9)*'Control Panel'!$C$25+(('Control Panel'!$D$10-'Control Panel'!$C$10)*'Control Panel'!$C$26)+((D52-'Control Panel'!$D$10)*'Control Panel'!$C$27),IF(D52&gt;='Control Panel'!$D$9,(('Control Panel'!$D$8-'Control Panel'!$C$8)*'Control Panel'!$C$24)+(('Control Panel'!$D$9-'Control Panel'!$C$9)*'Control Panel'!$C$25)+((D52-'Control Panel'!$D$9)*'Control Panel'!$C$26),IF(D52&gt;='Control Panel'!$D$8,(('Control Panel'!$D$8-'Control Panel'!$C$8)*'Control Panel'!$C$24)+((D52-'Control Panel'!$D$8)*'Control Panel'!$C$25),IF(D52&lt;='Control Panel'!$D$8,((D52-'Control Panel'!$C$8)*'Control Panel'!$C$24))))))))</f>
        <v>106342.94572875</v>
      </c>
      <c r="G52" s="89">
        <f t="shared" si="11"/>
        <v>7.9153420274350531E-3</v>
      </c>
      <c r="H52" s="90">
        <f t="shared" si="12"/>
        <v>6.0675323890776811E-3</v>
      </c>
      <c r="I52" s="91">
        <f t="shared" si="13"/>
        <v>-38129.634458750021</v>
      </c>
      <c r="J52" s="91">
        <f>C52*(1+'Control Panel'!$C$44)</f>
        <v>18799788.698625002</v>
      </c>
      <c r="K52" s="91">
        <f>D52*(1+'Control Panel'!$C$44)</f>
        <v>18052352.600175001</v>
      </c>
      <c r="L52" s="92">
        <f>IF(J52&gt;='Control Panel'!G$36,(('Control Panel'!G$34-'Control Panel'!F$34)*'Control Panel'!$C$39)+('Control Panel'!G$35-'Control Panel'!F$35)*'Control Panel'!$C$40+(('Control Panel'!G$36-'Control Panel'!F$36)*'Control Panel'!$C$41),IF(J52&gt;='Control Panel'!G$35,(('Control Panel'!G$34-'Control Panel'!F$34)*'Control Panel'!$C$39)+(('Control Panel'!G$35-'Control Panel'!F$35)*'Control Panel'!$C$40)+((J52-'Control Panel'!G$35)*'Control Panel'!$C$41),IF(J52&gt;='Control Panel'!G$34,(('Control Panel'!G$34-'Control Panel'!F$34)*'Control Panel'!$C$39)+((J52-'Control Panel'!G$34)*'Control Panel'!$C$40),IF(J52&lt;='Control Panel'!G$34,((J52-'Control Panel'!F$34)*'Control Panel'!$C$39)))))</f>
        <v>148806.75759312502</v>
      </c>
      <c r="M52" s="92">
        <f>IF(K52&gt;='Control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Panel'!$C$29)),IF(K52&gt;='Control Panel'!$G$12,(('Control Panel'!$G$8-'Control Panel'!$F$8)*'Control Panel'!$C$24)+(('Control Panel'!$G$9-'Control Panel'!$F$9)*'Control Panel'!$C$25)+(('Control Panel'!$G$10-'Control Panel'!$F$10)*'Control Panel'!$C$26)+(('Control Panel'!$G$11-'Control Panel'!$F$11)*'Control Panel'!$C$27)+(('Control Panel'!$G$12-'Control Panel'!$F$12)*'Control Panel'!$C$28)+((K52-'Control Panel'!$G$12)*'Control Panel'!$C$29),IF(K52&gt;='Control Panel'!$G$11,(('Control Panel'!$G$8-'Control Panel'!$F$8)*'Control Panel'!$C$24)+(('Control Panel'!$G$9-'Control Panel'!$F$9)*'Control Panel'!$C$25)+(('Control Panel'!$G$10-'Control Panel'!$F$10)*'Control Panel'!$C$26)+(('Control Panel'!$G$11-'Control Panel'!$F$11)*'Control Panel'!$C$27)+((K52-'Control Panel'!$G$11)*'Control Panel'!$C$28),IF(K52&gt;='Control Panel'!$G$10,(('Control Panel'!$G$8-'Control Panel'!$F$8)*'Control Panel'!$C$24)+('Control Panel'!$G$9-'Control Panel'!$F$9)*'Control Panel'!$C$25+(('Control Panel'!$G$10-'Control Panel'!$F$10)*'Control Panel'!$C$26)+((K52-'Control Panel'!$G$10)*'Control Panel'!$C$27),IF(K52&gt;='Control Panel'!$G$9,(('Control Panel'!$G$8-'Control Panel'!$F$8)*'Control Panel'!$C$24)+(('Control Panel'!$G$9-'Control Panel'!$F$9)*'Control Panel'!$C$25)+((K52-'Control Panel'!$G$9)*'Control Panel'!$C$26),IF(K52&gt;='Control Panel'!$G$8,(('Control Panel'!$G$8-'Control Panel'!$F$8)*'Control Panel'!$C$24)+((K52-'Control Panel'!$G$8)*'Control Panel'!$C$25),IF(K52&lt;='Control Panel'!$G$8,((K52-'Control Panel'!$F$8)*'Control Panel'!$C$24))))))))</f>
        <v>109533.23410061251</v>
      </c>
      <c r="N52" s="92">
        <f t="shared" si="14"/>
        <v>-39273.523492512511</v>
      </c>
      <c r="O52" s="92">
        <f>J52*(1+'Control Panel'!$C$44)</f>
        <v>19363782.359583754</v>
      </c>
      <c r="P52" s="92">
        <f>K52*(1+'Control Panel'!$C$44)</f>
        <v>18593923.178180251</v>
      </c>
      <c r="Q52" s="92">
        <f>IF(O52&gt;='Control Panel'!J$36,(('Control Panel'!J$34-'Control Panel'!I$34)*'Control Panel'!$C$39)+('Control Panel'!J$35-'Control Panel'!I$35)*'Control Panel'!$C$40+(('Control Panel'!J$36-'Control Panel'!I$36)*'Control Panel'!$C$41),IF(O52&gt;='Control Panel'!J$35,(('Control Panel'!J$34-'Control Panel'!I$34)*'Control Panel'!$C$39)+(('Control Panel'!J$35-'Control Panel'!I$35)*'Control Panel'!$C$40)+((O52-'Control Panel'!J$35)*'Control Panel'!$C$41),IF(O52&gt;='Control Panel'!J$34,(('Control Panel'!J$34-'Control Panel'!I$34)*'Control Panel'!$C$39)+((O52-'Control Panel'!J$34)*'Control Panel'!$C$40),IF(O52&lt;='Control Panel'!J$34,((O52-'Control Panel'!I$34)*'Control Panel'!$C$39)))))</f>
        <v>153270.96032091876</v>
      </c>
      <c r="R52" s="92">
        <f>IF(P52&gt;='Control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Panel'!$C$29)),IF(P52&gt;='Control Panel'!$J$12,(('Control Panel'!$J$8-'Control Panel'!$I$8)*'Control Panel'!$C$24)+(('Control Panel'!$J$9-'Control Panel'!$I$9)*'Control Panel'!$C$25)+(('Control Panel'!$J$10-'Control Panel'!$I$10)*'Control Panel'!$C$26)+(('Control Panel'!$J$11-'Control Panel'!$I$11)*'Control Panel'!$C$27)+(('Control Panel'!$J$12-'Control Panel'!$I$12)*'Control Panel'!$C$28)+((P52-'Control Panel'!$J$12)*'Control Panel'!$C$29),IF(P52&gt;='Control Panel'!$J$11,(('Control Panel'!$J$8-'Control Panel'!$I$8)*'Control Panel'!$C$24)+(('Control Panel'!$J$9-'Control Panel'!$I$9)*'Control Panel'!$C$25)+(('Control Panel'!$J$10-'Control Panel'!$I$10)*'Control Panel'!$C$26)+(('Control Panel'!$J$11-'Control Panel'!$I$11)*'Control Panel'!$C$27)+((P52-'Control Panel'!$J$11)*'Control Panel'!$C$28),IF(P52&gt;='Control Panel'!$J$10,(('Control Panel'!$J$8-'Control Panel'!$I$8)*'Control Panel'!$C$24)+('Control Panel'!$J$9-'Control Panel'!$I$9)*'Control Panel'!$C$25+(('Control Panel'!$J$10-'Control Panel'!$I$10)*'Control Panel'!$C$26)+((P52-'Control Panel'!$J$10)*'Control Panel'!$C$27),IF(P52&gt;='Control Panel'!$J$9,(('Control Panel'!$J$8-'Control Panel'!$I$8)*'Control Panel'!$C$24)+(('Control Panel'!$J$9-'Control Panel'!$I$9)*'Control Panel'!$C$25)+((P52-'Control Panel'!$J$9)*'Control Panel'!$C$26),IF(P52&gt;='Control Panel'!$J$8,(('Control Panel'!$J$8-'Control Panel'!$I$8)*'Control Panel'!$C$24)+((P52-'Control Panel'!$J$8)*'Control Panel'!$C$25),IF(P52&lt;='Control Panel'!$J$8,((P52-'Control Panel'!$I$8)*'Control Panel'!$C$24))))))))</f>
        <v>112819.23112363087</v>
      </c>
      <c r="S52" s="92">
        <f t="shared" si="15"/>
        <v>-40451.729197287888</v>
      </c>
      <c r="T52" s="92">
        <f>O52*(1+'Control Panel'!$C$44)</f>
        <v>19944695.830371268</v>
      </c>
      <c r="U52" s="92">
        <f>P52*(1+'Control Panel'!$C$44)</f>
        <v>19151740.87352566</v>
      </c>
      <c r="V52" s="92">
        <f>IF(T52&gt;='Control Panel'!M$36,(('Control Panel'!M$34-'Control Panel'!L$34)*'Control Panel'!$C$39)+('Control Panel'!M$35-'Control Panel'!L$35)*'Control Panel'!$C$40+(('Control Panel'!M$36-'Control Panel'!L$36)*'Control Panel'!$C$41),IF(T52&gt;='Control Panel'!M$35,(('Control Panel'!M$34-'Control Panel'!L$34)*'Control Panel'!$C$39)+(('Control Panel'!M$35-'Control Panel'!L$35)*'Control Panel'!$C$40)+((T52-'Control Panel'!M$35)*'Control Panel'!$C$41),IF(T52&gt;='Control Panel'!M$34,(('Control Panel'!M$34-'Control Panel'!L$34)*'Control Panel'!$C$39)+((T52-'Control Panel'!M$34)*'Control Panel'!$C$40),IF(T52&lt;='Control Panel'!M$34,((T52-'Control Panel'!L$34)*'Control Panel'!$C$39)))))</f>
        <v>157869.08913054634</v>
      </c>
      <c r="W52" s="91">
        <f>IF(U52&gt;='Control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Panel'!$C$29)),IF(U52&gt;='Control Panel'!$M$12,(('Control Panel'!$M$8-'Control Panel'!$L$8)*'Control Panel'!$C$24)+(('Control Panel'!$M$9-'Control Panel'!$L$9)*'Control Panel'!$C$25)+(('Control Panel'!$M$10-'Control Panel'!$L$10)*'Control Panel'!$C$26)+(('Control Panel'!$M$11-'Control Panel'!$L$11)*'Control Panel'!$C$27)+(('Control Panel'!$M$12-'Control Panel'!$L$12)*'Control Panel'!$C$28)+((U52-'Control Panel'!$M$12)*'Control Panel'!$C$29),IF(U52&gt;='Control Panel'!$M$11,(('Control Panel'!$M$8-'Control Panel'!$L$8)*'Control Panel'!$C$24)+(('Control Panel'!$M$9-'Control Panel'!$L$9)*'Control Panel'!$C$25)+(('Control Panel'!$M$10-'Control Panel'!$L$10)*'Control Panel'!$C$26)+(('Control Panel'!$M$11-'Control Panel'!$L$11)*'Control Panel'!$C$27)+((U52-'Control Panel'!$M$11)*'Control Panel'!$C$28),IF(U52&gt;='Control Panel'!$M$10,(('Control Panel'!$M$8-'Control Panel'!$L$8)*'Control Panel'!$C$24)+('Control Panel'!$M$9-'Control Panel'!$L$9)*'Control Panel'!$C$25+(('Control Panel'!$M$10-'Control Panel'!$L$10)*'Control Panel'!$C$26)+((U52-'Control Panel'!$M$10)*'Control Panel'!$C$27),IF(U52&gt;='Control Panel'!$M$9,(('Control Panel'!$M$8-'Control Panel'!$L$8)*'Control Panel'!$C$24)+(('Control Panel'!$M$9-'Control Panel'!$L$9)*'Control Panel'!$C$25)+((U52-'Control Panel'!$M$9)*'Control Panel'!$C$26),IF(U52&gt;='Control Panel'!$M$8,(('Control Panel'!$M$8-'Control Panel'!$L$8)*'Control Panel'!$C$24)+((U52-'Control Panel'!$M$8)*'Control Panel'!$C$25),IF(U52&lt;='Control Panel'!$M$8,((U52-'Control Panel'!$L$8)*'Control Panel'!$C$24))))))))</f>
        <v>116203.8080573398</v>
      </c>
      <c r="X52" s="92">
        <f t="shared" si="16"/>
        <v>-41665.281073206541</v>
      </c>
      <c r="Y52" s="91">
        <f>T52*(1+'Control Panel'!$C$44)</f>
        <v>20543036.705282405</v>
      </c>
      <c r="Z52" s="91">
        <f>U52*(1+'Control Panel'!$C$44)</f>
        <v>19726293.09973143</v>
      </c>
      <c r="AA52" s="91">
        <f>IF(Y52&gt;='Control Panel'!P$36,(('Control Panel'!P$34-'Control Panel'!O$34)*'Control Panel'!$C$39)+('Control Panel'!P$35-'Control Panel'!O$35)*'Control Panel'!$C$40+(('Control Panel'!P$36-'Control Panel'!O$36)*'Control Panel'!$C$41),IF(Y52&gt;='Control Panel'!P$35,(('Control Panel'!P$34-'Control Panel'!O$34)*'Control Panel'!$C$39)+(('Control Panel'!P$35-'Control Panel'!O$35)*'Control Panel'!$C$40)+((Y52-'Control Panel'!P$35)*'Control Panel'!$C$41),IF(Y52&gt;='Control Panel'!P$34,(('Control Panel'!P$34-'Control Panel'!O$34)*'Control Panel'!$C$39)+((Y52-'Control Panel'!P$34)*'Control Panel'!$C$40),IF(Y52&lt;='Control Panel'!P$34,((Y52-'Control Panel'!O$34)*'Control Panel'!$C$39)))))</f>
        <v>162605.16180446275</v>
      </c>
      <c r="AB52" s="91">
        <f>IF(Z52&gt;='Control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Panel'!$C$29)),IF(Z52&gt;='Control Panel'!$P$12,(('Control Panel'!$P$8-'Control Panel'!$O$8)*'Control Panel'!$C$24)+(('Control Panel'!$P$9-'Control Panel'!$O$9)*'Control Panel'!$C$25)+(('Control Panel'!$P$10-'Control Panel'!$O$10)*'Control Panel'!$C$26)+(('Control Panel'!$P$11-'Control Panel'!$O$11)*'Control Panel'!$C$27)+(('Control Panel'!$P$12-'Control Panel'!$O$12)*'Control Panel'!$C$28)+((Z52-'Control Panel'!$P$12)*'Control Panel'!$C$29),IF(Z52&gt;='Control Panel'!$P$11,(('Control Panel'!$P$8-'Control Panel'!$O$8)*'Control Panel'!$C$24)+(('Control Panel'!$P$9-'Control Panel'!$O$9)*'Control Panel'!$C$25)+(('Control Panel'!$P$10-'Control Panel'!$O$10)*'Control Panel'!$C$26)+(('Control Panel'!$P$11-'Control Panel'!$O$11)*'Control Panel'!$C$27)+((Z52-'Control Panel'!$P$11)*'Control Panel'!$C$28),IF(Z52&gt;='Control Panel'!$P$10,(('Control Panel'!$P$8-'Control Panel'!$O$8)*'Control Panel'!$C$24)+('Control Panel'!$P$9-'Control Panel'!$O$9)*'Control Panel'!$C$25+(('Control Panel'!$P$10-'Control Panel'!$O$10)*'Control Panel'!$C$26)+((Z52-'Control Panel'!$P$10)*'Control Panel'!$C$27),IF(Z52&gt;='Control Panel'!$P$9,(('Control Panel'!$P$8-'Control Panel'!$O$8)*'Control Panel'!$C$24)+(('Control Panel'!$P$9-'Control Panel'!$O$9)*'Control Panel'!$C$25)+((Z52-'Control Panel'!$P$9)*'Control Panel'!$C$26),IF(Z52&gt;='Control Panel'!$P$8,(('Control Panel'!$P$8-'Control Panel'!$O$8)*'Control Panel'!$C$24)+((Z52-'Control Panel'!$P$8)*'Control Panel'!$C$25),IF(Z52&lt;='Control Panel'!$P$8,((Z52-'Control Panel'!$O$8)*'Control Panel'!$C$24))))))))</f>
        <v>119689.92229906001</v>
      </c>
      <c r="AC52" s="93">
        <f t="shared" si="17"/>
        <v>-42915.239505402744</v>
      </c>
      <c r="AD52" s="93">
        <f>Y52*(1+'Control Panel'!$C$44)</f>
        <v>21159327.806440879</v>
      </c>
      <c r="AE52" s="91">
        <f>Z52*(1+'Control Panel'!$C$44)</f>
        <v>20318081.892723374</v>
      </c>
      <c r="AF52" s="91">
        <f>IF(AD52&gt;='Control Panel'!S$36,(('Control Panel'!S$34-'Control Panel'!R$34)*'Control Panel'!$C$39)+('Control Panel'!S$35-'Control Panel'!R$35)*'Control Panel'!$C$40+(('Control Panel'!S$36-'Control Panel'!R$36)*'Control Panel'!$C$41),IF(AD52&gt;='Control Panel'!S$35,(('Control Panel'!S$34-'Control Panel'!R$34)*'Control Panel'!$C$39)+(('Control Panel'!S$35-'Control Panel'!R$35)*'Control Panel'!$C$40)+((AD52-'Control Panel'!S$35)*'Control Panel'!$C$41),IF(AD52&gt;='Control Panel'!S$34,(('Control Panel'!S$34-'Control Panel'!R$34)*'Control Panel'!$C$39)+((AD52-'Control Panel'!S$34)*'Control Panel'!$C$40),IF(AD52&lt;='Control Panel'!S$34,((AD52-'Control Panel'!R$34)*'Control Panel'!$C$39)))))</f>
        <v>167483.31665859662</v>
      </c>
      <c r="AG52" s="91">
        <f>IF(AE52&gt;='Control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Panel'!$C$29)),IF(AE52&gt;='Control Panel'!$S$12,(('Control Panel'!$S$8-'Control Panel'!$R$8)*'Control Panel'!$C$24)+(('Control Panel'!$S$9-'Control Panel'!$R$9)*'Control Panel'!$C$25)+(('Control Panel'!$S$10-'Control Panel'!$R$10)*'Control Panel'!$C$26)+(('Control Panel'!$S$11-'Control Panel'!$R$11)*'Control Panel'!$C$27)+(('Control Panel'!$S$12-'Control Panel'!$R$12)*'Control Panel'!$C$28)+((AE52-'Control Panel'!$S$12)*'Control Panel'!$C$29),IF(AE52&gt;='Control Panel'!$S$11,(('Control Panel'!$S$8-'Control Panel'!$R$8)*'Control Panel'!$C$24)+(('Control Panel'!$S$9-'Control Panel'!$R$9)*'Control Panel'!$C$25)+(('Control Panel'!$S$10-'Control Panel'!$R$10)*'Control Panel'!$C$26)+(('Control Panel'!$S$11-'Control Panel'!$R$11)*'Control Panel'!$C$27)+((AE52-'Control Panel'!$S$11)*'Control Panel'!$C$28),IF(AE52&gt;='Control Panel'!$S$10,(('Control Panel'!$S$8-'Control Panel'!$R$8)*'Control Panel'!$C$24)+('Control Panel'!$S$9-'Control Panel'!$R$9)*'Control Panel'!$C$25+(('Control Panel'!$S$10-'Control Panel'!$R$10)*'Control Panel'!$C$26)+((AE52-'Control Panel'!$S$10)*'Control Panel'!$C$27),IF(AE52&gt;='Control Panel'!$S$9,(('Control Panel'!$S$8-'Control Panel'!$R$8)*'Control Panel'!$C$24)+(('Control Panel'!$S$9-'Control Panel'!$R$9)*'Control Panel'!$C$25)+((AE52-'Control Panel'!$S$9)*'Control Panel'!$C$26),IF(AE52&gt;='Control Panel'!$S$8,(('Control Panel'!$S$8-'Control Panel'!$R$8)*'Control Panel'!$C$24)+((AE52-'Control Panel'!$S$8)*'Control Panel'!$C$25),IF(AE52&lt;='Control Panel'!$S$8,((AE52-'Control Panel'!$R$8)*'Control Panel'!$C$24))))))))</f>
        <v>123280.61996803181</v>
      </c>
      <c r="AH52" s="91">
        <f t="shared" si="18"/>
        <v>-44202.696690564815</v>
      </c>
      <c r="AI52" s="92">
        <f t="shared" si="19"/>
        <v>790035.28550764953</v>
      </c>
      <c r="AJ52" s="92">
        <f t="shared" si="20"/>
        <v>581526.81554867502</v>
      </c>
      <c r="AK52" s="92">
        <f t="shared" si="21"/>
        <v>-208508.46995897451</v>
      </c>
    </row>
    <row r="53" spans="1:37" s="94" customFormat="1" ht="14.1">
      <c r="A53" s="86" t="str">
        <f>'ESTIMATED Earned Revenue'!A54</f>
        <v>Akron, OH</v>
      </c>
      <c r="B53" s="86"/>
      <c r="C53" s="87">
        <f>'ESTIMATED Earned Revenue'!$I54*1.07925</f>
        <v>21954751.050000001</v>
      </c>
      <c r="D53" s="87">
        <f>'ESTIMATED Earned Revenue'!$L54*1.07925</f>
        <v>19115503.32</v>
      </c>
      <c r="E53" s="88">
        <f>IF(C53&gt;='Control Panel'!D$36,(('Control Panel'!D$34-'Control Panel'!C$34)*'Control Panel'!$C$39)+('Control Panel'!D$35-'Control Panel'!C$35)*'Control Panel'!$C$40+(('Control Panel'!D$36-'Control Panel'!C$36)*'Control Panel'!$C$41),IF(C53&gt;='Control Panel'!D$35,(('Control Panel'!D$34-'Control Panel'!C$34)*'Control Panel'!$C$39)+(('Control Panel'!D$35-'Control Panel'!C$35)*'Control Panel'!$C$40)+((C53-'Control Panel'!D$35)*'Control Panel'!$C$41),IF(C53&gt;='Control Panel'!D$34,(('Control Panel'!D$34-'Control Panel'!C$34)*'Control Panel'!$C$39)+((C53-'Control Panel'!D$34)*'Control Panel'!$C$40),IF(C53&lt;='Control Panel'!D$34,((C53-'Control Panel'!C$34)*'Control Panel'!$C$39)))))</f>
        <v>160974.7341</v>
      </c>
      <c r="F53" s="88">
        <f>IF(D53&gt;='Control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Panel'!$C$29)),IF(D53&gt;='Control Panel'!$D$12,(('Control Panel'!$D$8-'Control Panel'!$C$8)*'Control Panel'!$C$24)+(('Control Panel'!$D$9-'Control Panel'!$C$9)*'Control Panel'!$C$25)+(('Control Panel'!$D$10-'Control Panel'!$C$10)*'Control Panel'!$C$26)+(('Control Panel'!$D$11-'Control Panel'!$C$11)*'Control Panel'!$C$27)+(('Control Panel'!$D$12-'Control Panel'!$C$12)*'Control Panel'!$C$28)+((D53-'Control Panel'!$D$12)*'Control Panel'!$C$29),IF(D53&gt;='Control Panel'!$D$11,(('Control Panel'!$D$8-'Control Panel'!$C$8)*'Control Panel'!$C$24)+(('Control Panel'!$D$9-'Control Panel'!$C$9)*'Control Panel'!$C$25)+(('Control Panel'!$D$10-'Control Panel'!$C$10)*'Control Panel'!$C$26)+(('Control Panel'!$D$11-'Control Panel'!$C$11)*'Control Panel'!$C$27)+((D53-'Control Panel'!$D$11)*'Control Panel'!$C$28),IF(D53&gt;='Control Panel'!$D$10,(('Control Panel'!$D$8-'Control Panel'!$C$8)*'Control Panel'!$C$24)+('Control Panel'!$D$9-'Control Panel'!$C$9)*'Control Panel'!$C$25+(('Control Panel'!$D$10-'Control Panel'!$C$10)*'Control Panel'!$C$26)+((D53-'Control Panel'!$D$10)*'Control Panel'!$C$27),IF(D53&gt;='Control Panel'!$D$9,(('Control Panel'!$D$8-'Control Panel'!$C$8)*'Control Panel'!$C$24)+(('Control Panel'!$D$9-'Control Panel'!$C$9)*'Control Panel'!$C$25)+((D53-'Control Panel'!$D$9)*'Control Panel'!$C$26),IF(D53&gt;='Control Panel'!$D$8,(('Control Panel'!$D$8-'Control Panel'!$C$8)*'Control Panel'!$C$24)+((D53-'Control Panel'!$D$8)*'Control Panel'!$C$25),IF(D53&lt;='Control Panel'!$D$8,((D53-'Control Panel'!$C$8)*'Control Panel'!$C$24))))))))</f>
        <v>111904.26162</v>
      </c>
      <c r="G53" s="89">
        <f t="shared" si="11"/>
        <v>7.3321138433040892E-3</v>
      </c>
      <c r="H53" s="90">
        <f t="shared" si="12"/>
        <v>5.8541101297038727E-3</v>
      </c>
      <c r="I53" s="91">
        <f t="shared" si="13"/>
        <v>-49070.472479999997</v>
      </c>
      <c r="J53" s="91">
        <f>C53*(1+'Control Panel'!$C$44)</f>
        <v>22613393.581500001</v>
      </c>
      <c r="K53" s="91">
        <f>D53*(1+'Control Panel'!$C$44)</f>
        <v>19688968.419600002</v>
      </c>
      <c r="L53" s="92">
        <f>IF(J53&gt;='Control Panel'!G$36,(('Control Panel'!G$34-'Control Panel'!F$34)*'Control Panel'!$C$39)+('Control Panel'!G$35-'Control Panel'!F$35)*'Control Panel'!$C$40+(('Control Panel'!G$36-'Control Panel'!F$36)*'Control Panel'!$C$41),IF(J53&gt;='Control Panel'!G$35,(('Control Panel'!G$34-'Control Panel'!F$34)*'Control Panel'!$C$39)+(('Control Panel'!G$35-'Control Panel'!F$35)*'Control Panel'!$C$40)+((J53-'Control Panel'!G$35)*'Control Panel'!$C$41),IF(J53&gt;='Control Panel'!G$34,(('Control Panel'!G$34-'Control Panel'!F$34)*'Control Panel'!$C$39)+((J53-'Control Panel'!G$34)*'Control Panel'!$C$40),IF(J53&lt;='Control Panel'!G$34,((J53-'Control Panel'!F$34)*'Control Panel'!$C$39)))))</f>
        <v>165803.97612300003</v>
      </c>
      <c r="M53" s="92">
        <f>IF(K53&gt;='Control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Panel'!$C$29)),IF(K53&gt;='Control Panel'!$G$12,(('Control Panel'!$G$8-'Control Panel'!$F$8)*'Control Panel'!$C$24)+(('Control Panel'!$G$9-'Control Panel'!$F$9)*'Control Panel'!$C$25)+(('Control Panel'!$G$10-'Control Panel'!$F$10)*'Control Panel'!$C$26)+(('Control Panel'!$G$11-'Control Panel'!$F$11)*'Control Panel'!$C$27)+(('Control Panel'!$G$12-'Control Panel'!$F$12)*'Control Panel'!$C$28)+((K53-'Control Panel'!$G$12)*'Control Panel'!$C$29),IF(K53&gt;='Control Panel'!$G$11,(('Control Panel'!$G$8-'Control Panel'!$F$8)*'Control Panel'!$C$24)+(('Control Panel'!$G$9-'Control Panel'!$F$9)*'Control Panel'!$C$25)+(('Control Panel'!$G$10-'Control Panel'!$F$10)*'Control Panel'!$C$26)+(('Control Panel'!$G$11-'Control Panel'!$F$11)*'Control Panel'!$C$27)+((K53-'Control Panel'!$G$11)*'Control Panel'!$C$28),IF(K53&gt;='Control Panel'!$G$10,(('Control Panel'!$G$8-'Control Panel'!$F$8)*'Control Panel'!$C$24)+('Control Panel'!$G$9-'Control Panel'!$F$9)*'Control Panel'!$C$25+(('Control Panel'!$G$10-'Control Panel'!$F$10)*'Control Panel'!$C$26)+((K53-'Control Panel'!$G$10)*'Control Panel'!$C$27),IF(K53&gt;='Control Panel'!$G$9,(('Control Panel'!$G$8-'Control Panel'!$F$8)*'Control Panel'!$C$24)+(('Control Panel'!$G$9-'Control Panel'!$F$9)*'Control Panel'!$C$25)+((K53-'Control Panel'!$G$9)*'Control Panel'!$C$26),IF(K53&gt;='Control Panel'!$G$8,(('Control Panel'!$G$8-'Control Panel'!$F$8)*'Control Panel'!$C$24)+((K53-'Control Panel'!$G$8)*'Control Panel'!$C$25),IF(K53&lt;='Control Panel'!$G$8,((K53-'Control Panel'!$F$8)*'Control Panel'!$C$24))))))))</f>
        <v>115261.38946860001</v>
      </c>
      <c r="N53" s="92">
        <f t="shared" si="14"/>
        <v>-50542.586654400016</v>
      </c>
      <c r="O53" s="92">
        <f>J53*(1+'Control Panel'!$C$44)</f>
        <v>23291795.388945002</v>
      </c>
      <c r="P53" s="92">
        <f>K53*(1+'Control Panel'!$C$44)</f>
        <v>20279637.472188003</v>
      </c>
      <c r="Q53" s="92">
        <f>IF(O53&gt;='Control Panel'!J$36,(('Control Panel'!J$34-'Control Panel'!I$34)*'Control Panel'!$C$39)+('Control Panel'!J$35-'Control Panel'!I$35)*'Control Panel'!$C$40+(('Control Panel'!J$36-'Control Panel'!I$36)*'Control Panel'!$C$41),IF(O53&gt;='Control Panel'!J$35,(('Control Panel'!J$34-'Control Panel'!I$34)*'Control Panel'!$C$39)+(('Control Panel'!J$35-'Control Panel'!I$35)*'Control Panel'!$C$40)+((O53-'Control Panel'!J$35)*'Control Panel'!$C$41),IF(O53&gt;='Control Panel'!J$34,(('Control Panel'!J$34-'Control Panel'!I$34)*'Control Panel'!$C$39)+((O53-'Control Panel'!J$34)*'Control Panel'!$C$40),IF(O53&lt;='Control Panel'!J$34,((O53-'Control Panel'!I$34)*'Control Panel'!$C$39)))))</f>
        <v>170778.09540669003</v>
      </c>
      <c r="R53" s="92">
        <f>IF(P53&gt;='Control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Panel'!$C$29)),IF(P53&gt;='Control Panel'!$J$12,(('Control Panel'!$J$8-'Control Panel'!$I$8)*'Control Panel'!$C$24)+(('Control Panel'!$J$9-'Control Panel'!$I$9)*'Control Panel'!$C$25)+(('Control Panel'!$J$10-'Control Panel'!$I$10)*'Control Panel'!$C$26)+(('Control Panel'!$J$11-'Control Panel'!$I$11)*'Control Panel'!$C$27)+(('Control Panel'!$J$12-'Control Panel'!$I$12)*'Control Panel'!$C$28)+((P53-'Control Panel'!$J$12)*'Control Panel'!$C$29),IF(P53&gt;='Control Panel'!$J$11,(('Control Panel'!$J$8-'Control Panel'!$I$8)*'Control Panel'!$C$24)+(('Control Panel'!$J$9-'Control Panel'!$I$9)*'Control Panel'!$C$25)+(('Control Panel'!$J$10-'Control Panel'!$I$10)*'Control Panel'!$C$26)+(('Control Panel'!$J$11-'Control Panel'!$I$11)*'Control Panel'!$C$27)+((P53-'Control Panel'!$J$11)*'Control Panel'!$C$28),IF(P53&gt;='Control Panel'!$J$10,(('Control Panel'!$J$8-'Control Panel'!$I$8)*'Control Panel'!$C$24)+('Control Panel'!$J$9-'Control Panel'!$I$9)*'Control Panel'!$C$25+(('Control Panel'!$J$10-'Control Panel'!$I$10)*'Control Panel'!$C$26)+((P53-'Control Panel'!$J$10)*'Control Panel'!$C$27),IF(P53&gt;='Control Panel'!$J$9,(('Control Panel'!$J$8-'Control Panel'!$I$8)*'Control Panel'!$C$24)+(('Control Panel'!$J$9-'Control Panel'!$I$9)*'Control Panel'!$C$25)+((P53-'Control Panel'!$J$9)*'Control Panel'!$C$26),IF(P53&gt;='Control Panel'!$J$8,(('Control Panel'!$J$8-'Control Panel'!$I$8)*'Control Panel'!$C$24)+((P53-'Control Panel'!$J$8)*'Control Panel'!$C$25),IF(P53&lt;='Control Panel'!$J$8,((P53-'Control Panel'!$I$8)*'Control Panel'!$C$24))))))))</f>
        <v>118719.23115265802</v>
      </c>
      <c r="S53" s="92">
        <f t="shared" si="15"/>
        <v>-52058.864254032014</v>
      </c>
      <c r="T53" s="92">
        <f>O53*(1+'Control Panel'!$C$44)</f>
        <v>23990549.250613354</v>
      </c>
      <c r="U53" s="92">
        <f>P53*(1+'Control Panel'!$C$44)</f>
        <v>20888026.596353643</v>
      </c>
      <c r="V53" s="92">
        <f>IF(T53&gt;='Control Panel'!M$36,(('Control Panel'!M$34-'Control Panel'!L$34)*'Control Panel'!$C$39)+('Control Panel'!M$35-'Control Panel'!L$35)*'Control Panel'!$C$40+(('Control Panel'!M$36-'Control Panel'!L$36)*'Control Panel'!$C$41),IF(T53&gt;='Control Panel'!M$35,(('Control Panel'!M$34-'Control Panel'!L$34)*'Control Panel'!$C$39)+(('Control Panel'!M$35-'Control Panel'!L$35)*'Control Panel'!$C$40)+((T53-'Control Panel'!M$35)*'Control Panel'!$C$41),IF(T53&gt;='Control Panel'!M$34,(('Control Panel'!M$34-'Control Panel'!L$34)*'Control Panel'!$C$39)+((T53-'Control Panel'!M$34)*'Control Panel'!$C$40),IF(T53&lt;='Control Panel'!M$34,((T53-'Control Panel'!L$34)*'Control Panel'!$C$39)))))</f>
        <v>175901.43826889075</v>
      </c>
      <c r="W53" s="91">
        <f>IF(U53&gt;='Control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Panel'!$C$29)),IF(U53&gt;='Control Panel'!$M$12,(('Control Panel'!$M$8-'Control Panel'!$L$8)*'Control Panel'!$C$24)+(('Control Panel'!$M$9-'Control Panel'!$L$9)*'Control Panel'!$C$25)+(('Control Panel'!$M$10-'Control Panel'!$L$10)*'Control Panel'!$C$26)+(('Control Panel'!$M$11-'Control Panel'!$L$11)*'Control Panel'!$C$27)+(('Control Panel'!$M$12-'Control Panel'!$L$12)*'Control Panel'!$C$28)+((U53-'Control Panel'!$M$12)*'Control Panel'!$C$29),IF(U53&gt;='Control Panel'!$M$11,(('Control Panel'!$M$8-'Control Panel'!$L$8)*'Control Panel'!$C$24)+(('Control Panel'!$M$9-'Control Panel'!$L$9)*'Control Panel'!$C$25)+(('Control Panel'!$M$10-'Control Panel'!$L$10)*'Control Panel'!$C$26)+(('Control Panel'!$M$11-'Control Panel'!$L$11)*'Control Panel'!$C$27)+((U53-'Control Panel'!$M$11)*'Control Panel'!$C$28),IF(U53&gt;='Control Panel'!$M$10,(('Control Panel'!$M$8-'Control Panel'!$L$8)*'Control Panel'!$C$24)+('Control Panel'!$M$9-'Control Panel'!$L$9)*'Control Panel'!$C$25+(('Control Panel'!$M$10-'Control Panel'!$L$10)*'Control Panel'!$C$26)+((U53-'Control Panel'!$M$10)*'Control Panel'!$C$27),IF(U53&gt;='Control Panel'!$M$9,(('Control Panel'!$M$8-'Control Panel'!$L$8)*'Control Panel'!$C$24)+(('Control Panel'!$M$9-'Control Panel'!$L$9)*'Control Panel'!$C$25)+((U53-'Control Panel'!$M$9)*'Control Panel'!$C$26),IF(U53&gt;='Control Panel'!$M$8,(('Control Panel'!$M$8-'Control Panel'!$L$8)*'Control Panel'!$C$24)+((U53-'Control Panel'!$M$8)*'Control Panel'!$C$25),IF(U53&lt;='Control Panel'!$M$8,((U53-'Control Panel'!$L$8)*'Control Panel'!$C$24))))))))</f>
        <v>122280.80808723775</v>
      </c>
      <c r="X53" s="92">
        <f t="shared" si="16"/>
        <v>-53620.630181653003</v>
      </c>
      <c r="Y53" s="91">
        <f>T53*(1+'Control Panel'!$C$44)</f>
        <v>24710265.728131756</v>
      </c>
      <c r="Z53" s="91">
        <f>U53*(1+'Control Panel'!$C$44)</f>
        <v>21514667.394244254</v>
      </c>
      <c r="AA53" s="91">
        <f>IF(Y53&gt;='Control Panel'!P$36,(('Control Panel'!P$34-'Control Panel'!O$34)*'Control Panel'!$C$39)+('Control Panel'!P$35-'Control Panel'!O$35)*'Control Panel'!$C$40+(('Control Panel'!P$36-'Control Panel'!O$36)*'Control Panel'!$C$41),IF(Y53&gt;='Control Panel'!P$35,(('Control Panel'!P$34-'Control Panel'!O$34)*'Control Panel'!$C$39)+(('Control Panel'!P$35-'Control Panel'!O$35)*'Control Panel'!$C$40)+((Y53-'Control Panel'!P$35)*'Control Panel'!$C$41),IF(Y53&gt;='Control Panel'!P$34,(('Control Panel'!P$34-'Control Panel'!O$34)*'Control Panel'!$C$39)+((Y53-'Control Panel'!P$34)*'Control Panel'!$C$40),IF(Y53&lt;='Control Panel'!P$34,((Y53-'Control Panel'!O$34)*'Control Panel'!$C$39)))))</f>
        <v>181178.48141695748</v>
      </c>
      <c r="AB53" s="91">
        <f>IF(Z53&gt;='Control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Panel'!$C$29)),IF(Z53&gt;='Control Panel'!$P$12,(('Control Panel'!$P$8-'Control Panel'!$O$8)*'Control Panel'!$C$24)+(('Control Panel'!$P$9-'Control Panel'!$O$9)*'Control Panel'!$C$25)+(('Control Panel'!$P$10-'Control Panel'!$O$10)*'Control Panel'!$C$26)+(('Control Panel'!$P$11-'Control Panel'!$O$11)*'Control Panel'!$C$27)+(('Control Panel'!$P$12-'Control Panel'!$O$12)*'Control Panel'!$C$28)+((Z53-'Control Panel'!$P$12)*'Control Panel'!$C$29),IF(Z53&gt;='Control Panel'!$P$11,(('Control Panel'!$P$8-'Control Panel'!$O$8)*'Control Panel'!$C$24)+(('Control Panel'!$P$9-'Control Panel'!$O$9)*'Control Panel'!$C$25)+(('Control Panel'!$P$10-'Control Panel'!$O$10)*'Control Panel'!$C$26)+(('Control Panel'!$P$11-'Control Panel'!$O$11)*'Control Panel'!$C$27)+((Z53-'Control Panel'!$P$11)*'Control Panel'!$C$28),IF(Z53&gt;='Control Panel'!$P$10,(('Control Panel'!$P$8-'Control Panel'!$O$8)*'Control Panel'!$C$24)+('Control Panel'!$P$9-'Control Panel'!$O$9)*'Control Panel'!$C$25+(('Control Panel'!$P$10-'Control Panel'!$O$10)*'Control Panel'!$C$26)+((Z53-'Control Panel'!$P$10)*'Control Panel'!$C$27),IF(Z53&gt;='Control Panel'!$P$9,(('Control Panel'!$P$8-'Control Panel'!$O$8)*'Control Panel'!$C$24)+(('Control Panel'!$P$9-'Control Panel'!$O$9)*'Control Panel'!$C$25)+((Z53-'Control Panel'!$P$9)*'Control Panel'!$C$26),IF(Z53&gt;='Control Panel'!$P$8,(('Control Panel'!$P$8-'Control Panel'!$O$8)*'Control Panel'!$C$24)+((Z53-'Control Panel'!$P$8)*'Control Panel'!$C$25),IF(Z53&lt;='Control Panel'!$P$8,((Z53-'Control Panel'!$O$8)*'Control Panel'!$C$24))))))))</f>
        <v>125949.23232985489</v>
      </c>
      <c r="AC53" s="93">
        <f t="shared" si="17"/>
        <v>-55229.249087102595</v>
      </c>
      <c r="AD53" s="93">
        <f>Y53*(1+'Control Panel'!$C$44)</f>
        <v>25451573.69997571</v>
      </c>
      <c r="AE53" s="91">
        <f>Z53*(1+'Control Panel'!$C$44)</f>
        <v>22160107.416071583</v>
      </c>
      <c r="AF53" s="91">
        <f>IF(AD53&gt;='Control Panel'!S$36,(('Control Panel'!S$34-'Control Panel'!R$34)*'Control Panel'!$C$39)+('Control Panel'!S$35-'Control Panel'!R$35)*'Control Panel'!$C$40+(('Control Panel'!S$36-'Control Panel'!R$36)*'Control Panel'!$C$41),IF(AD53&gt;='Control Panel'!S$35,(('Control Panel'!S$34-'Control Panel'!R$34)*'Control Panel'!$C$39)+(('Control Panel'!S$35-'Control Panel'!R$35)*'Control Panel'!$C$40)+((AD53-'Control Panel'!S$35)*'Control Panel'!$C$41),IF(AD53&gt;='Control Panel'!S$34,(('Control Panel'!S$34-'Control Panel'!R$34)*'Control Panel'!$C$39)+((AD53-'Control Panel'!S$34)*'Control Panel'!$C$40),IF(AD53&lt;='Control Panel'!S$34,((AD53-'Control Panel'!R$34)*'Control Panel'!$C$39)))))</f>
        <v>186613.8358594662</v>
      </c>
      <c r="AG53" s="91">
        <f>IF(AE53&gt;='Control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Panel'!$C$29)),IF(AE53&gt;='Control Panel'!$S$12,(('Control Panel'!$S$8-'Control Panel'!$R$8)*'Control Panel'!$C$24)+(('Control Panel'!$S$9-'Control Panel'!$R$9)*'Control Panel'!$C$25)+(('Control Panel'!$S$10-'Control Panel'!$R$10)*'Control Panel'!$C$26)+(('Control Panel'!$S$11-'Control Panel'!$R$11)*'Control Panel'!$C$27)+(('Control Panel'!$S$12-'Control Panel'!$R$12)*'Control Panel'!$C$28)+((AE53-'Control Panel'!$S$12)*'Control Panel'!$C$29),IF(AE53&gt;='Control Panel'!$S$11,(('Control Panel'!$S$8-'Control Panel'!$R$8)*'Control Panel'!$C$24)+(('Control Panel'!$S$9-'Control Panel'!$R$9)*'Control Panel'!$C$25)+(('Control Panel'!$S$10-'Control Panel'!$R$10)*'Control Panel'!$C$26)+(('Control Panel'!$S$11-'Control Panel'!$R$11)*'Control Panel'!$C$27)+((AE53-'Control Panel'!$S$11)*'Control Panel'!$C$28),IF(AE53&gt;='Control Panel'!$S$10,(('Control Panel'!$S$8-'Control Panel'!$R$8)*'Control Panel'!$C$24)+('Control Panel'!$S$9-'Control Panel'!$R$9)*'Control Panel'!$C$25+(('Control Panel'!$S$10-'Control Panel'!$R$10)*'Control Panel'!$C$26)+((AE53-'Control Panel'!$S$10)*'Control Panel'!$C$27),IF(AE53&gt;='Control Panel'!$S$9,(('Control Panel'!$S$8-'Control Panel'!$R$8)*'Control Panel'!$C$24)+(('Control Panel'!$S$9-'Control Panel'!$R$9)*'Control Panel'!$C$25)+((AE53-'Control Panel'!$S$9)*'Control Panel'!$C$26),IF(AE53&gt;='Control Panel'!$S$8,(('Control Panel'!$S$8-'Control Panel'!$R$8)*'Control Panel'!$C$24)+((AE53-'Control Panel'!$S$8)*'Control Panel'!$C$25),IF(AE53&lt;='Control Panel'!$S$8,((AE53-'Control Panel'!$R$8)*'Control Panel'!$C$24))))))))</f>
        <v>129727.70929975054</v>
      </c>
      <c r="AH53" s="91">
        <f t="shared" si="18"/>
        <v>-56886.12655971566</v>
      </c>
      <c r="AI53" s="92">
        <f t="shared" si="19"/>
        <v>880275.82707500446</v>
      </c>
      <c r="AJ53" s="92">
        <f t="shared" si="20"/>
        <v>611938.37033810117</v>
      </c>
      <c r="AK53" s="92">
        <f t="shared" si="21"/>
        <v>-268337.45673690329</v>
      </c>
    </row>
    <row r="54" spans="1:37" s="94" customFormat="1" ht="14.1">
      <c r="A54" s="86" t="str">
        <f>'ESTIMATED Earned Revenue'!A55</f>
        <v>Springfield, IL</v>
      </c>
      <c r="B54" s="86"/>
      <c r="C54" s="87">
        <f>'ESTIMATED Earned Revenue'!$I55*1.07925</f>
        <v>20292159.949500002</v>
      </c>
      <c r="D54" s="87">
        <f>'ESTIMATED Earned Revenue'!$L55*1.07925</f>
        <v>19197272.696249999</v>
      </c>
      <c r="E54" s="88">
        <f>IF(C54&gt;='Control Panel'!D$36,(('Control Panel'!D$34-'Control Panel'!C$34)*'Control Panel'!$C$39)+('Control Panel'!D$35-'Control Panel'!C$35)*'Control Panel'!$C$40+(('Control Panel'!D$36-'Control Panel'!C$36)*'Control Panel'!$C$41),IF(C54&gt;='Control Panel'!D$35,(('Control Panel'!D$34-'Control Panel'!C$34)*'Control Panel'!$C$39)+(('Control Panel'!D$35-'Control Panel'!C$35)*'Control Panel'!$C$40)+((C54-'Control Panel'!D$35)*'Control Panel'!$C$41),IF(C54&gt;='Control Panel'!D$34,(('Control Panel'!D$34-'Control Panel'!C$34)*'Control Panel'!$C$39)+((C54-'Control Panel'!D$34)*'Control Panel'!$C$40),IF(C54&lt;='Control Panel'!D$34,((C54-'Control Panel'!C$34)*'Control Panel'!$C$39)))))</f>
        <v>154672.26974750002</v>
      </c>
      <c r="F54" s="88">
        <f>IF(D54&gt;='Control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Panel'!$C$29)),IF(D54&gt;='Control Panel'!$D$12,(('Control Panel'!$D$8-'Control Panel'!$C$8)*'Control Panel'!$C$24)+(('Control Panel'!$D$9-'Control Panel'!$C$9)*'Control Panel'!$C$25)+(('Control Panel'!$D$10-'Control Panel'!$C$10)*'Control Panel'!$C$26)+(('Control Panel'!$D$11-'Control Panel'!$C$11)*'Control Panel'!$C$27)+(('Control Panel'!$D$12-'Control Panel'!$C$12)*'Control Panel'!$C$28)+((D54-'Control Panel'!$D$12)*'Control Panel'!$C$29),IF(D54&gt;='Control Panel'!$D$11,(('Control Panel'!$D$8-'Control Panel'!$C$8)*'Control Panel'!$C$24)+(('Control Panel'!$D$9-'Control Panel'!$C$9)*'Control Panel'!$C$25)+(('Control Panel'!$D$10-'Control Panel'!$C$10)*'Control Panel'!$C$26)+(('Control Panel'!$D$11-'Control Panel'!$C$11)*'Control Panel'!$C$27)+((D54-'Control Panel'!$D$11)*'Control Panel'!$C$28),IF(D54&gt;='Control Panel'!$D$10,(('Control Panel'!$D$8-'Control Panel'!$C$8)*'Control Panel'!$C$24)+('Control Panel'!$D$9-'Control Panel'!$C$9)*'Control Panel'!$C$25+(('Control Panel'!$D$10-'Control Panel'!$C$10)*'Control Panel'!$C$26)+((D54-'Control Panel'!$D$10)*'Control Panel'!$C$27),IF(D54&gt;='Control Panel'!$D$9,(('Control Panel'!$D$8-'Control Panel'!$C$8)*'Control Panel'!$C$24)+(('Control Panel'!$D$9-'Control Panel'!$C$9)*'Control Panel'!$C$25)+((D54-'Control Panel'!$D$9)*'Control Panel'!$C$26),IF(D54&gt;='Control Panel'!$D$8,(('Control Panel'!$D$8-'Control Panel'!$C$8)*'Control Panel'!$C$24)+((D54-'Control Panel'!$D$8)*'Control Panel'!$C$25),IF(D54&lt;='Control Panel'!$D$8,((D54-'Control Panel'!$C$8)*'Control Panel'!$C$24))))))))</f>
        <v>112190.45443687499</v>
      </c>
      <c r="G54" s="89">
        <f t="shared" si="11"/>
        <v>7.6222674240901166E-3</v>
      </c>
      <c r="H54" s="90">
        <f t="shared" si="12"/>
        <v>5.8440829701184747E-3</v>
      </c>
      <c r="I54" s="91">
        <f t="shared" si="13"/>
        <v>-42481.815310625025</v>
      </c>
      <c r="J54" s="91">
        <f>C54*(1+'Control Panel'!$C$44)</f>
        <v>20900924.747985002</v>
      </c>
      <c r="K54" s="91">
        <f>D54*(1+'Control Panel'!$C$44)</f>
        <v>19773190.877137501</v>
      </c>
      <c r="L54" s="92">
        <f>IF(J54&gt;='Control Panel'!G$36,(('Control Panel'!G$34-'Control Panel'!F$34)*'Control Panel'!$C$39)+('Control Panel'!G$35-'Control Panel'!F$35)*'Control Panel'!$C$40+(('Control Panel'!G$36-'Control Panel'!F$36)*'Control Panel'!$C$41),IF(J54&gt;='Control Panel'!G$35,(('Control Panel'!G$34-'Control Panel'!F$34)*'Control Panel'!$C$39)+(('Control Panel'!G$35-'Control Panel'!F$35)*'Control Panel'!$C$40)+((J54-'Control Panel'!G$35)*'Control Panel'!$C$41),IF(J54&gt;='Control Panel'!G$34,(('Control Panel'!G$34-'Control Panel'!F$34)*'Control Panel'!$C$39)+((J54-'Control Panel'!G$34)*'Control Panel'!$C$40),IF(J54&lt;='Control Panel'!G$34,((J54-'Control Panel'!F$34)*'Control Panel'!$C$39)))))</f>
        <v>159312.437839925</v>
      </c>
      <c r="M54" s="92">
        <f>IF(K54&gt;='Control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Panel'!$C$29)),IF(K54&gt;='Control Panel'!$G$12,(('Control Panel'!$G$8-'Control Panel'!$F$8)*'Control Panel'!$C$24)+(('Control Panel'!$G$9-'Control Panel'!$F$9)*'Control Panel'!$C$25)+(('Control Panel'!$G$10-'Control Panel'!$F$10)*'Control Panel'!$C$26)+(('Control Panel'!$G$11-'Control Panel'!$F$11)*'Control Panel'!$C$27)+(('Control Panel'!$G$12-'Control Panel'!$F$12)*'Control Panel'!$C$28)+((K54-'Control Panel'!$G$12)*'Control Panel'!$C$29),IF(K54&gt;='Control Panel'!$G$11,(('Control Panel'!$G$8-'Control Panel'!$F$8)*'Control Panel'!$C$24)+(('Control Panel'!$G$9-'Control Panel'!$F$9)*'Control Panel'!$C$25)+(('Control Panel'!$G$10-'Control Panel'!$F$10)*'Control Panel'!$C$26)+(('Control Panel'!$G$11-'Control Panel'!$F$11)*'Control Panel'!$C$27)+((K54-'Control Panel'!$G$11)*'Control Panel'!$C$28),IF(K54&gt;='Control Panel'!$G$10,(('Control Panel'!$G$8-'Control Panel'!$F$8)*'Control Panel'!$C$24)+('Control Panel'!$G$9-'Control Panel'!$F$9)*'Control Panel'!$C$25+(('Control Panel'!$G$10-'Control Panel'!$F$10)*'Control Panel'!$C$26)+((K54-'Control Panel'!$G$10)*'Control Panel'!$C$27),IF(K54&gt;='Control Panel'!$G$9,(('Control Panel'!$G$8-'Control Panel'!$F$8)*'Control Panel'!$C$24)+(('Control Panel'!$G$9-'Control Panel'!$F$9)*'Control Panel'!$C$25)+((K54-'Control Panel'!$G$9)*'Control Panel'!$C$26),IF(K54&gt;='Control Panel'!$G$8,(('Control Panel'!$G$8-'Control Panel'!$F$8)*'Control Panel'!$C$24)+((K54-'Control Panel'!$G$8)*'Control Panel'!$C$25),IF(K54&lt;='Control Panel'!$G$8,((K54-'Control Panel'!$F$8)*'Control Panel'!$C$24))))))))</f>
        <v>115556.16806998126</v>
      </c>
      <c r="N54" s="92">
        <f t="shared" si="14"/>
        <v>-43756.269769943741</v>
      </c>
      <c r="O54" s="92">
        <f>J54*(1+'Control Panel'!$C$44)</f>
        <v>21527952.490424551</v>
      </c>
      <c r="P54" s="92">
        <f>K54*(1+'Control Panel'!$C$44)</f>
        <v>20366386.603451625</v>
      </c>
      <c r="Q54" s="92">
        <f>IF(O54&gt;='Control Panel'!J$36,(('Control Panel'!J$34-'Control Panel'!I$34)*'Control Panel'!$C$39)+('Control Panel'!J$35-'Control Panel'!I$35)*'Control Panel'!$C$40+(('Control Panel'!J$36-'Control Panel'!I$36)*'Control Panel'!$C$41),IF(O54&gt;='Control Panel'!J$35,(('Control Panel'!J$34-'Control Panel'!I$34)*'Control Panel'!$C$39)+(('Control Panel'!J$35-'Control Panel'!I$35)*'Control Panel'!$C$40)+((O54-'Control Panel'!J$35)*'Control Panel'!$C$41),IF(O54&gt;='Control Panel'!J$34,(('Control Panel'!J$34-'Control Panel'!I$34)*'Control Panel'!$C$39)+((O54-'Control Panel'!J$34)*'Control Panel'!$C$40),IF(O54&lt;='Control Panel'!J$34,((O54-'Control Panel'!I$34)*'Control Panel'!$C$39)))))</f>
        <v>164091.81097512276</v>
      </c>
      <c r="R54" s="92">
        <f>IF(P54&gt;='Control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Panel'!$C$29)),IF(P54&gt;='Control Panel'!$J$12,(('Control Panel'!$J$8-'Control Panel'!$I$8)*'Control Panel'!$C$24)+(('Control Panel'!$J$9-'Control Panel'!$I$9)*'Control Panel'!$C$25)+(('Control Panel'!$J$10-'Control Panel'!$I$10)*'Control Panel'!$C$26)+(('Control Panel'!$J$11-'Control Panel'!$I$11)*'Control Panel'!$C$27)+(('Control Panel'!$J$12-'Control Panel'!$I$12)*'Control Panel'!$C$28)+((P54-'Control Panel'!$J$12)*'Control Panel'!$C$29),IF(P54&gt;='Control Panel'!$J$11,(('Control Panel'!$J$8-'Control Panel'!$I$8)*'Control Panel'!$C$24)+(('Control Panel'!$J$9-'Control Panel'!$I$9)*'Control Panel'!$C$25)+(('Control Panel'!$J$10-'Control Panel'!$I$10)*'Control Panel'!$C$26)+(('Control Panel'!$J$11-'Control Panel'!$I$11)*'Control Panel'!$C$27)+((P54-'Control Panel'!$J$11)*'Control Panel'!$C$28),IF(P54&gt;='Control Panel'!$J$10,(('Control Panel'!$J$8-'Control Panel'!$I$8)*'Control Panel'!$C$24)+('Control Panel'!$J$9-'Control Panel'!$I$9)*'Control Panel'!$C$25+(('Control Panel'!$J$10-'Control Panel'!$I$10)*'Control Panel'!$C$26)+((P54-'Control Panel'!$J$10)*'Control Panel'!$C$27),IF(P54&gt;='Control Panel'!$J$9,(('Control Panel'!$J$8-'Control Panel'!$I$8)*'Control Panel'!$C$24)+(('Control Panel'!$J$9-'Control Panel'!$I$9)*'Control Panel'!$C$25)+((P54-'Control Panel'!$J$9)*'Control Panel'!$C$26),IF(P54&gt;='Control Panel'!$J$8,(('Control Panel'!$J$8-'Control Panel'!$I$8)*'Control Panel'!$C$24)+((P54-'Control Panel'!$J$8)*'Control Panel'!$C$25),IF(P54&lt;='Control Panel'!$J$8,((P54-'Control Panel'!$I$8)*'Control Panel'!$C$24))))))))</f>
        <v>119022.85311208069</v>
      </c>
      <c r="S54" s="92">
        <f t="shared" si="15"/>
        <v>-45068.957863042073</v>
      </c>
      <c r="T54" s="92">
        <f>O54*(1+'Control Panel'!$C$44)</f>
        <v>22173791.065137289</v>
      </c>
      <c r="U54" s="92">
        <f>P54*(1+'Control Panel'!$C$44)</f>
        <v>20977378.201555174</v>
      </c>
      <c r="V54" s="92">
        <f>IF(T54&gt;='Control Panel'!M$36,(('Control Panel'!M$34-'Control Panel'!L$34)*'Control Panel'!$C$39)+('Control Panel'!M$35-'Control Panel'!L$35)*'Control Panel'!$C$40+(('Control Panel'!M$36-'Control Panel'!L$36)*'Control Panel'!$C$41),IF(T54&gt;='Control Panel'!M$35,(('Control Panel'!M$34-'Control Panel'!L$34)*'Control Panel'!$C$39)+(('Control Panel'!M$35-'Control Panel'!L$35)*'Control Panel'!$C$40)+((T54-'Control Panel'!M$35)*'Control Panel'!$C$41),IF(T54&gt;='Control Panel'!M$34,(('Control Panel'!M$34-'Control Panel'!L$34)*'Control Panel'!$C$39)+((T54-'Control Panel'!M$34)*'Control Panel'!$C$40),IF(T54&lt;='Control Panel'!M$34,((T54-'Control Panel'!L$34)*'Control Panel'!$C$39)))))</f>
        <v>169014.56530437648</v>
      </c>
      <c r="W54" s="91">
        <f>IF(U54&gt;='Control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Panel'!$C$29)),IF(U54&gt;='Control Panel'!$M$12,(('Control Panel'!$M$8-'Control Panel'!$L$8)*'Control Panel'!$C$24)+(('Control Panel'!$M$9-'Control Panel'!$L$9)*'Control Panel'!$C$25)+(('Control Panel'!$M$10-'Control Panel'!$L$10)*'Control Panel'!$C$26)+(('Control Panel'!$M$11-'Control Panel'!$L$11)*'Control Panel'!$C$27)+(('Control Panel'!$M$12-'Control Panel'!$L$12)*'Control Panel'!$C$28)+((U54-'Control Panel'!$M$12)*'Control Panel'!$C$29),IF(U54&gt;='Control Panel'!$M$11,(('Control Panel'!$M$8-'Control Panel'!$L$8)*'Control Panel'!$C$24)+(('Control Panel'!$M$9-'Control Panel'!$L$9)*'Control Panel'!$C$25)+(('Control Panel'!$M$10-'Control Panel'!$L$10)*'Control Panel'!$C$26)+(('Control Panel'!$M$11-'Control Panel'!$L$11)*'Control Panel'!$C$27)+((U54-'Control Panel'!$M$11)*'Control Panel'!$C$28),IF(U54&gt;='Control Panel'!$M$10,(('Control Panel'!$M$8-'Control Panel'!$L$8)*'Control Panel'!$C$24)+('Control Panel'!$M$9-'Control Panel'!$L$9)*'Control Panel'!$C$25+(('Control Panel'!$M$10-'Control Panel'!$L$10)*'Control Panel'!$C$26)+((U54-'Control Panel'!$M$10)*'Control Panel'!$C$27),IF(U54&gt;='Control Panel'!$M$9,(('Control Panel'!$M$8-'Control Panel'!$L$8)*'Control Panel'!$C$24)+(('Control Panel'!$M$9-'Control Panel'!$L$9)*'Control Panel'!$C$25)+((U54-'Control Panel'!$M$9)*'Control Panel'!$C$26),IF(U54&gt;='Control Panel'!$M$8,(('Control Panel'!$M$8-'Control Panel'!$L$8)*'Control Panel'!$C$24)+((U54-'Control Panel'!$M$8)*'Control Panel'!$C$25),IF(U54&lt;='Control Panel'!$M$8,((U54-'Control Panel'!$L$8)*'Control Panel'!$C$24))))))))</f>
        <v>122593.5387054431</v>
      </c>
      <c r="X54" s="92">
        <f t="shared" si="16"/>
        <v>-46421.026598933371</v>
      </c>
      <c r="Y54" s="91">
        <f>T54*(1+'Control Panel'!$C$44)</f>
        <v>22839004.79709141</v>
      </c>
      <c r="Z54" s="91">
        <f>U54*(1+'Control Panel'!$C$44)</f>
        <v>21606699.54760183</v>
      </c>
      <c r="AA54" s="91">
        <f>IF(Y54&gt;='Control Panel'!P$36,(('Control Panel'!P$34-'Control Panel'!O$34)*'Control Panel'!$C$39)+('Control Panel'!P$35-'Control Panel'!O$35)*'Control Panel'!$C$40+(('Control Panel'!P$36-'Control Panel'!O$36)*'Control Panel'!$C$41),IF(Y54&gt;='Control Panel'!P$35,(('Control Panel'!P$34-'Control Panel'!O$34)*'Control Panel'!$C$39)+(('Control Panel'!P$35-'Control Panel'!O$35)*'Control Panel'!$C$40)+((Y54-'Control Panel'!P$35)*'Control Panel'!$C$41),IF(Y54&gt;='Control Panel'!P$34,(('Control Panel'!P$34-'Control Panel'!O$34)*'Control Panel'!$C$39)+((Y54-'Control Panel'!P$34)*'Control Panel'!$C$40),IF(Y54&lt;='Control Panel'!P$34,((Y54-'Control Panel'!O$34)*'Control Panel'!$C$39)))))</f>
        <v>174085.00226350778</v>
      </c>
      <c r="AB54" s="91">
        <f>IF(Z54&gt;='Control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Panel'!$C$29)),IF(Z54&gt;='Control Panel'!$P$12,(('Control Panel'!$P$8-'Control Panel'!$O$8)*'Control Panel'!$C$24)+(('Control Panel'!$P$9-'Control Panel'!$O$9)*'Control Panel'!$C$25)+(('Control Panel'!$P$10-'Control Panel'!$O$10)*'Control Panel'!$C$26)+(('Control Panel'!$P$11-'Control Panel'!$O$11)*'Control Panel'!$C$27)+(('Control Panel'!$P$12-'Control Panel'!$O$12)*'Control Panel'!$C$28)+((Z54-'Control Panel'!$P$12)*'Control Panel'!$C$29),IF(Z54&gt;='Control Panel'!$P$11,(('Control Panel'!$P$8-'Control Panel'!$O$8)*'Control Panel'!$C$24)+(('Control Panel'!$P$9-'Control Panel'!$O$9)*'Control Panel'!$C$25)+(('Control Panel'!$P$10-'Control Panel'!$O$10)*'Control Panel'!$C$26)+(('Control Panel'!$P$11-'Control Panel'!$O$11)*'Control Panel'!$C$27)+((Z54-'Control Panel'!$P$11)*'Control Panel'!$C$28),IF(Z54&gt;='Control Panel'!$P$10,(('Control Panel'!$P$8-'Control Panel'!$O$8)*'Control Panel'!$C$24)+('Control Panel'!$P$9-'Control Panel'!$O$9)*'Control Panel'!$C$25+(('Control Panel'!$P$10-'Control Panel'!$O$10)*'Control Panel'!$C$26)+((Z54-'Control Panel'!$P$10)*'Control Panel'!$C$27),IF(Z54&gt;='Control Panel'!$P$9,(('Control Panel'!$P$8-'Control Panel'!$O$8)*'Control Panel'!$C$24)+(('Control Panel'!$P$9-'Control Panel'!$O$9)*'Control Panel'!$C$25)+((Z54-'Control Panel'!$P$9)*'Control Panel'!$C$26),IF(Z54&gt;='Control Panel'!$P$8,(('Control Panel'!$P$8-'Control Panel'!$O$8)*'Control Panel'!$C$24)+((Z54-'Control Panel'!$P$8)*'Control Panel'!$C$25),IF(Z54&lt;='Control Panel'!$P$8,((Z54-'Control Panel'!$O$8)*'Control Panel'!$C$24))))))))</f>
        <v>126271.34486660641</v>
      </c>
      <c r="AC54" s="93">
        <f t="shared" si="17"/>
        <v>-47813.65739690137</v>
      </c>
      <c r="AD54" s="93">
        <f>Y54*(1+'Control Panel'!$C$44)</f>
        <v>23524174.941004153</v>
      </c>
      <c r="AE54" s="91">
        <f>Z54*(1+'Control Panel'!$C$44)</f>
        <v>22254900.534029886</v>
      </c>
      <c r="AF54" s="91">
        <f>IF(AD54&gt;='Control Panel'!S$36,(('Control Panel'!S$34-'Control Panel'!R$34)*'Control Panel'!$C$39)+('Control Panel'!S$35-'Control Panel'!R$35)*'Control Panel'!$C$40+(('Control Panel'!S$36-'Control Panel'!R$36)*'Control Panel'!$C$41),IF(AD54&gt;='Control Panel'!S$35,(('Control Panel'!S$34-'Control Panel'!R$34)*'Control Panel'!$C$39)+(('Control Panel'!S$35-'Control Panel'!R$35)*'Control Panel'!$C$40)+((AD54-'Control Panel'!S$35)*'Control Panel'!$C$41),IF(AD54&gt;='Control Panel'!S$34,(('Control Panel'!S$34-'Control Panel'!R$34)*'Control Panel'!$C$39)+((AD54-'Control Panel'!S$34)*'Control Panel'!$C$40),IF(AD54&lt;='Control Panel'!S$34,((AD54-'Control Panel'!R$34)*'Control Panel'!$C$39)))))</f>
        <v>179307.552331413</v>
      </c>
      <c r="AG54" s="91">
        <f>IF(AE54&gt;='Control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Panel'!$C$29)),IF(AE54&gt;='Control Panel'!$S$12,(('Control Panel'!$S$8-'Control Panel'!$R$8)*'Control Panel'!$C$24)+(('Control Panel'!$S$9-'Control Panel'!$R$9)*'Control Panel'!$C$25)+(('Control Panel'!$S$10-'Control Panel'!$R$10)*'Control Panel'!$C$26)+(('Control Panel'!$S$11-'Control Panel'!$R$11)*'Control Panel'!$C$27)+(('Control Panel'!$S$12-'Control Panel'!$R$12)*'Control Panel'!$C$28)+((AE54-'Control Panel'!$S$12)*'Control Panel'!$C$29),IF(AE54&gt;='Control Panel'!$S$11,(('Control Panel'!$S$8-'Control Panel'!$R$8)*'Control Panel'!$C$24)+(('Control Panel'!$S$9-'Control Panel'!$R$9)*'Control Panel'!$C$25)+(('Control Panel'!$S$10-'Control Panel'!$R$10)*'Control Panel'!$C$26)+(('Control Panel'!$S$11-'Control Panel'!$R$11)*'Control Panel'!$C$27)+((AE54-'Control Panel'!$S$11)*'Control Panel'!$C$28),IF(AE54&gt;='Control Panel'!$S$10,(('Control Panel'!$S$8-'Control Panel'!$R$8)*'Control Panel'!$C$24)+('Control Panel'!$S$9-'Control Panel'!$R$9)*'Control Panel'!$C$25+(('Control Panel'!$S$10-'Control Panel'!$R$10)*'Control Panel'!$C$26)+((AE54-'Control Panel'!$S$10)*'Control Panel'!$C$27),IF(AE54&gt;='Control Panel'!$S$9,(('Control Panel'!$S$8-'Control Panel'!$R$8)*'Control Panel'!$C$24)+(('Control Panel'!$S$9-'Control Panel'!$R$9)*'Control Panel'!$C$25)+((AE54-'Control Panel'!$S$9)*'Control Panel'!$C$26),IF(AE54&gt;='Control Panel'!$S$8,(('Control Panel'!$S$8-'Control Panel'!$R$8)*'Control Panel'!$C$24)+((AE54-'Control Panel'!$S$8)*'Control Panel'!$C$25),IF(AE54&lt;='Control Panel'!$S$8,((AE54-'Control Panel'!$R$8)*'Control Panel'!$C$24))))))))</f>
        <v>130059.4852126046</v>
      </c>
      <c r="AH54" s="91">
        <f t="shared" si="18"/>
        <v>-49248.067118808394</v>
      </c>
      <c r="AI54" s="92">
        <f t="shared" si="19"/>
        <v>845811.36871434504</v>
      </c>
      <c r="AJ54" s="92">
        <f t="shared" si="20"/>
        <v>613503.38996671606</v>
      </c>
      <c r="AK54" s="92">
        <f t="shared" si="21"/>
        <v>-232307.97874762898</v>
      </c>
    </row>
    <row r="55" spans="1:37" s="94" customFormat="1" ht="14.1">
      <c r="A55" s="86" t="str">
        <f>'ESTIMATED Earned Revenue'!A56</f>
        <v>Fredericksburg, VA</v>
      </c>
      <c r="B55" s="86"/>
      <c r="C55" s="87">
        <f>'ESTIMATED Earned Revenue'!$I56*1.07925</f>
        <v>22081745.31825</v>
      </c>
      <c r="D55" s="87">
        <f>'ESTIMATED Earned Revenue'!$L56*1.07925</f>
        <v>19503964.248</v>
      </c>
      <c r="E55" s="88">
        <f>IF(C55&gt;='Control Panel'!D$36,(('Control Panel'!D$34-'Control Panel'!C$34)*'Control Panel'!$C$39)+('Control Panel'!D$35-'Control Panel'!C$35)*'Control Panel'!$C$40+(('Control Panel'!D$36-'Control Panel'!C$36)*'Control Panel'!$C$41),IF(C55&gt;='Control Panel'!D$35,(('Control Panel'!D$34-'Control Panel'!C$34)*'Control Panel'!$C$39)+(('Control Panel'!D$35-'Control Panel'!C$35)*'Control Panel'!$C$40)+((C55-'Control Panel'!D$35)*'Control Panel'!$C$41),IF(C55&gt;='Control Panel'!D$34,(('Control Panel'!D$34-'Control Panel'!C$34)*'Control Panel'!$C$39)+((C55-'Control Panel'!D$34)*'Control Panel'!$C$40),IF(C55&lt;='Control Panel'!D$34,((C55-'Control Panel'!C$34)*'Control Panel'!$C$39)))))</f>
        <v>161228.7226365</v>
      </c>
      <c r="F55" s="88">
        <f>IF(D55&gt;='Control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Panel'!$C$29)),IF(D55&gt;='Control Panel'!$D$12,(('Control Panel'!$D$8-'Control Panel'!$C$8)*'Control Panel'!$C$24)+(('Control Panel'!$D$9-'Control Panel'!$C$9)*'Control Panel'!$C$25)+(('Control Panel'!$D$10-'Control Panel'!$C$10)*'Control Panel'!$C$26)+(('Control Panel'!$D$11-'Control Panel'!$C$11)*'Control Panel'!$C$27)+(('Control Panel'!$D$12-'Control Panel'!$C$12)*'Control Panel'!$C$28)+((D55-'Control Panel'!$D$12)*'Control Panel'!$C$29),IF(D55&gt;='Control Panel'!$D$11,(('Control Panel'!$D$8-'Control Panel'!$C$8)*'Control Panel'!$C$24)+(('Control Panel'!$D$9-'Control Panel'!$C$9)*'Control Panel'!$C$25)+(('Control Panel'!$D$10-'Control Panel'!$C$10)*'Control Panel'!$C$26)+(('Control Panel'!$D$11-'Control Panel'!$C$11)*'Control Panel'!$C$27)+((D55-'Control Panel'!$D$11)*'Control Panel'!$C$28),IF(D55&gt;='Control Panel'!$D$10,(('Control Panel'!$D$8-'Control Panel'!$C$8)*'Control Panel'!$C$24)+('Control Panel'!$D$9-'Control Panel'!$C$9)*'Control Panel'!$C$25+(('Control Panel'!$D$10-'Control Panel'!$C$10)*'Control Panel'!$C$26)+((D55-'Control Panel'!$D$10)*'Control Panel'!$C$27),IF(D55&gt;='Control Panel'!$D$9,(('Control Panel'!$D$8-'Control Panel'!$C$8)*'Control Panel'!$C$24)+(('Control Panel'!$D$9-'Control Panel'!$C$9)*'Control Panel'!$C$25)+((D55-'Control Panel'!$D$9)*'Control Panel'!$C$26),IF(D55&gt;='Control Panel'!$D$8,(('Control Panel'!$D$8-'Control Panel'!$C$8)*'Control Panel'!$C$24)+((D55-'Control Panel'!$D$8)*'Control Panel'!$C$25),IF(D55&lt;='Control Panel'!$D$8,((D55-'Control Panel'!$C$8)*'Control Panel'!$C$24))))))))</f>
        <v>113263.874868</v>
      </c>
      <c r="G55" s="89">
        <f t="shared" si="11"/>
        <v>7.3014483372040593E-3</v>
      </c>
      <c r="H55" s="90">
        <f t="shared" si="12"/>
        <v>5.8072232612718438E-3</v>
      </c>
      <c r="I55" s="91">
        <f t="shared" si="13"/>
        <v>-47964.847768499996</v>
      </c>
      <c r="J55" s="91">
        <f>C55*(1+'Control Panel'!$C$44)</f>
        <v>22744197.6777975</v>
      </c>
      <c r="K55" s="91">
        <f>D55*(1+'Control Panel'!$C$44)</f>
        <v>20089083.175439999</v>
      </c>
      <c r="L55" s="92">
        <f>IF(J55&gt;='Control Panel'!G$36,(('Control Panel'!G$34-'Control Panel'!F$34)*'Control Panel'!$C$39)+('Control Panel'!G$35-'Control Panel'!F$35)*'Control Panel'!$C$40+(('Control Panel'!G$36-'Control Panel'!F$36)*'Control Panel'!$C$41),IF(J55&gt;='Control Panel'!G$35,(('Control Panel'!G$34-'Control Panel'!F$34)*'Control Panel'!$C$39)+(('Control Panel'!G$35-'Control Panel'!F$35)*'Control Panel'!$C$40)+((J55-'Control Panel'!G$35)*'Control Panel'!$C$41),IF(J55&gt;='Control Panel'!G$34,(('Control Panel'!G$34-'Control Panel'!F$34)*'Control Panel'!$C$39)+((J55-'Control Panel'!G$34)*'Control Panel'!$C$40),IF(J55&lt;='Control Panel'!G$34,((J55-'Control Panel'!F$34)*'Control Panel'!$C$39)))))</f>
        <v>166065.58431559501</v>
      </c>
      <c r="M55" s="92">
        <f>IF(K55&gt;='Control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Panel'!$C$29)),IF(K55&gt;='Control Panel'!$G$12,(('Control Panel'!$G$8-'Control Panel'!$F$8)*'Control Panel'!$C$24)+(('Control Panel'!$G$9-'Control Panel'!$F$9)*'Control Panel'!$C$25)+(('Control Panel'!$G$10-'Control Panel'!$F$10)*'Control Panel'!$C$26)+(('Control Panel'!$G$11-'Control Panel'!$F$11)*'Control Panel'!$C$27)+(('Control Panel'!$G$12-'Control Panel'!$F$12)*'Control Panel'!$C$28)+((K55-'Control Panel'!$G$12)*'Control Panel'!$C$29),IF(K55&gt;='Control Panel'!$G$11,(('Control Panel'!$G$8-'Control Panel'!$F$8)*'Control Panel'!$C$24)+(('Control Panel'!$G$9-'Control Panel'!$F$9)*'Control Panel'!$C$25)+(('Control Panel'!$G$10-'Control Panel'!$F$10)*'Control Panel'!$C$26)+(('Control Panel'!$G$11-'Control Panel'!$F$11)*'Control Panel'!$C$27)+((K55-'Control Panel'!$G$11)*'Control Panel'!$C$28),IF(K55&gt;='Control Panel'!$G$10,(('Control Panel'!$G$8-'Control Panel'!$F$8)*'Control Panel'!$C$24)+('Control Panel'!$G$9-'Control Panel'!$F$9)*'Control Panel'!$C$25+(('Control Panel'!$G$10-'Control Panel'!$F$10)*'Control Panel'!$C$26)+((K55-'Control Panel'!$G$10)*'Control Panel'!$C$27),IF(K55&gt;='Control Panel'!$G$9,(('Control Panel'!$G$8-'Control Panel'!$F$8)*'Control Panel'!$C$24)+(('Control Panel'!$G$9-'Control Panel'!$F$9)*'Control Panel'!$C$25)+((K55-'Control Panel'!$G$9)*'Control Panel'!$C$26),IF(K55&gt;='Control Panel'!$G$8,(('Control Panel'!$G$8-'Control Panel'!$F$8)*'Control Panel'!$C$24)+((K55-'Control Panel'!$G$8)*'Control Panel'!$C$25),IF(K55&lt;='Control Panel'!$G$8,((K55-'Control Panel'!$F$8)*'Control Panel'!$C$24))))))))</f>
        <v>116661.79111404</v>
      </c>
      <c r="N55" s="92">
        <f t="shared" si="14"/>
        <v>-49403.793201555018</v>
      </c>
      <c r="O55" s="92">
        <f>J55*(1+'Control Panel'!$C$44)</f>
        <v>23426523.608131427</v>
      </c>
      <c r="P55" s="92">
        <f>K55*(1+'Control Panel'!$C$44)</f>
        <v>20691755.670703199</v>
      </c>
      <c r="Q55" s="92">
        <f>IF(O55&gt;='Control Panel'!J$36,(('Control Panel'!J$34-'Control Panel'!I$34)*'Control Panel'!$C$39)+('Control Panel'!J$35-'Control Panel'!I$35)*'Control Panel'!$C$40+(('Control Panel'!J$36-'Control Panel'!I$36)*'Control Panel'!$C$41),IF(O55&gt;='Control Panel'!J$35,(('Control Panel'!J$34-'Control Panel'!I$34)*'Control Panel'!$C$39)+(('Control Panel'!J$35-'Control Panel'!I$35)*'Control Panel'!$C$40)+((O55-'Control Panel'!J$35)*'Control Panel'!$C$41),IF(O55&gt;='Control Panel'!J$34,(('Control Panel'!J$34-'Control Panel'!I$34)*'Control Panel'!$C$39)+((O55-'Control Panel'!J$34)*'Control Panel'!$C$40),IF(O55&lt;='Control Panel'!J$34,((O55-'Control Panel'!I$34)*'Control Panel'!$C$39)))))</f>
        <v>171047.5518450629</v>
      </c>
      <c r="R55" s="92">
        <f>IF(P55&gt;='Control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Panel'!$C$29)),IF(P55&gt;='Control Panel'!$J$12,(('Control Panel'!$J$8-'Control Panel'!$I$8)*'Control Panel'!$C$24)+(('Control Panel'!$J$9-'Control Panel'!$I$9)*'Control Panel'!$C$25)+(('Control Panel'!$J$10-'Control Panel'!$I$10)*'Control Panel'!$C$26)+(('Control Panel'!$J$11-'Control Panel'!$I$11)*'Control Panel'!$C$27)+(('Control Panel'!$J$12-'Control Panel'!$I$12)*'Control Panel'!$C$28)+((P55-'Control Panel'!$J$12)*'Control Panel'!$C$29),IF(P55&gt;='Control Panel'!$J$11,(('Control Panel'!$J$8-'Control Panel'!$I$8)*'Control Panel'!$C$24)+(('Control Panel'!$J$9-'Control Panel'!$I$9)*'Control Panel'!$C$25)+(('Control Panel'!$J$10-'Control Panel'!$I$10)*'Control Panel'!$C$26)+(('Control Panel'!$J$11-'Control Panel'!$I$11)*'Control Panel'!$C$27)+((P55-'Control Panel'!$J$11)*'Control Panel'!$C$28),IF(P55&gt;='Control Panel'!$J$10,(('Control Panel'!$J$8-'Control Panel'!$I$8)*'Control Panel'!$C$24)+('Control Panel'!$J$9-'Control Panel'!$I$9)*'Control Panel'!$C$25+(('Control Panel'!$J$10-'Control Panel'!$I$10)*'Control Panel'!$C$26)+((P55-'Control Panel'!$J$10)*'Control Panel'!$C$27),IF(P55&gt;='Control Panel'!$J$9,(('Control Panel'!$J$8-'Control Panel'!$I$8)*'Control Panel'!$C$24)+(('Control Panel'!$J$9-'Control Panel'!$I$9)*'Control Panel'!$C$25)+((P55-'Control Panel'!$J$9)*'Control Panel'!$C$26),IF(P55&gt;='Control Panel'!$J$8,(('Control Panel'!$J$8-'Control Panel'!$I$8)*'Control Panel'!$C$24)+((P55-'Control Panel'!$J$8)*'Control Panel'!$C$25),IF(P55&lt;='Control Panel'!$J$8,((P55-'Control Panel'!$I$8)*'Control Panel'!$C$24))))))))</f>
        <v>120161.6448474612</v>
      </c>
      <c r="S55" s="92">
        <f t="shared" si="15"/>
        <v>-50885.906997601705</v>
      </c>
      <c r="T55" s="92">
        <f>O55*(1+'Control Panel'!$C$44)</f>
        <v>24129319.316375371</v>
      </c>
      <c r="U55" s="92">
        <f>P55*(1+'Control Panel'!$C$44)</f>
        <v>21312508.340824295</v>
      </c>
      <c r="V55" s="92">
        <f>IF(T55&gt;='Control Panel'!M$36,(('Control Panel'!M$34-'Control Panel'!L$34)*'Control Panel'!$C$39)+('Control Panel'!M$35-'Control Panel'!L$35)*'Control Panel'!$C$40+(('Control Panel'!M$36-'Control Panel'!L$36)*'Control Panel'!$C$41),IF(T55&gt;='Control Panel'!M$35,(('Control Panel'!M$34-'Control Panel'!L$34)*'Control Panel'!$C$39)+(('Control Panel'!M$35-'Control Panel'!L$35)*'Control Panel'!$C$40)+((T55-'Control Panel'!M$35)*'Control Panel'!$C$41),IF(T55&gt;='Control Panel'!M$34,(('Control Panel'!M$34-'Control Panel'!L$34)*'Control Panel'!$C$39)+((T55-'Control Panel'!M$34)*'Control Panel'!$C$40),IF(T55&lt;='Control Panel'!M$34,((T55-'Control Panel'!L$34)*'Control Panel'!$C$39)))))</f>
        <v>176178.97840041478</v>
      </c>
      <c r="W55" s="91">
        <f>IF(U55&gt;='Control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Panel'!$C$29)),IF(U55&gt;='Control Panel'!$M$12,(('Control Panel'!$M$8-'Control Panel'!$L$8)*'Control Panel'!$C$24)+(('Control Panel'!$M$9-'Control Panel'!$L$9)*'Control Panel'!$C$25)+(('Control Panel'!$M$10-'Control Panel'!$L$10)*'Control Panel'!$C$26)+(('Control Panel'!$M$11-'Control Panel'!$L$11)*'Control Panel'!$C$27)+(('Control Panel'!$M$12-'Control Panel'!$L$12)*'Control Panel'!$C$28)+((U55-'Control Panel'!$M$12)*'Control Panel'!$C$29),IF(U55&gt;='Control Panel'!$M$11,(('Control Panel'!$M$8-'Control Panel'!$L$8)*'Control Panel'!$C$24)+(('Control Panel'!$M$9-'Control Panel'!$L$9)*'Control Panel'!$C$25)+(('Control Panel'!$M$10-'Control Panel'!$L$10)*'Control Panel'!$C$26)+(('Control Panel'!$M$11-'Control Panel'!$L$11)*'Control Panel'!$C$27)+((U55-'Control Panel'!$M$11)*'Control Panel'!$C$28),IF(U55&gt;='Control Panel'!$M$10,(('Control Panel'!$M$8-'Control Panel'!$L$8)*'Control Panel'!$C$24)+('Control Panel'!$M$9-'Control Panel'!$L$9)*'Control Panel'!$C$25+(('Control Panel'!$M$10-'Control Panel'!$L$10)*'Control Panel'!$C$26)+((U55-'Control Panel'!$M$10)*'Control Panel'!$C$27),IF(U55&gt;='Control Panel'!$M$9,(('Control Panel'!$M$8-'Control Panel'!$L$8)*'Control Panel'!$C$24)+(('Control Panel'!$M$9-'Control Panel'!$L$9)*'Control Panel'!$C$25)+((U55-'Control Panel'!$M$9)*'Control Panel'!$C$26),IF(U55&gt;='Control Panel'!$M$8,(('Control Panel'!$M$8-'Control Panel'!$L$8)*'Control Panel'!$C$24)+((U55-'Control Panel'!$M$8)*'Control Panel'!$C$25),IF(U55&lt;='Control Panel'!$M$8,((U55-'Control Panel'!$L$8)*'Control Panel'!$C$24))))))))</f>
        <v>123766.49419288503</v>
      </c>
      <c r="X55" s="92">
        <f t="shared" si="16"/>
        <v>-52412.484207529749</v>
      </c>
      <c r="Y55" s="91">
        <f>T55*(1+'Control Panel'!$C$44)</f>
        <v>24853198.895866632</v>
      </c>
      <c r="Z55" s="91">
        <f>U55*(1+'Control Panel'!$C$44)</f>
        <v>21951883.591049023</v>
      </c>
      <c r="AA55" s="91">
        <f>IF(Y55&gt;='Control Panel'!P$36,(('Control Panel'!P$34-'Control Panel'!O$34)*'Control Panel'!$C$39)+('Control Panel'!P$35-'Control Panel'!O$35)*'Control Panel'!$C$40+(('Control Panel'!P$36-'Control Panel'!O$36)*'Control Panel'!$C$41),IF(Y55&gt;='Control Panel'!P$35,(('Control Panel'!P$34-'Control Panel'!O$34)*'Control Panel'!$C$39)+(('Control Panel'!P$35-'Control Panel'!O$35)*'Control Panel'!$C$40)+((Y55-'Control Panel'!P$35)*'Control Panel'!$C$41),IF(Y55&gt;='Control Panel'!P$34,(('Control Panel'!P$34-'Control Panel'!O$34)*'Control Panel'!$C$39)+((Y55-'Control Panel'!P$34)*'Control Panel'!$C$40),IF(Y55&lt;='Control Panel'!P$34,((Y55-'Control Panel'!O$34)*'Control Panel'!$C$39)))))</f>
        <v>181464.34775242725</v>
      </c>
      <c r="AB55" s="91">
        <f>IF(Z55&gt;='Control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Panel'!$C$29)),IF(Z55&gt;='Control Panel'!$P$12,(('Control Panel'!$P$8-'Control Panel'!$O$8)*'Control Panel'!$C$24)+(('Control Panel'!$P$9-'Control Panel'!$O$9)*'Control Panel'!$C$25)+(('Control Panel'!$P$10-'Control Panel'!$O$10)*'Control Panel'!$C$26)+(('Control Panel'!$P$11-'Control Panel'!$O$11)*'Control Panel'!$C$27)+(('Control Panel'!$P$12-'Control Panel'!$O$12)*'Control Panel'!$C$28)+((Z55-'Control Panel'!$P$12)*'Control Panel'!$C$29),IF(Z55&gt;='Control Panel'!$P$11,(('Control Panel'!$P$8-'Control Panel'!$O$8)*'Control Panel'!$C$24)+(('Control Panel'!$P$9-'Control Panel'!$O$9)*'Control Panel'!$C$25)+(('Control Panel'!$P$10-'Control Panel'!$O$10)*'Control Panel'!$C$26)+(('Control Panel'!$P$11-'Control Panel'!$O$11)*'Control Panel'!$C$27)+((Z55-'Control Panel'!$P$11)*'Control Panel'!$C$28),IF(Z55&gt;='Control Panel'!$P$10,(('Control Panel'!$P$8-'Control Panel'!$O$8)*'Control Panel'!$C$24)+('Control Panel'!$P$9-'Control Panel'!$O$9)*'Control Panel'!$C$25+(('Control Panel'!$P$10-'Control Panel'!$O$10)*'Control Panel'!$C$26)+((Z55-'Control Panel'!$P$10)*'Control Panel'!$C$27),IF(Z55&gt;='Control Panel'!$P$9,(('Control Panel'!$P$8-'Control Panel'!$O$8)*'Control Panel'!$C$24)+(('Control Panel'!$P$9-'Control Panel'!$O$9)*'Control Panel'!$C$25)+((Z55-'Control Panel'!$P$9)*'Control Panel'!$C$26),IF(Z55&gt;='Control Panel'!$P$8,(('Control Panel'!$P$8-'Control Panel'!$O$8)*'Control Panel'!$C$24)+((Z55-'Control Panel'!$P$8)*'Control Panel'!$C$25),IF(Z55&lt;='Control Panel'!$P$8,((Z55-'Control Panel'!$O$8)*'Control Panel'!$C$24))))))))</f>
        <v>127479.48901867158</v>
      </c>
      <c r="AC55" s="93">
        <f t="shared" si="17"/>
        <v>-53984.858733755667</v>
      </c>
      <c r="AD55" s="93">
        <f>Y55*(1+'Control Panel'!$C$44)</f>
        <v>25598794.862742633</v>
      </c>
      <c r="AE55" s="91">
        <f>Z55*(1+'Control Panel'!$C$44)</f>
        <v>22610440.098780494</v>
      </c>
      <c r="AF55" s="91">
        <f>IF(AD55&gt;='Control Panel'!S$36,(('Control Panel'!S$34-'Control Panel'!R$34)*'Control Panel'!$C$39)+('Control Panel'!S$35-'Control Panel'!R$35)*'Control Panel'!$C$40+(('Control Panel'!S$36-'Control Panel'!R$36)*'Control Panel'!$C$41),IF(AD55&gt;='Control Panel'!S$35,(('Control Panel'!S$34-'Control Panel'!R$34)*'Control Panel'!$C$39)+(('Control Panel'!S$35-'Control Panel'!R$35)*'Control Panel'!$C$40)+((AD55-'Control Panel'!S$35)*'Control Panel'!$C$41),IF(AD55&gt;='Control Panel'!S$34,(('Control Panel'!S$34-'Control Panel'!R$34)*'Control Panel'!$C$39)+((AD55-'Control Panel'!S$34)*'Control Panel'!$C$40),IF(AD55&lt;='Control Panel'!S$34,((AD55-'Control Panel'!R$34)*'Control Panel'!$C$39)))))</f>
        <v>186908.27818500006</v>
      </c>
      <c r="AG55" s="91">
        <f>IF(AE55&gt;='Control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Panel'!$C$29)),IF(AE55&gt;='Control Panel'!$S$12,(('Control Panel'!$S$8-'Control Panel'!$R$8)*'Control Panel'!$C$24)+(('Control Panel'!$S$9-'Control Panel'!$R$9)*'Control Panel'!$C$25)+(('Control Panel'!$S$10-'Control Panel'!$R$10)*'Control Panel'!$C$26)+(('Control Panel'!$S$11-'Control Panel'!$R$11)*'Control Panel'!$C$27)+(('Control Panel'!$S$12-'Control Panel'!$R$12)*'Control Panel'!$C$28)+((AE55-'Control Panel'!$S$12)*'Control Panel'!$C$29),IF(AE55&gt;='Control Panel'!$S$11,(('Control Panel'!$S$8-'Control Panel'!$R$8)*'Control Panel'!$C$24)+(('Control Panel'!$S$9-'Control Panel'!$R$9)*'Control Panel'!$C$25)+(('Control Panel'!$S$10-'Control Panel'!$R$10)*'Control Panel'!$C$26)+(('Control Panel'!$S$11-'Control Panel'!$R$11)*'Control Panel'!$C$27)+((AE55-'Control Panel'!$S$11)*'Control Panel'!$C$28),IF(AE55&gt;='Control Panel'!$S$10,(('Control Panel'!$S$8-'Control Panel'!$R$8)*'Control Panel'!$C$24)+('Control Panel'!$S$9-'Control Panel'!$R$9)*'Control Panel'!$C$25+(('Control Panel'!$S$10-'Control Panel'!$R$10)*'Control Panel'!$C$26)+((AE55-'Control Panel'!$S$10)*'Control Panel'!$C$27),IF(AE55&gt;='Control Panel'!$S$9,(('Control Panel'!$S$8-'Control Panel'!$R$8)*'Control Panel'!$C$24)+(('Control Panel'!$S$9-'Control Panel'!$R$9)*'Control Panel'!$C$25)+((AE55-'Control Panel'!$S$9)*'Control Panel'!$C$26),IF(AE55&gt;='Control Panel'!$S$8,(('Control Panel'!$S$8-'Control Panel'!$R$8)*'Control Panel'!$C$24)+((AE55-'Control Panel'!$S$8)*'Control Panel'!$C$25),IF(AE55&lt;='Control Panel'!$S$8,((AE55-'Control Panel'!$R$8)*'Control Panel'!$C$24))))))))</f>
        <v>131303.87368923172</v>
      </c>
      <c r="AH55" s="91">
        <f t="shared" si="18"/>
        <v>-55604.404495768336</v>
      </c>
      <c r="AI55" s="92">
        <f t="shared" si="19"/>
        <v>881664.74049849994</v>
      </c>
      <c r="AJ55" s="92">
        <f t="shared" si="20"/>
        <v>619373.29286228947</v>
      </c>
      <c r="AK55" s="92">
        <f t="shared" si="21"/>
        <v>-262291.44763621048</v>
      </c>
    </row>
    <row r="56" spans="1:37" s="94" customFormat="1" ht="14.1">
      <c r="A56" s="86" t="str">
        <f>'ESTIMATED Earned Revenue'!A57</f>
        <v>Bakersfield, CA</v>
      </c>
      <c r="B56" s="86"/>
      <c r="C56" s="87">
        <f>'ESTIMATED Earned Revenue'!$I57*1.07925</f>
        <v>19970567.193</v>
      </c>
      <c r="D56" s="87">
        <f>'ESTIMATED Earned Revenue'!$L57*1.07925</f>
        <v>19767464.214749999</v>
      </c>
      <c r="E56" s="88">
        <f>IF(C56&gt;='Control Panel'!D$36,(('Control Panel'!D$34-'Control Panel'!C$34)*'Control Panel'!$C$39)+('Control Panel'!D$35-'Control Panel'!C$35)*'Control Panel'!$C$40+(('Control Panel'!D$36-'Control Panel'!C$36)*'Control Panel'!$C$41),IF(C56&gt;='Control Panel'!D$35,(('Control Panel'!D$34-'Control Panel'!C$34)*'Control Panel'!$C$39)+(('Control Panel'!D$35-'Control Panel'!C$35)*'Control Panel'!$C$40)+((C56-'Control Panel'!D$35)*'Control Panel'!$C$41),IF(C56&gt;='Control Panel'!D$34,(('Control Panel'!D$34-'Control Panel'!C$34)*'Control Panel'!$C$39)+((C56-'Control Panel'!D$34)*'Control Panel'!$C$40),IF(C56&lt;='Control Panel'!D$34,((C56-'Control Panel'!C$34)*'Control Panel'!$C$39)))))</f>
        <v>153064.30596500001</v>
      </c>
      <c r="F56" s="88">
        <f>IF(D56&gt;='Control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Panel'!$C$29)),IF(D56&gt;='Control Panel'!$D$12,(('Control Panel'!$D$8-'Control Panel'!$C$8)*'Control Panel'!$C$24)+(('Control Panel'!$D$9-'Control Panel'!$C$9)*'Control Panel'!$C$25)+(('Control Panel'!$D$10-'Control Panel'!$C$10)*'Control Panel'!$C$26)+(('Control Panel'!$D$11-'Control Panel'!$C$11)*'Control Panel'!$C$27)+(('Control Panel'!$D$12-'Control Panel'!$C$12)*'Control Panel'!$C$28)+((D56-'Control Panel'!$D$12)*'Control Panel'!$C$29),IF(D56&gt;='Control Panel'!$D$11,(('Control Panel'!$D$8-'Control Panel'!$C$8)*'Control Panel'!$C$24)+(('Control Panel'!$D$9-'Control Panel'!$C$9)*'Control Panel'!$C$25)+(('Control Panel'!$D$10-'Control Panel'!$C$10)*'Control Panel'!$C$26)+(('Control Panel'!$D$11-'Control Panel'!$C$11)*'Control Panel'!$C$27)+((D56-'Control Panel'!$D$11)*'Control Panel'!$C$28),IF(D56&gt;='Control Panel'!$D$10,(('Control Panel'!$D$8-'Control Panel'!$C$8)*'Control Panel'!$C$24)+('Control Panel'!$D$9-'Control Panel'!$C$9)*'Control Panel'!$C$25+(('Control Panel'!$D$10-'Control Panel'!$C$10)*'Control Panel'!$C$26)+((D56-'Control Panel'!$D$10)*'Control Panel'!$C$27),IF(D56&gt;='Control Panel'!$D$9,(('Control Panel'!$D$8-'Control Panel'!$C$8)*'Control Panel'!$C$24)+(('Control Panel'!$D$9-'Control Panel'!$C$9)*'Control Panel'!$C$25)+((D56-'Control Panel'!$D$9)*'Control Panel'!$C$26),IF(D56&gt;='Control Panel'!$D$8,(('Control Panel'!$D$8-'Control Panel'!$C$8)*'Control Panel'!$C$24)+((D56-'Control Panel'!$D$8)*'Control Panel'!$C$25),IF(D56&lt;='Control Panel'!$D$8,((D56-'Control Panel'!$C$8)*'Control Panel'!$C$24))))))))</f>
        <v>114186.124751625</v>
      </c>
      <c r="G56" s="89">
        <f t="shared" si="11"/>
        <v>7.6644946778803291E-3</v>
      </c>
      <c r="H56" s="90">
        <f t="shared" si="12"/>
        <v>5.7764680138599721E-3</v>
      </c>
      <c r="I56" s="91">
        <f t="shared" si="13"/>
        <v>-38878.181213375006</v>
      </c>
      <c r="J56" s="91">
        <f>C56*(1+'Control Panel'!$C$44)</f>
        <v>20569684.208790001</v>
      </c>
      <c r="K56" s="91">
        <f>D56*(1+'Control Panel'!$C$44)</f>
        <v>20360488.1411925</v>
      </c>
      <c r="L56" s="92">
        <f>IF(J56&gt;='Control Panel'!G$36,(('Control Panel'!G$34-'Control Panel'!F$34)*'Control Panel'!$C$39)+('Control Panel'!G$35-'Control Panel'!F$35)*'Control Panel'!$C$40+(('Control Panel'!G$36-'Control Panel'!F$36)*'Control Panel'!$C$41),IF(J56&gt;='Control Panel'!G$35,(('Control Panel'!G$34-'Control Panel'!F$34)*'Control Panel'!$C$39)+(('Control Panel'!G$35-'Control Panel'!F$35)*'Control Panel'!$C$40)+((J56-'Control Panel'!G$35)*'Control Panel'!$C$41),IF(J56&gt;='Control Panel'!G$34,(('Control Panel'!G$34-'Control Panel'!F$34)*'Control Panel'!$C$39)+((J56-'Control Panel'!G$34)*'Control Panel'!$C$40),IF(J56&lt;='Control Panel'!G$34,((J56-'Control Panel'!F$34)*'Control Panel'!$C$39)))))</f>
        <v>157656.23514395001</v>
      </c>
      <c r="M56" s="92">
        <f>IF(K56&gt;='Control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Panel'!$C$29)),IF(K56&gt;='Control Panel'!$G$12,(('Control Panel'!$G$8-'Control Panel'!$F$8)*'Control Panel'!$C$24)+(('Control Panel'!$G$9-'Control Panel'!$F$9)*'Control Panel'!$C$25)+(('Control Panel'!$G$10-'Control Panel'!$F$10)*'Control Panel'!$C$26)+(('Control Panel'!$G$11-'Control Panel'!$F$11)*'Control Panel'!$C$27)+(('Control Panel'!$G$12-'Control Panel'!$F$12)*'Control Panel'!$C$28)+((K56-'Control Panel'!$G$12)*'Control Panel'!$C$29),IF(K56&gt;='Control Panel'!$G$11,(('Control Panel'!$G$8-'Control Panel'!$F$8)*'Control Panel'!$C$24)+(('Control Panel'!$G$9-'Control Panel'!$F$9)*'Control Panel'!$C$25)+(('Control Panel'!$G$10-'Control Panel'!$F$10)*'Control Panel'!$C$26)+(('Control Panel'!$G$11-'Control Panel'!$F$11)*'Control Panel'!$C$27)+((K56-'Control Panel'!$G$11)*'Control Panel'!$C$28),IF(K56&gt;='Control Panel'!$G$10,(('Control Panel'!$G$8-'Control Panel'!$F$8)*'Control Panel'!$C$24)+('Control Panel'!$G$9-'Control Panel'!$F$9)*'Control Panel'!$C$25+(('Control Panel'!$G$10-'Control Panel'!$F$10)*'Control Panel'!$C$26)+((K56-'Control Panel'!$G$10)*'Control Panel'!$C$27),IF(K56&gt;='Control Panel'!$G$9,(('Control Panel'!$G$8-'Control Panel'!$F$8)*'Control Panel'!$C$24)+(('Control Panel'!$G$9-'Control Panel'!$F$9)*'Control Panel'!$C$25)+((K56-'Control Panel'!$G$9)*'Control Panel'!$C$26),IF(K56&gt;='Control Panel'!$G$8,(('Control Panel'!$G$8-'Control Panel'!$F$8)*'Control Panel'!$C$24)+((K56-'Control Panel'!$G$8)*'Control Panel'!$C$25),IF(K56&lt;='Control Panel'!$G$8,((K56-'Control Panel'!$F$8)*'Control Panel'!$C$24))))))))</f>
        <v>117611.70849417374</v>
      </c>
      <c r="N56" s="92">
        <f t="shared" si="14"/>
        <v>-40044.526649776264</v>
      </c>
      <c r="O56" s="92">
        <f>J56*(1+'Control Panel'!$C$44)</f>
        <v>21186774.735053699</v>
      </c>
      <c r="P56" s="92">
        <f>K56*(1+'Control Panel'!$C$44)</f>
        <v>20971302.785428274</v>
      </c>
      <c r="Q56" s="92">
        <f>IF(O56&gt;='Control Panel'!J$36,(('Control Panel'!J$34-'Control Panel'!I$34)*'Control Panel'!$C$39)+('Control Panel'!J$35-'Control Panel'!I$35)*'Control Panel'!$C$40+(('Control Panel'!J$36-'Control Panel'!I$36)*'Control Panel'!$C$41),IF(O56&gt;='Control Panel'!J$35,(('Control Panel'!J$34-'Control Panel'!I$34)*'Control Panel'!$C$39)+(('Control Panel'!J$35-'Control Panel'!I$35)*'Control Panel'!$C$40)+((O56-'Control Panel'!J$35)*'Control Panel'!$C$41),IF(O56&gt;='Control Panel'!J$34,(('Control Panel'!J$34-'Control Panel'!I$34)*'Control Panel'!$C$39)+((O56-'Control Panel'!J$34)*'Control Panel'!$C$40),IF(O56&lt;='Control Panel'!J$34,((O56-'Control Panel'!I$34)*'Control Panel'!$C$39)))))</f>
        <v>162385.9221982685</v>
      </c>
      <c r="R56" s="92">
        <f>IF(P56&gt;='Control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Panel'!$C$29)),IF(P56&gt;='Control Panel'!$J$12,(('Control Panel'!$J$8-'Control Panel'!$I$8)*'Control Panel'!$C$24)+(('Control Panel'!$J$9-'Control Panel'!$I$9)*'Control Panel'!$C$25)+(('Control Panel'!$J$10-'Control Panel'!$I$10)*'Control Panel'!$C$26)+(('Control Panel'!$J$11-'Control Panel'!$I$11)*'Control Panel'!$C$27)+(('Control Panel'!$J$12-'Control Panel'!$I$12)*'Control Panel'!$C$28)+((P56-'Control Panel'!$J$12)*'Control Panel'!$C$29),IF(P56&gt;='Control Panel'!$J$11,(('Control Panel'!$J$8-'Control Panel'!$I$8)*'Control Panel'!$C$24)+(('Control Panel'!$J$9-'Control Panel'!$I$9)*'Control Panel'!$C$25)+(('Control Panel'!$J$10-'Control Panel'!$I$10)*'Control Panel'!$C$26)+(('Control Panel'!$J$11-'Control Panel'!$I$11)*'Control Panel'!$C$27)+((P56-'Control Panel'!$J$11)*'Control Panel'!$C$28),IF(P56&gt;='Control Panel'!$J$10,(('Control Panel'!$J$8-'Control Panel'!$I$8)*'Control Panel'!$C$24)+('Control Panel'!$J$9-'Control Panel'!$I$9)*'Control Panel'!$C$25+(('Control Panel'!$J$10-'Control Panel'!$I$10)*'Control Panel'!$C$26)+((P56-'Control Panel'!$J$10)*'Control Panel'!$C$27),IF(P56&gt;='Control Panel'!$J$9,(('Control Panel'!$J$8-'Control Panel'!$I$8)*'Control Panel'!$C$24)+(('Control Panel'!$J$9-'Control Panel'!$I$9)*'Control Panel'!$C$25)+((P56-'Control Panel'!$J$9)*'Control Panel'!$C$26),IF(P56&gt;='Control Panel'!$J$8,(('Control Panel'!$J$8-'Control Panel'!$I$8)*'Control Panel'!$C$24)+((P56-'Control Panel'!$J$8)*'Control Panel'!$C$25),IF(P56&lt;='Control Panel'!$J$8,((P56-'Control Panel'!$I$8)*'Control Panel'!$C$24))))))))</f>
        <v>121140.05974899896</v>
      </c>
      <c r="S56" s="92">
        <f t="shared" si="15"/>
        <v>-41245.862449269538</v>
      </c>
      <c r="T56" s="92">
        <f>O56*(1+'Control Panel'!$C$44)</f>
        <v>21822377.977105312</v>
      </c>
      <c r="U56" s="92">
        <f>P56*(1+'Control Panel'!$C$44)</f>
        <v>21600441.868991122</v>
      </c>
      <c r="V56" s="92">
        <f>IF(T56&gt;='Control Panel'!M$36,(('Control Panel'!M$34-'Control Panel'!L$34)*'Control Panel'!$C$39)+('Control Panel'!M$35-'Control Panel'!L$35)*'Control Panel'!$C$40+(('Control Panel'!M$36-'Control Panel'!L$36)*'Control Panel'!$C$41),IF(T56&gt;='Control Panel'!M$35,(('Control Panel'!M$34-'Control Panel'!L$34)*'Control Panel'!$C$39)+(('Control Panel'!M$35-'Control Panel'!L$35)*'Control Panel'!$C$40)+((T56-'Control Panel'!M$35)*'Control Panel'!$C$41),IF(T56&gt;='Control Panel'!M$34,(('Control Panel'!M$34-'Control Panel'!L$34)*'Control Panel'!$C$39)+((T56-'Control Panel'!M$34)*'Control Panel'!$C$40),IF(T56&lt;='Control Panel'!M$34,((T56-'Control Panel'!L$34)*'Control Panel'!$C$39)))))</f>
        <v>167257.49986421657</v>
      </c>
      <c r="W56" s="91">
        <f>IF(U56&gt;='Control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Panel'!$C$29)),IF(U56&gt;='Control Panel'!$M$12,(('Control Panel'!$M$8-'Control Panel'!$L$8)*'Control Panel'!$C$24)+(('Control Panel'!$M$9-'Control Panel'!$L$9)*'Control Panel'!$C$25)+(('Control Panel'!$M$10-'Control Panel'!$L$10)*'Control Panel'!$C$26)+(('Control Panel'!$M$11-'Control Panel'!$L$11)*'Control Panel'!$C$27)+(('Control Panel'!$M$12-'Control Panel'!$L$12)*'Control Panel'!$C$28)+((U56-'Control Panel'!$M$12)*'Control Panel'!$C$29),IF(U56&gt;='Control Panel'!$M$11,(('Control Panel'!$M$8-'Control Panel'!$L$8)*'Control Panel'!$C$24)+(('Control Panel'!$M$9-'Control Panel'!$L$9)*'Control Panel'!$C$25)+(('Control Panel'!$M$10-'Control Panel'!$L$10)*'Control Panel'!$C$26)+(('Control Panel'!$M$11-'Control Panel'!$L$11)*'Control Panel'!$C$27)+((U56-'Control Panel'!$M$11)*'Control Panel'!$C$28),IF(U56&gt;='Control Panel'!$M$10,(('Control Panel'!$M$8-'Control Panel'!$L$8)*'Control Panel'!$C$24)+('Control Panel'!$M$9-'Control Panel'!$L$9)*'Control Panel'!$C$25+(('Control Panel'!$M$10-'Control Panel'!$L$10)*'Control Panel'!$C$26)+((U56-'Control Panel'!$M$10)*'Control Panel'!$C$27),IF(U56&gt;='Control Panel'!$M$9,(('Control Panel'!$M$8-'Control Panel'!$L$8)*'Control Panel'!$C$24)+(('Control Panel'!$M$9-'Control Panel'!$L$9)*'Control Panel'!$C$25)+((U56-'Control Panel'!$M$9)*'Control Panel'!$C$26),IF(U56&gt;='Control Panel'!$M$8,(('Control Panel'!$M$8-'Control Panel'!$L$8)*'Control Panel'!$C$24)+((U56-'Control Panel'!$M$8)*'Control Panel'!$C$25),IF(U56&lt;='Control Panel'!$M$8,((U56-'Control Panel'!$L$8)*'Control Panel'!$C$24))))))))</f>
        <v>124774.26154146892</v>
      </c>
      <c r="X56" s="92">
        <f t="shared" si="16"/>
        <v>-42483.238322747653</v>
      </c>
      <c r="Y56" s="91">
        <f>T56*(1+'Control Panel'!$C$44)</f>
        <v>22477049.316418473</v>
      </c>
      <c r="Z56" s="91">
        <f>U56*(1+'Control Panel'!$C$44)</f>
        <v>22248455.125060856</v>
      </c>
      <c r="AA56" s="91">
        <f>IF(Y56&gt;='Control Panel'!P$36,(('Control Panel'!P$34-'Control Panel'!O$34)*'Control Panel'!$C$39)+('Control Panel'!P$35-'Control Panel'!O$35)*'Control Panel'!$C$40+(('Control Panel'!P$36-'Control Panel'!O$36)*'Control Panel'!$C$41),IF(Y56&gt;='Control Panel'!P$35,(('Control Panel'!P$34-'Control Panel'!O$34)*'Control Panel'!$C$39)+(('Control Panel'!P$35-'Control Panel'!O$35)*'Control Panel'!$C$40)+((Y56-'Control Panel'!P$35)*'Control Panel'!$C$41),IF(Y56&gt;='Control Panel'!P$34,(('Control Panel'!P$34-'Control Panel'!O$34)*'Control Panel'!$C$39)+((Y56-'Control Panel'!P$34)*'Control Panel'!$C$40),IF(Y56&lt;='Control Panel'!P$34,((Y56-'Control Panel'!O$34)*'Control Panel'!$C$39)))))</f>
        <v>172275.22486014309</v>
      </c>
      <c r="AB56" s="91">
        <f>IF(Z56&gt;='Control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Panel'!$C$29)),IF(Z56&gt;='Control Panel'!$P$12,(('Control Panel'!$P$8-'Control Panel'!$O$8)*'Control Panel'!$C$24)+(('Control Panel'!$P$9-'Control Panel'!$O$9)*'Control Panel'!$C$25)+(('Control Panel'!$P$10-'Control Panel'!$O$10)*'Control Panel'!$C$26)+(('Control Panel'!$P$11-'Control Panel'!$O$11)*'Control Panel'!$C$27)+(('Control Panel'!$P$12-'Control Panel'!$O$12)*'Control Panel'!$C$28)+((Z56-'Control Panel'!$P$12)*'Control Panel'!$C$29),IF(Z56&gt;='Control Panel'!$P$11,(('Control Panel'!$P$8-'Control Panel'!$O$8)*'Control Panel'!$C$24)+(('Control Panel'!$P$9-'Control Panel'!$O$9)*'Control Panel'!$C$25)+(('Control Panel'!$P$10-'Control Panel'!$O$10)*'Control Panel'!$C$26)+(('Control Panel'!$P$11-'Control Panel'!$O$11)*'Control Panel'!$C$27)+((Z56-'Control Panel'!$P$11)*'Control Panel'!$C$28),IF(Z56&gt;='Control Panel'!$P$10,(('Control Panel'!$P$8-'Control Panel'!$O$8)*'Control Panel'!$C$24)+('Control Panel'!$P$9-'Control Panel'!$O$9)*'Control Panel'!$C$25+(('Control Panel'!$P$10-'Control Panel'!$O$10)*'Control Panel'!$C$26)+((Z56-'Control Panel'!$P$10)*'Control Panel'!$C$27),IF(Z56&gt;='Control Panel'!$P$9,(('Control Panel'!$P$8-'Control Panel'!$O$8)*'Control Panel'!$C$24)+(('Control Panel'!$P$9-'Control Panel'!$O$9)*'Control Panel'!$C$25)+((Z56-'Control Panel'!$P$9)*'Control Panel'!$C$26),IF(Z56&gt;='Control Panel'!$P$8,(('Control Panel'!$P$8-'Control Panel'!$O$8)*'Control Panel'!$C$24)+((Z56-'Control Panel'!$P$8)*'Control Panel'!$C$25),IF(Z56&lt;='Control Panel'!$P$8,((Z56-'Control Panel'!$O$8)*'Control Panel'!$C$24))))))))</f>
        <v>128517.48938771299</v>
      </c>
      <c r="AC56" s="93">
        <f t="shared" si="17"/>
        <v>-43757.735472430097</v>
      </c>
      <c r="AD56" s="93">
        <f>Y56*(1+'Control Panel'!$C$44)</f>
        <v>23151360.795911029</v>
      </c>
      <c r="AE56" s="91">
        <f>Z56*(1+'Control Panel'!$C$44)</f>
        <v>22915908.778812684</v>
      </c>
      <c r="AF56" s="91">
        <f>IF(AD56&gt;='Control Panel'!S$36,(('Control Panel'!S$34-'Control Panel'!R$34)*'Control Panel'!$C$39)+('Control Panel'!S$35-'Control Panel'!R$35)*'Control Panel'!$C$40+(('Control Panel'!S$36-'Control Panel'!R$36)*'Control Panel'!$C$41),IF(AD56&gt;='Control Panel'!S$35,(('Control Panel'!S$34-'Control Panel'!R$34)*'Control Panel'!$C$39)+(('Control Panel'!S$35-'Control Panel'!R$35)*'Control Panel'!$C$40)+((AD56-'Control Panel'!S$35)*'Control Panel'!$C$41),IF(AD56&gt;='Control Panel'!S$34,(('Control Panel'!S$34-'Control Panel'!R$34)*'Control Panel'!$C$39)+((AD56-'Control Panel'!S$34)*'Control Panel'!$C$40),IF(AD56&lt;='Control Panel'!S$34,((AD56-'Control Panel'!R$34)*'Control Panel'!$C$39)))))</f>
        <v>177443.48160594737</v>
      </c>
      <c r="AG56" s="91">
        <f>IF(AE56&gt;='Control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Panel'!$C$29)),IF(AE56&gt;='Control Panel'!$S$12,(('Control Panel'!$S$8-'Control Panel'!$R$8)*'Control Panel'!$C$24)+(('Control Panel'!$S$9-'Control Panel'!$R$9)*'Control Panel'!$C$25)+(('Control Panel'!$S$10-'Control Panel'!$R$10)*'Control Panel'!$C$26)+(('Control Panel'!$S$11-'Control Panel'!$R$11)*'Control Panel'!$C$27)+(('Control Panel'!$S$12-'Control Panel'!$R$12)*'Control Panel'!$C$28)+((AE56-'Control Panel'!$S$12)*'Control Panel'!$C$29),IF(AE56&gt;='Control Panel'!$S$11,(('Control Panel'!$S$8-'Control Panel'!$R$8)*'Control Panel'!$C$24)+(('Control Panel'!$S$9-'Control Panel'!$R$9)*'Control Panel'!$C$25)+(('Control Panel'!$S$10-'Control Panel'!$R$10)*'Control Panel'!$C$26)+(('Control Panel'!$S$11-'Control Panel'!$R$11)*'Control Panel'!$C$27)+((AE56-'Control Panel'!$S$11)*'Control Panel'!$C$28),IF(AE56&gt;='Control Panel'!$S$10,(('Control Panel'!$S$8-'Control Panel'!$R$8)*'Control Panel'!$C$24)+('Control Panel'!$S$9-'Control Panel'!$R$9)*'Control Panel'!$C$25+(('Control Panel'!$S$10-'Control Panel'!$R$10)*'Control Panel'!$C$26)+((AE56-'Control Panel'!$S$10)*'Control Panel'!$C$27),IF(AE56&gt;='Control Panel'!$S$9,(('Control Panel'!$S$8-'Control Panel'!$R$8)*'Control Panel'!$C$24)+(('Control Panel'!$S$9-'Control Panel'!$R$9)*'Control Panel'!$C$25)+((AE56-'Control Panel'!$S$9)*'Control Panel'!$C$26),IF(AE56&gt;='Control Panel'!$S$8,(('Control Panel'!$S$8-'Control Panel'!$R$8)*'Control Panel'!$C$24)+((AE56-'Control Panel'!$S$8)*'Control Panel'!$C$25),IF(AE56&lt;='Control Panel'!$S$8,((AE56-'Control Panel'!$R$8)*'Control Panel'!$C$24))))))))</f>
        <v>132373.01406934438</v>
      </c>
      <c r="AH56" s="91">
        <f t="shared" si="18"/>
        <v>-45070.467536602984</v>
      </c>
      <c r="AI56" s="92">
        <f t="shared" si="19"/>
        <v>837018.36367252551</v>
      </c>
      <c r="AJ56" s="92">
        <f t="shared" si="20"/>
        <v>624416.53324169898</v>
      </c>
      <c r="AK56" s="92">
        <f t="shared" si="21"/>
        <v>-212601.83043082652</v>
      </c>
    </row>
    <row r="57" spans="1:37" s="94" customFormat="1" ht="14.1">
      <c r="A57" s="86" t="str">
        <f>'ESTIMATED Earned Revenue'!A58</f>
        <v>Honolulu, HI</v>
      </c>
      <c r="B57" s="86"/>
      <c r="C57" s="87">
        <f>'ESTIMATED Earned Revenue'!$I58*1.07925</f>
        <v>33279866.321250003</v>
      </c>
      <c r="D57" s="87">
        <f>'ESTIMATED Earned Revenue'!$L58*1.07925</f>
        <v>19863033.421125002</v>
      </c>
      <c r="E57" s="88">
        <f>IF(C57&gt;='Control Panel'!D$36,(('Control Panel'!D$34-'Control Panel'!C$34)*'Control Panel'!$C$39)+('Control Panel'!D$35-'Control Panel'!C$35)*'Control Panel'!$C$40+(('Control Panel'!D$36-'Control Panel'!C$36)*'Control Panel'!$C$41),IF(C57&gt;='Control Panel'!D$35,(('Control Panel'!D$34-'Control Panel'!C$34)*'Control Panel'!$C$39)+(('Control Panel'!D$35-'Control Panel'!C$35)*'Control Panel'!$C$40)+((C57-'Control Panel'!D$35)*'Control Panel'!$C$41),IF(C57&gt;='Control Panel'!D$34,(('Control Panel'!D$34-'Control Panel'!C$34)*'Control Panel'!$C$39)+((C57-'Control Panel'!D$34)*'Control Panel'!$C$40),IF(C57&lt;='Control Panel'!D$34,((C57-'Control Panel'!C$34)*'Control Panel'!$C$39)))))</f>
        <v>183624.96464250001</v>
      </c>
      <c r="F57" s="88">
        <f>IF(D57&gt;='Control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Panel'!$C$29)),IF(D57&gt;='Control Panel'!$D$12,(('Control Panel'!$D$8-'Control Panel'!$C$8)*'Control Panel'!$C$24)+(('Control Panel'!$D$9-'Control Panel'!$C$9)*'Control Panel'!$C$25)+(('Control Panel'!$D$10-'Control Panel'!$C$10)*'Control Panel'!$C$26)+(('Control Panel'!$D$11-'Control Panel'!$C$11)*'Control Panel'!$C$27)+(('Control Panel'!$D$12-'Control Panel'!$C$12)*'Control Panel'!$C$28)+((D57-'Control Panel'!$D$12)*'Control Panel'!$C$29),IF(D57&gt;='Control Panel'!$D$11,(('Control Panel'!$D$8-'Control Panel'!$C$8)*'Control Panel'!$C$24)+(('Control Panel'!$D$9-'Control Panel'!$C$9)*'Control Panel'!$C$25)+(('Control Panel'!$D$10-'Control Panel'!$C$10)*'Control Panel'!$C$26)+(('Control Panel'!$D$11-'Control Panel'!$C$11)*'Control Panel'!$C$27)+((D57-'Control Panel'!$D$11)*'Control Panel'!$C$28),IF(D57&gt;='Control Panel'!$D$10,(('Control Panel'!$D$8-'Control Panel'!$C$8)*'Control Panel'!$C$24)+('Control Panel'!$D$9-'Control Panel'!$C$9)*'Control Panel'!$C$25+(('Control Panel'!$D$10-'Control Panel'!$C$10)*'Control Panel'!$C$26)+((D57-'Control Panel'!$D$10)*'Control Panel'!$C$27),IF(D57&gt;='Control Panel'!$D$9,(('Control Panel'!$D$8-'Control Panel'!$C$8)*'Control Panel'!$C$24)+(('Control Panel'!$D$9-'Control Panel'!$C$9)*'Control Panel'!$C$25)+((D57-'Control Panel'!$D$9)*'Control Panel'!$C$26),IF(D57&gt;='Control Panel'!$D$8,(('Control Panel'!$D$8-'Control Panel'!$C$8)*'Control Panel'!$C$24)+((D57-'Control Panel'!$D$8)*'Control Panel'!$C$25),IF(D57&lt;='Control Panel'!$D$8,((D57-'Control Panel'!$C$8)*'Control Panel'!$C$24))))))))</f>
        <v>114520.6169739375</v>
      </c>
      <c r="G57" s="89">
        <f t="shared" si="11"/>
        <v>5.5175992256089983E-3</v>
      </c>
      <c r="H57" s="90">
        <f t="shared" si="12"/>
        <v>5.7655149918914694E-3</v>
      </c>
      <c r="I57" s="91">
        <f t="shared" si="13"/>
        <v>-69104.347668562506</v>
      </c>
      <c r="J57" s="91">
        <f>C57*(1+'Control Panel'!$C$44)</f>
        <v>34278262.310887501</v>
      </c>
      <c r="K57" s="91">
        <f>D57*(1+'Control Panel'!$C$44)</f>
        <v>20458924.423758753</v>
      </c>
      <c r="L57" s="92">
        <f>IF(J57&gt;='Control Panel'!G$36,(('Control Panel'!G$34-'Control Panel'!F$34)*'Control Panel'!$C$39)+('Control Panel'!G$35-'Control Panel'!F$35)*'Control Panel'!$C$40+(('Control Panel'!G$36-'Control Panel'!F$36)*'Control Panel'!$C$41),IF(J57&gt;='Control Panel'!G$35,(('Control Panel'!G$34-'Control Panel'!F$34)*'Control Panel'!$C$39)+(('Control Panel'!G$35-'Control Panel'!F$35)*'Control Panel'!$C$40)+((J57-'Control Panel'!G$35)*'Control Panel'!$C$41),IF(J57&gt;='Control Panel'!G$34,(('Control Panel'!G$34-'Control Panel'!F$34)*'Control Panel'!$C$39)+((J57-'Control Panel'!G$34)*'Control Panel'!$C$40),IF(J57&lt;='Control Panel'!G$34,((J57-'Control Panel'!F$34)*'Control Panel'!$C$39)))))</f>
        <v>189133.71358177502</v>
      </c>
      <c r="M57" s="92">
        <f>IF(K57&gt;='Control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Panel'!$C$29)),IF(K57&gt;='Control Panel'!$G$12,(('Control Panel'!$G$8-'Control Panel'!$F$8)*'Control Panel'!$C$24)+(('Control Panel'!$G$9-'Control Panel'!$F$9)*'Control Panel'!$C$25)+(('Control Panel'!$G$10-'Control Panel'!$F$10)*'Control Panel'!$C$26)+(('Control Panel'!$G$11-'Control Panel'!$F$11)*'Control Panel'!$C$27)+(('Control Panel'!$G$12-'Control Panel'!$F$12)*'Control Panel'!$C$28)+((K57-'Control Panel'!$G$12)*'Control Panel'!$C$29),IF(K57&gt;='Control Panel'!$G$11,(('Control Panel'!$G$8-'Control Panel'!$F$8)*'Control Panel'!$C$24)+(('Control Panel'!$G$9-'Control Panel'!$F$9)*'Control Panel'!$C$25)+(('Control Panel'!$G$10-'Control Panel'!$F$10)*'Control Panel'!$C$26)+(('Control Panel'!$G$11-'Control Panel'!$F$11)*'Control Panel'!$C$27)+((K57-'Control Panel'!$G$11)*'Control Panel'!$C$28),IF(K57&gt;='Control Panel'!$G$10,(('Control Panel'!$G$8-'Control Panel'!$F$8)*'Control Panel'!$C$24)+('Control Panel'!$G$9-'Control Panel'!$F$9)*'Control Panel'!$C$25+(('Control Panel'!$G$10-'Control Panel'!$F$10)*'Control Panel'!$C$26)+((K57-'Control Panel'!$G$10)*'Control Panel'!$C$27),IF(K57&gt;='Control Panel'!$G$9,(('Control Panel'!$G$8-'Control Panel'!$F$8)*'Control Panel'!$C$24)+(('Control Panel'!$G$9-'Control Panel'!$F$9)*'Control Panel'!$C$25)+((K57-'Control Panel'!$G$9)*'Control Panel'!$C$26),IF(K57&gt;='Control Panel'!$G$8,(('Control Panel'!$G$8-'Control Panel'!$F$8)*'Control Panel'!$C$24)+((K57-'Control Panel'!$G$8)*'Control Panel'!$C$25),IF(K57&lt;='Control Panel'!$G$8,((K57-'Control Panel'!$F$8)*'Control Panel'!$C$24))))))))</f>
        <v>117956.23548315563</v>
      </c>
      <c r="N57" s="92">
        <f t="shared" si="14"/>
        <v>-71177.478098619395</v>
      </c>
      <c r="O57" s="92">
        <f>J57*(1+'Control Panel'!$C$44)</f>
        <v>35306610.180214129</v>
      </c>
      <c r="P57" s="92">
        <f>K57*(1+'Control Panel'!$C$44)</f>
        <v>21072692.156471517</v>
      </c>
      <c r="Q57" s="92">
        <f>IF(O57&gt;='Control Panel'!J$36,(('Control Panel'!J$34-'Control Panel'!I$34)*'Control Panel'!$C$39)+('Control Panel'!J$35-'Control Panel'!I$35)*'Control Panel'!$C$40+(('Control Panel'!J$36-'Control Panel'!I$36)*'Control Panel'!$C$41),IF(O57&gt;='Control Panel'!J$35,(('Control Panel'!J$34-'Control Panel'!I$34)*'Control Panel'!$C$39)+(('Control Panel'!J$35-'Control Panel'!I$35)*'Control Panel'!$C$40)+((O57-'Control Panel'!J$35)*'Control Panel'!$C$41),IF(O57&gt;='Control Panel'!J$34,(('Control Panel'!J$34-'Control Panel'!I$34)*'Control Panel'!$C$39)+((O57-'Control Panel'!J$34)*'Control Panel'!$C$40),IF(O57&lt;='Control Panel'!J$34,((O57-'Control Panel'!I$34)*'Control Panel'!$C$39)))))</f>
        <v>194807.7249892283</v>
      </c>
      <c r="R57" s="92">
        <f>IF(P57&gt;='Control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Panel'!$C$29)),IF(P57&gt;='Control Panel'!$J$12,(('Control Panel'!$J$8-'Control Panel'!$I$8)*'Control Panel'!$C$24)+(('Control Panel'!$J$9-'Control Panel'!$I$9)*'Control Panel'!$C$25)+(('Control Panel'!$J$10-'Control Panel'!$I$10)*'Control Panel'!$C$26)+(('Control Panel'!$J$11-'Control Panel'!$I$11)*'Control Panel'!$C$27)+(('Control Panel'!$J$12-'Control Panel'!$I$12)*'Control Panel'!$C$28)+((P57-'Control Panel'!$J$12)*'Control Panel'!$C$29),IF(P57&gt;='Control Panel'!$J$11,(('Control Panel'!$J$8-'Control Panel'!$I$8)*'Control Panel'!$C$24)+(('Control Panel'!$J$9-'Control Panel'!$I$9)*'Control Panel'!$C$25)+(('Control Panel'!$J$10-'Control Panel'!$I$10)*'Control Panel'!$C$26)+(('Control Panel'!$J$11-'Control Panel'!$I$11)*'Control Panel'!$C$27)+((P57-'Control Panel'!$J$11)*'Control Panel'!$C$28),IF(P57&gt;='Control Panel'!$J$10,(('Control Panel'!$J$8-'Control Panel'!$I$8)*'Control Panel'!$C$24)+('Control Panel'!$J$9-'Control Panel'!$I$9)*'Control Panel'!$C$25+(('Control Panel'!$J$10-'Control Panel'!$I$10)*'Control Panel'!$C$26)+((P57-'Control Panel'!$J$10)*'Control Panel'!$C$27),IF(P57&gt;='Control Panel'!$J$9,(('Control Panel'!$J$8-'Control Panel'!$I$8)*'Control Panel'!$C$24)+(('Control Panel'!$J$9-'Control Panel'!$I$9)*'Control Panel'!$C$25)+((P57-'Control Panel'!$J$9)*'Control Panel'!$C$26),IF(P57&gt;='Control Panel'!$J$8,(('Control Panel'!$J$8-'Control Panel'!$I$8)*'Control Panel'!$C$24)+((P57-'Control Panel'!$J$8)*'Control Panel'!$C$25),IF(P57&lt;='Control Panel'!$J$8,((P57-'Control Panel'!$I$8)*'Control Panel'!$C$24))))))))</f>
        <v>121494.92254765031</v>
      </c>
      <c r="S57" s="92">
        <f t="shared" si="15"/>
        <v>-73312.802441577995</v>
      </c>
      <c r="T57" s="92">
        <f>O57*(1+'Control Panel'!$C$44)</f>
        <v>36365808.485620551</v>
      </c>
      <c r="U57" s="92">
        <f>P57*(1+'Control Panel'!$C$44)</f>
        <v>21704872.921165664</v>
      </c>
      <c r="V57" s="92">
        <f>IF(T57&gt;='Control Panel'!M$36,(('Control Panel'!M$34-'Control Panel'!L$34)*'Control Panel'!$C$39)+('Control Panel'!M$35-'Control Panel'!L$35)*'Control Panel'!$C$40+(('Control Panel'!M$36-'Control Panel'!L$36)*'Control Panel'!$C$41),IF(T57&gt;='Control Panel'!M$35,(('Control Panel'!M$34-'Control Panel'!L$34)*'Control Panel'!$C$39)+(('Control Panel'!M$35-'Control Panel'!L$35)*'Control Panel'!$C$40)+((T57-'Control Panel'!M$35)*'Control Panel'!$C$41),IF(T57&gt;='Control Panel'!M$34,(('Control Panel'!M$34-'Control Panel'!L$34)*'Control Panel'!$C$39)+((T57-'Control Panel'!M$34)*'Control Panel'!$C$40),IF(T57&lt;='Control Panel'!M$34,((T57-'Control Panel'!L$34)*'Control Panel'!$C$39)))))</f>
        <v>200651.95673890514</v>
      </c>
      <c r="W57" s="91">
        <f>IF(U57&gt;='Control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Panel'!$C$29)),IF(U57&gt;='Control Panel'!$M$12,(('Control Panel'!$M$8-'Control Panel'!$L$8)*'Control Panel'!$C$24)+(('Control Panel'!$M$9-'Control Panel'!$L$9)*'Control Panel'!$C$25)+(('Control Panel'!$M$10-'Control Panel'!$L$10)*'Control Panel'!$C$26)+(('Control Panel'!$M$11-'Control Panel'!$L$11)*'Control Panel'!$C$27)+(('Control Panel'!$M$12-'Control Panel'!$L$12)*'Control Panel'!$C$28)+((U57-'Control Panel'!$M$12)*'Control Panel'!$C$29),IF(U57&gt;='Control Panel'!$M$11,(('Control Panel'!$M$8-'Control Panel'!$L$8)*'Control Panel'!$C$24)+(('Control Panel'!$M$9-'Control Panel'!$L$9)*'Control Panel'!$C$25)+(('Control Panel'!$M$10-'Control Panel'!$L$10)*'Control Panel'!$C$26)+(('Control Panel'!$M$11-'Control Panel'!$L$11)*'Control Panel'!$C$27)+((U57-'Control Panel'!$M$11)*'Control Panel'!$C$28),IF(U57&gt;='Control Panel'!$M$10,(('Control Panel'!$M$8-'Control Panel'!$L$8)*'Control Panel'!$C$24)+('Control Panel'!$M$9-'Control Panel'!$L$9)*'Control Panel'!$C$25+(('Control Panel'!$M$10-'Control Panel'!$L$10)*'Control Panel'!$C$26)+((U57-'Control Panel'!$M$10)*'Control Panel'!$C$27),IF(U57&gt;='Control Panel'!$M$9,(('Control Panel'!$M$8-'Control Panel'!$L$8)*'Control Panel'!$C$24)+(('Control Panel'!$M$9-'Control Panel'!$L$9)*'Control Panel'!$C$25)+((U57-'Control Panel'!$M$9)*'Control Panel'!$C$26),IF(U57&gt;='Control Panel'!$M$8,(('Control Panel'!$M$8-'Control Panel'!$L$8)*'Control Panel'!$C$24)+((U57-'Control Panel'!$M$8)*'Control Panel'!$C$25),IF(U57&lt;='Control Panel'!$M$8,((U57-'Control Panel'!$L$8)*'Control Panel'!$C$24))))))))</f>
        <v>125139.77022407981</v>
      </c>
      <c r="X57" s="92">
        <f t="shared" si="16"/>
        <v>-75512.186514825327</v>
      </c>
      <c r="Y57" s="91">
        <f>T57*(1+'Control Panel'!$C$44)</f>
        <v>37456782.740189165</v>
      </c>
      <c r="Z57" s="91">
        <f>U57*(1+'Control Panel'!$C$44)</f>
        <v>22356019.108800635</v>
      </c>
      <c r="AA57" s="91">
        <f>IF(Y57&gt;='Control Panel'!P$36,(('Control Panel'!P$34-'Control Panel'!O$34)*'Control Panel'!$C$39)+('Control Panel'!P$35-'Control Panel'!O$35)*'Control Panel'!$C$40+(('Control Panel'!P$36-'Control Panel'!O$36)*'Control Panel'!$C$41),IF(Y57&gt;='Control Panel'!P$35,(('Control Panel'!P$34-'Control Panel'!O$34)*'Control Panel'!$C$39)+(('Control Panel'!P$35-'Control Panel'!O$35)*'Control Panel'!$C$40)+((Y57-'Control Panel'!P$35)*'Control Panel'!$C$41),IF(Y57&gt;='Control Panel'!P$34,(('Control Panel'!P$34-'Control Panel'!O$34)*'Control Panel'!$C$39)+((Y57-'Control Panel'!P$34)*'Control Panel'!$C$40),IF(Y57&lt;='Control Panel'!P$34,((Y57-'Control Panel'!O$34)*'Control Panel'!$C$39)))))</f>
        <v>206671.51544107232</v>
      </c>
      <c r="AB57" s="91">
        <f>IF(Z57&gt;='Control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Panel'!$C$29)),IF(Z57&gt;='Control Panel'!$P$12,(('Control Panel'!$P$8-'Control Panel'!$O$8)*'Control Panel'!$C$24)+(('Control Panel'!$P$9-'Control Panel'!$O$9)*'Control Panel'!$C$25)+(('Control Panel'!$P$10-'Control Panel'!$O$10)*'Control Panel'!$C$26)+(('Control Panel'!$P$11-'Control Panel'!$O$11)*'Control Panel'!$C$27)+(('Control Panel'!$P$12-'Control Panel'!$O$12)*'Control Panel'!$C$28)+((Z57-'Control Panel'!$P$12)*'Control Panel'!$C$29),IF(Z57&gt;='Control Panel'!$P$11,(('Control Panel'!$P$8-'Control Panel'!$O$8)*'Control Panel'!$C$24)+(('Control Panel'!$P$9-'Control Panel'!$O$9)*'Control Panel'!$C$25)+(('Control Panel'!$P$10-'Control Panel'!$O$10)*'Control Panel'!$C$26)+(('Control Panel'!$P$11-'Control Panel'!$O$11)*'Control Panel'!$C$27)+((Z57-'Control Panel'!$P$11)*'Control Panel'!$C$28),IF(Z57&gt;='Control Panel'!$P$10,(('Control Panel'!$P$8-'Control Panel'!$O$8)*'Control Panel'!$C$24)+('Control Panel'!$P$9-'Control Panel'!$O$9)*'Control Panel'!$C$25+(('Control Panel'!$P$10-'Control Panel'!$O$10)*'Control Panel'!$C$26)+((Z57-'Control Panel'!$P$10)*'Control Panel'!$C$27),IF(Z57&gt;='Control Panel'!$P$9,(('Control Panel'!$P$8-'Control Panel'!$O$8)*'Control Panel'!$C$24)+(('Control Panel'!$P$9-'Control Panel'!$O$9)*'Control Panel'!$C$25)+((Z57-'Control Panel'!$P$9)*'Control Panel'!$C$26),IF(Z57&gt;='Control Panel'!$P$8,(('Control Panel'!$P$8-'Control Panel'!$O$8)*'Control Panel'!$C$24)+((Z57-'Control Panel'!$P$8)*'Control Panel'!$C$25),IF(Z57&lt;='Control Panel'!$P$8,((Z57-'Control Panel'!$O$8)*'Control Panel'!$C$24))))))))</f>
        <v>128893.96333080222</v>
      </c>
      <c r="AC57" s="93">
        <f t="shared" si="17"/>
        <v>-77777.552110270102</v>
      </c>
      <c r="AD57" s="93">
        <f>Y57*(1+'Control Panel'!$C$44)</f>
        <v>38580486.222394839</v>
      </c>
      <c r="AE57" s="91">
        <f>Z57*(1+'Control Panel'!$C$44)</f>
        <v>23026699.682064656</v>
      </c>
      <c r="AF57" s="91">
        <f>IF(AD57&gt;='Control Panel'!S$36,(('Control Panel'!S$34-'Control Panel'!R$34)*'Control Panel'!$C$39)+('Control Panel'!S$35-'Control Panel'!R$35)*'Control Panel'!$C$40+(('Control Panel'!S$36-'Control Panel'!R$36)*'Control Panel'!$C$41),IF(AD57&gt;='Control Panel'!S$35,(('Control Panel'!S$34-'Control Panel'!R$34)*'Control Panel'!$C$39)+(('Control Panel'!S$35-'Control Panel'!R$35)*'Control Panel'!$C$40)+((AD57-'Control Panel'!S$35)*'Control Panel'!$C$41),IF(AD57&gt;='Control Panel'!S$34,(('Control Panel'!S$34-'Control Panel'!R$34)*'Control Panel'!$C$39)+((AD57-'Control Panel'!S$34)*'Control Panel'!$C$40),IF(AD57&lt;='Control Panel'!S$34,((AD57-'Control Panel'!R$34)*'Control Panel'!$C$39)))))</f>
        <v>212871.66090430447</v>
      </c>
      <c r="AG57" s="91">
        <f>IF(AE57&gt;='Control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Panel'!$C$29)),IF(AE57&gt;='Control Panel'!$S$12,(('Control Panel'!$S$8-'Control Panel'!$R$8)*'Control Panel'!$C$24)+(('Control Panel'!$S$9-'Control Panel'!$R$9)*'Control Panel'!$C$25)+(('Control Panel'!$S$10-'Control Panel'!$R$10)*'Control Panel'!$C$26)+(('Control Panel'!$S$11-'Control Panel'!$R$11)*'Control Panel'!$C$27)+(('Control Panel'!$S$12-'Control Panel'!$R$12)*'Control Panel'!$C$28)+((AE57-'Control Panel'!$S$12)*'Control Panel'!$C$29),IF(AE57&gt;='Control Panel'!$S$11,(('Control Panel'!$S$8-'Control Panel'!$R$8)*'Control Panel'!$C$24)+(('Control Panel'!$S$9-'Control Panel'!$R$9)*'Control Panel'!$C$25)+(('Control Panel'!$S$10-'Control Panel'!$R$10)*'Control Panel'!$C$26)+(('Control Panel'!$S$11-'Control Panel'!$R$11)*'Control Panel'!$C$27)+((AE57-'Control Panel'!$S$11)*'Control Panel'!$C$28),IF(AE57&gt;='Control Panel'!$S$10,(('Control Panel'!$S$8-'Control Panel'!$R$8)*'Control Panel'!$C$24)+('Control Panel'!$S$9-'Control Panel'!$R$9)*'Control Panel'!$C$25+(('Control Panel'!$S$10-'Control Panel'!$R$10)*'Control Panel'!$C$26)+((AE57-'Control Panel'!$S$10)*'Control Panel'!$C$27),IF(AE57&gt;='Control Panel'!$S$9,(('Control Panel'!$S$8-'Control Panel'!$R$8)*'Control Panel'!$C$24)+(('Control Panel'!$S$9-'Control Panel'!$R$9)*'Control Panel'!$C$25)+((AE57-'Control Panel'!$S$9)*'Control Panel'!$C$26),IF(AE57&gt;='Control Panel'!$S$8,(('Control Panel'!$S$8-'Control Panel'!$R$8)*'Control Panel'!$C$24)+((AE57-'Control Panel'!$S$8)*'Control Panel'!$C$25),IF(AE57&lt;='Control Panel'!$S$8,((AE57-'Control Panel'!$R$8)*'Control Panel'!$C$24))))))))</f>
        <v>132760.7822307263</v>
      </c>
      <c r="AH57" s="91">
        <f t="shared" si="18"/>
        <v>-80110.878673578176</v>
      </c>
      <c r="AI57" s="92">
        <f t="shared" si="19"/>
        <v>1004136.5716552852</v>
      </c>
      <c r="AJ57" s="92">
        <f t="shared" si="20"/>
        <v>626245.6738164142</v>
      </c>
      <c r="AK57" s="92">
        <f t="shared" si="21"/>
        <v>-377890.89783887099</v>
      </c>
    </row>
    <row r="58" spans="1:37" s="94" customFormat="1" ht="14.1">
      <c r="A58" s="86" t="str">
        <f>'ESTIMATED Earned Revenue'!A59</f>
        <v>Chattanooga, TN</v>
      </c>
      <c r="B58" s="86"/>
      <c r="C58" s="87">
        <f>'ESTIMATED Earned Revenue'!$I59*1.07925</f>
        <v>20973413.318917498</v>
      </c>
      <c r="D58" s="87">
        <f>'ESTIMATED Earned Revenue'!$L59*1.07925</f>
        <v>20045791.630304996</v>
      </c>
      <c r="E58" s="88">
        <f>IF(C58&gt;='Control Panel'!D$36,(('Control Panel'!D$34-'Control Panel'!C$34)*'Control Panel'!$C$39)+('Control Panel'!D$35-'Control Panel'!C$35)*'Control Panel'!$C$40+(('Control Panel'!D$36-'Control Panel'!C$36)*'Control Panel'!$C$41),IF(C58&gt;='Control Panel'!D$35,(('Control Panel'!D$34-'Control Panel'!C$34)*'Control Panel'!$C$39)+(('Control Panel'!D$35-'Control Panel'!C$35)*'Control Panel'!$C$40)+((C58-'Control Panel'!D$35)*'Control Panel'!$C$41),IF(C58&gt;='Control Panel'!D$34,(('Control Panel'!D$34-'Control Panel'!C$34)*'Control Panel'!$C$39)+((C58-'Control Panel'!D$34)*'Control Panel'!$C$40),IF(C58&lt;='Control Panel'!D$34,((C58-'Control Panel'!C$34)*'Control Panel'!$C$39)))))</f>
        <v>158078.53659458749</v>
      </c>
      <c r="F58" s="88">
        <f>IF(D58&gt;='Control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Panel'!$C$29)),IF(D58&gt;='Control Panel'!$D$12,(('Control Panel'!$D$8-'Control Panel'!$C$8)*'Control Panel'!$C$24)+(('Control Panel'!$D$9-'Control Panel'!$C$9)*'Control Panel'!$C$25)+(('Control Panel'!$D$10-'Control Panel'!$C$10)*'Control Panel'!$C$26)+(('Control Panel'!$D$11-'Control Panel'!$C$11)*'Control Panel'!$C$27)+(('Control Panel'!$D$12-'Control Panel'!$C$12)*'Control Panel'!$C$28)+((D58-'Control Panel'!$D$12)*'Control Panel'!$C$29),IF(D58&gt;='Control Panel'!$D$11,(('Control Panel'!$D$8-'Control Panel'!$C$8)*'Control Panel'!$C$24)+(('Control Panel'!$D$9-'Control Panel'!$C$9)*'Control Panel'!$C$25)+(('Control Panel'!$D$10-'Control Panel'!$C$10)*'Control Panel'!$C$26)+(('Control Panel'!$D$11-'Control Panel'!$C$11)*'Control Panel'!$C$27)+((D58-'Control Panel'!$D$11)*'Control Panel'!$C$28),IF(D58&gt;='Control Panel'!$D$10,(('Control Panel'!$D$8-'Control Panel'!$C$8)*'Control Panel'!$C$24)+('Control Panel'!$D$9-'Control Panel'!$C$9)*'Control Panel'!$C$25+(('Control Panel'!$D$10-'Control Panel'!$C$10)*'Control Panel'!$C$26)+((D58-'Control Panel'!$D$10)*'Control Panel'!$C$27),IF(D58&gt;='Control Panel'!$D$9,(('Control Panel'!$D$8-'Control Panel'!$C$8)*'Control Panel'!$C$24)+(('Control Panel'!$D$9-'Control Panel'!$C$9)*'Control Panel'!$C$25)+((D58-'Control Panel'!$D$9)*'Control Panel'!$C$26),IF(D58&gt;='Control Panel'!$D$8,(('Control Panel'!$D$8-'Control Panel'!$C$8)*'Control Panel'!$C$24)+((D58-'Control Panel'!$D$8)*'Control Panel'!$C$25),IF(D58&lt;='Control Panel'!$D$8,((D58-'Control Panel'!$C$8)*'Control Panel'!$C$24))))))))</f>
        <v>115160.27070606749</v>
      </c>
      <c r="G58" s="89">
        <f t="shared" si="11"/>
        <v>7.537091564013788E-3</v>
      </c>
      <c r="H58" s="90">
        <f t="shared" si="12"/>
        <v>5.7448602095598721E-3</v>
      </c>
      <c r="I58" s="91">
        <f t="shared" si="13"/>
        <v>-42918.265888520007</v>
      </c>
      <c r="J58" s="91">
        <f>C58*(1+'Control Panel'!$C$44)</f>
        <v>21602615.718485024</v>
      </c>
      <c r="K58" s="91">
        <f>D58*(1+'Control Panel'!$C$44)</f>
        <v>20647165.379214145</v>
      </c>
      <c r="L58" s="92">
        <f>IF(J58&gt;='Control Panel'!G$36,(('Control Panel'!G$34-'Control Panel'!F$34)*'Control Panel'!$C$39)+('Control Panel'!G$35-'Control Panel'!F$35)*'Control Panel'!$C$40+(('Control Panel'!G$36-'Control Panel'!F$36)*'Control Panel'!$C$41),IF(J58&gt;='Control Panel'!G$35,(('Control Panel'!G$34-'Control Panel'!F$34)*'Control Panel'!$C$39)+(('Control Panel'!G$35-'Control Panel'!F$35)*'Control Panel'!$C$40)+((J58-'Control Panel'!G$35)*'Control Panel'!$C$41),IF(J58&gt;='Control Panel'!G$34,(('Control Panel'!G$34-'Control Panel'!F$34)*'Control Panel'!$C$39)+((J58-'Control Panel'!G$34)*'Control Panel'!$C$40),IF(J58&lt;='Control Panel'!G$34,((J58-'Control Panel'!F$34)*'Control Panel'!$C$39)))))</f>
        <v>162820.89269242511</v>
      </c>
      <c r="M58" s="92">
        <f>IF(K58&gt;='Control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Panel'!$C$29)),IF(K58&gt;='Control Panel'!$G$12,(('Control Panel'!$G$8-'Control Panel'!$F$8)*'Control Panel'!$C$24)+(('Control Panel'!$G$9-'Control Panel'!$F$9)*'Control Panel'!$C$25)+(('Control Panel'!$G$10-'Control Panel'!$F$10)*'Control Panel'!$C$26)+(('Control Panel'!$G$11-'Control Panel'!$F$11)*'Control Panel'!$C$27)+(('Control Panel'!$G$12-'Control Panel'!$F$12)*'Control Panel'!$C$28)+((K58-'Control Panel'!$G$12)*'Control Panel'!$C$29),IF(K58&gt;='Control Panel'!$G$11,(('Control Panel'!$G$8-'Control Panel'!$F$8)*'Control Panel'!$C$24)+(('Control Panel'!$G$9-'Control Panel'!$F$9)*'Control Panel'!$C$25)+(('Control Panel'!$G$10-'Control Panel'!$F$10)*'Control Panel'!$C$26)+(('Control Panel'!$G$11-'Control Panel'!$F$11)*'Control Panel'!$C$27)+((K58-'Control Panel'!$G$11)*'Control Panel'!$C$28),IF(K58&gt;='Control Panel'!$G$10,(('Control Panel'!$G$8-'Control Panel'!$F$8)*'Control Panel'!$C$24)+('Control Panel'!$G$9-'Control Panel'!$F$9)*'Control Panel'!$C$25+(('Control Panel'!$G$10-'Control Panel'!$F$10)*'Control Panel'!$C$26)+((K58-'Control Panel'!$G$10)*'Control Panel'!$C$27),IF(K58&gt;='Control Panel'!$G$9,(('Control Panel'!$G$8-'Control Panel'!$F$8)*'Control Panel'!$C$24)+(('Control Panel'!$G$9-'Control Panel'!$F$9)*'Control Panel'!$C$25)+((K58-'Control Panel'!$G$9)*'Control Panel'!$C$26),IF(K58&gt;='Control Panel'!$G$8,(('Control Panel'!$G$8-'Control Panel'!$F$8)*'Control Panel'!$C$24)+((K58-'Control Panel'!$G$8)*'Control Panel'!$C$25),IF(K58&lt;='Control Panel'!$G$8,((K58-'Control Panel'!$F$8)*'Control Panel'!$C$24))))))))</f>
        <v>118615.07882724951</v>
      </c>
      <c r="N58" s="92">
        <f t="shared" si="14"/>
        <v>-44205.813865175602</v>
      </c>
      <c r="O58" s="92">
        <f>J58*(1+'Control Panel'!$C$44)</f>
        <v>22250694.190039575</v>
      </c>
      <c r="P58" s="92">
        <f>K58*(1+'Control Panel'!$C$44)</f>
        <v>21266580.34059057</v>
      </c>
      <c r="Q58" s="92">
        <f>IF(O58&gt;='Control Panel'!J$36,(('Control Panel'!J$34-'Control Panel'!I$34)*'Control Panel'!$C$39)+('Control Panel'!J$35-'Control Panel'!I$35)*'Control Panel'!$C$40+(('Control Panel'!J$36-'Control Panel'!I$36)*'Control Panel'!$C$41),IF(O58&gt;='Control Panel'!J$35,(('Control Panel'!J$34-'Control Panel'!I$34)*'Control Panel'!$C$39)+(('Control Panel'!J$35-'Control Panel'!I$35)*'Control Panel'!$C$40)+((O58-'Control Panel'!J$35)*'Control Panel'!$C$41),IF(O58&gt;='Control Panel'!J$34,(('Control Panel'!J$34-'Control Panel'!I$34)*'Control Panel'!$C$39)+((O58-'Control Panel'!J$34)*'Control Panel'!$C$40),IF(O58&lt;='Control Panel'!J$34,((O58-'Control Panel'!I$34)*'Control Panel'!$C$39)))))</f>
        <v>167705.51947319787</v>
      </c>
      <c r="R58" s="92">
        <f>IF(P58&gt;='Control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Panel'!$C$29)),IF(P58&gt;='Control Panel'!$J$12,(('Control Panel'!$J$8-'Control Panel'!$I$8)*'Control Panel'!$C$24)+(('Control Panel'!$J$9-'Control Panel'!$I$9)*'Control Panel'!$C$25)+(('Control Panel'!$J$10-'Control Panel'!$I$10)*'Control Panel'!$C$26)+(('Control Panel'!$J$11-'Control Panel'!$I$11)*'Control Panel'!$C$27)+(('Control Panel'!$J$12-'Control Panel'!$I$12)*'Control Panel'!$C$28)+((P58-'Control Panel'!$J$12)*'Control Panel'!$C$29),IF(P58&gt;='Control Panel'!$J$11,(('Control Panel'!$J$8-'Control Panel'!$I$8)*'Control Panel'!$C$24)+(('Control Panel'!$J$9-'Control Panel'!$I$9)*'Control Panel'!$C$25)+(('Control Panel'!$J$10-'Control Panel'!$I$10)*'Control Panel'!$C$26)+(('Control Panel'!$J$11-'Control Panel'!$I$11)*'Control Panel'!$C$27)+((P58-'Control Panel'!$J$11)*'Control Panel'!$C$28),IF(P58&gt;='Control Panel'!$J$10,(('Control Panel'!$J$8-'Control Panel'!$I$8)*'Control Panel'!$C$24)+('Control Panel'!$J$9-'Control Panel'!$I$9)*'Control Panel'!$C$25+(('Control Panel'!$J$10-'Control Panel'!$I$10)*'Control Panel'!$C$26)+((P58-'Control Panel'!$J$10)*'Control Panel'!$C$27),IF(P58&gt;='Control Panel'!$J$9,(('Control Panel'!$J$8-'Control Panel'!$I$8)*'Control Panel'!$C$24)+(('Control Panel'!$J$9-'Control Panel'!$I$9)*'Control Panel'!$C$25)+((P58-'Control Panel'!$J$9)*'Control Panel'!$C$26),IF(P58&gt;='Control Panel'!$J$8,(('Control Panel'!$J$8-'Control Panel'!$I$8)*'Control Panel'!$C$24)+((P58-'Control Panel'!$J$8)*'Control Panel'!$C$25),IF(P58&lt;='Control Panel'!$J$8,((P58-'Control Panel'!$I$8)*'Control Panel'!$C$24))))))))</f>
        <v>122173.53119206699</v>
      </c>
      <c r="S58" s="92">
        <f t="shared" si="15"/>
        <v>-45531.988281130878</v>
      </c>
      <c r="T58" s="92">
        <f>O58*(1+'Control Panel'!$C$44)</f>
        <v>22918215.015740763</v>
      </c>
      <c r="U58" s="92">
        <f>P58*(1+'Control Panel'!$C$44)</f>
        <v>21904577.750808287</v>
      </c>
      <c r="V58" s="92">
        <f>IF(T58&gt;='Control Panel'!M$36,(('Control Panel'!M$34-'Control Panel'!L$34)*'Control Panel'!$C$39)+('Control Panel'!M$35-'Control Panel'!L$35)*'Control Panel'!$C$40+(('Control Panel'!M$36-'Control Panel'!L$36)*'Control Panel'!$C$41),IF(T58&gt;='Control Panel'!M$35,(('Control Panel'!M$34-'Control Panel'!L$34)*'Control Panel'!$C$39)+(('Control Panel'!M$35-'Control Panel'!L$35)*'Control Panel'!$C$40)+((T58-'Control Panel'!M$35)*'Control Panel'!$C$41),IF(T58&gt;='Control Panel'!M$34,(('Control Panel'!M$34-'Control Panel'!L$34)*'Control Panel'!$C$39)+((T58-'Control Panel'!M$34)*'Control Panel'!$C$40),IF(T58&lt;='Control Panel'!M$34,((T58-'Control Panel'!L$34)*'Control Panel'!$C$39)))))</f>
        <v>172736.68505739383</v>
      </c>
      <c r="W58" s="91">
        <f>IF(U58&gt;='Control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Panel'!$C$29)),IF(U58&gt;='Control Panel'!$M$12,(('Control Panel'!$M$8-'Control Panel'!$L$8)*'Control Panel'!$C$24)+(('Control Panel'!$M$9-'Control Panel'!$L$9)*'Control Panel'!$C$25)+(('Control Panel'!$M$10-'Control Panel'!$L$10)*'Control Panel'!$C$26)+(('Control Panel'!$M$11-'Control Panel'!$L$11)*'Control Panel'!$C$27)+(('Control Panel'!$M$12-'Control Panel'!$L$12)*'Control Panel'!$C$28)+((U58-'Control Panel'!$M$12)*'Control Panel'!$C$29),IF(U58&gt;='Control Panel'!$M$11,(('Control Panel'!$M$8-'Control Panel'!$L$8)*'Control Panel'!$C$24)+(('Control Panel'!$M$9-'Control Panel'!$L$9)*'Control Panel'!$C$25)+(('Control Panel'!$M$10-'Control Panel'!$L$10)*'Control Panel'!$C$26)+(('Control Panel'!$M$11-'Control Panel'!$L$11)*'Control Panel'!$C$27)+((U58-'Control Panel'!$M$11)*'Control Panel'!$C$28),IF(U58&gt;='Control Panel'!$M$10,(('Control Panel'!$M$8-'Control Panel'!$L$8)*'Control Panel'!$C$24)+('Control Panel'!$M$9-'Control Panel'!$L$9)*'Control Panel'!$C$25+(('Control Panel'!$M$10-'Control Panel'!$L$10)*'Control Panel'!$C$26)+((U58-'Control Panel'!$M$10)*'Control Panel'!$C$27),IF(U58&gt;='Control Panel'!$M$9,(('Control Panel'!$M$8-'Control Panel'!$L$8)*'Control Panel'!$C$24)+(('Control Panel'!$M$9-'Control Panel'!$L$9)*'Control Panel'!$C$25)+((U58-'Control Panel'!$M$9)*'Control Panel'!$C$26),IF(U58&gt;='Control Panel'!$M$8,(('Control Panel'!$M$8-'Control Panel'!$L$8)*'Control Panel'!$C$24)+((U58-'Control Panel'!$M$8)*'Control Panel'!$C$25),IF(U58&lt;='Control Panel'!$M$8,((U58-'Control Panel'!$L$8)*'Control Panel'!$C$24))))))))</f>
        <v>125838.73712782899</v>
      </c>
      <c r="X58" s="92">
        <f t="shared" si="16"/>
        <v>-46897.947929564834</v>
      </c>
      <c r="Y58" s="91">
        <f>T58*(1+'Control Panel'!$C$44)</f>
        <v>23605761.466212988</v>
      </c>
      <c r="Z58" s="91">
        <f>U58*(1+'Control Panel'!$C$44)</f>
        <v>22561715.083332535</v>
      </c>
      <c r="AA58" s="91">
        <f>IF(Y58&gt;='Control Panel'!P$36,(('Control Panel'!P$34-'Control Panel'!O$34)*'Control Panel'!$C$39)+('Control Panel'!P$35-'Control Panel'!O$35)*'Control Panel'!$C$40+(('Control Panel'!P$36-'Control Panel'!O$36)*'Control Panel'!$C$41),IF(Y58&gt;='Control Panel'!P$35,(('Control Panel'!P$34-'Control Panel'!O$34)*'Control Panel'!$C$39)+(('Control Panel'!P$35-'Control Panel'!O$35)*'Control Panel'!$C$40)+((Y58-'Control Panel'!P$35)*'Control Panel'!$C$41),IF(Y58&gt;='Control Panel'!P$34,(('Control Panel'!P$34-'Control Panel'!O$34)*'Control Panel'!$C$39)+((Y58-'Control Panel'!P$34)*'Control Panel'!$C$40),IF(Y58&lt;='Control Panel'!P$34,((Y58-'Control Panel'!O$34)*'Control Panel'!$C$39)))))</f>
        <v>177918.78560911567</v>
      </c>
      <c r="AB58" s="91">
        <f>IF(Z58&gt;='Control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Panel'!$C$29)),IF(Z58&gt;='Control Panel'!$P$12,(('Control Panel'!$P$8-'Control Panel'!$O$8)*'Control Panel'!$C$24)+(('Control Panel'!$P$9-'Control Panel'!$O$9)*'Control Panel'!$C$25)+(('Control Panel'!$P$10-'Control Panel'!$O$10)*'Control Panel'!$C$26)+(('Control Panel'!$P$11-'Control Panel'!$O$11)*'Control Panel'!$C$27)+(('Control Panel'!$P$12-'Control Panel'!$O$12)*'Control Panel'!$C$28)+((Z58-'Control Panel'!$P$12)*'Control Panel'!$C$29),IF(Z58&gt;='Control Panel'!$P$11,(('Control Panel'!$P$8-'Control Panel'!$O$8)*'Control Panel'!$C$24)+(('Control Panel'!$P$9-'Control Panel'!$O$9)*'Control Panel'!$C$25)+(('Control Panel'!$P$10-'Control Panel'!$O$10)*'Control Panel'!$C$26)+(('Control Panel'!$P$11-'Control Panel'!$O$11)*'Control Panel'!$C$27)+((Z58-'Control Panel'!$P$11)*'Control Panel'!$C$28),IF(Z58&gt;='Control Panel'!$P$10,(('Control Panel'!$P$8-'Control Panel'!$O$8)*'Control Panel'!$C$24)+('Control Panel'!$P$9-'Control Panel'!$O$9)*'Control Panel'!$C$25+(('Control Panel'!$P$10-'Control Panel'!$O$10)*'Control Panel'!$C$26)+((Z58-'Control Panel'!$P$10)*'Control Panel'!$C$27),IF(Z58&gt;='Control Panel'!$P$9,(('Control Panel'!$P$8-'Control Panel'!$O$8)*'Control Panel'!$C$24)+(('Control Panel'!$P$9-'Control Panel'!$O$9)*'Control Panel'!$C$25)+((Z58-'Control Panel'!$P$9)*'Control Panel'!$C$26),IF(Z58&gt;='Control Panel'!$P$8,(('Control Panel'!$P$8-'Control Panel'!$O$8)*'Control Panel'!$C$24)+((Z58-'Control Panel'!$P$8)*'Control Panel'!$C$25),IF(Z58&lt;='Control Panel'!$P$8,((Z58-'Control Panel'!$O$8)*'Control Panel'!$C$24))))))))</f>
        <v>129613.89924166388</v>
      </c>
      <c r="AC58" s="93">
        <f t="shared" si="17"/>
        <v>-48304.886367451792</v>
      </c>
      <c r="AD58" s="93">
        <f>Y58*(1+'Control Panel'!$C$44)</f>
        <v>24313934.31019938</v>
      </c>
      <c r="AE58" s="91">
        <f>Z58*(1+'Control Panel'!$C$44)</f>
        <v>23238566.535832513</v>
      </c>
      <c r="AF58" s="91">
        <f>IF(AD58&gt;='Control Panel'!S$36,(('Control Panel'!S$34-'Control Panel'!R$34)*'Control Panel'!$C$39)+('Control Panel'!S$35-'Control Panel'!R$35)*'Control Panel'!$C$40+(('Control Panel'!S$36-'Control Panel'!R$36)*'Control Panel'!$C$41),IF(AD58&gt;='Control Panel'!S$35,(('Control Panel'!S$34-'Control Panel'!R$34)*'Control Panel'!$C$39)+(('Control Panel'!S$35-'Control Panel'!R$35)*'Control Panel'!$C$40)+((AD58-'Control Panel'!S$35)*'Control Panel'!$C$41),IF(AD58&gt;='Control Panel'!S$34,(('Control Panel'!S$34-'Control Panel'!R$34)*'Control Panel'!$C$39)+((AD58-'Control Panel'!S$34)*'Control Panel'!$C$40),IF(AD58&lt;='Control Panel'!S$34,((AD58-'Control Panel'!R$34)*'Control Panel'!$C$39)))))</f>
        <v>183256.34917738914</v>
      </c>
      <c r="AG58" s="91">
        <f>IF(AE58&gt;='Control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Panel'!$C$29)),IF(AE58&gt;='Control Panel'!$S$12,(('Control Panel'!$S$8-'Control Panel'!$R$8)*'Control Panel'!$C$24)+(('Control Panel'!$S$9-'Control Panel'!$R$9)*'Control Panel'!$C$25)+(('Control Panel'!$S$10-'Control Panel'!$R$10)*'Control Panel'!$C$26)+(('Control Panel'!$S$11-'Control Panel'!$R$11)*'Control Panel'!$C$27)+(('Control Panel'!$S$12-'Control Panel'!$R$12)*'Control Panel'!$C$28)+((AE58-'Control Panel'!$S$12)*'Control Panel'!$C$29),IF(AE58&gt;='Control Panel'!$S$11,(('Control Panel'!$S$8-'Control Panel'!$R$8)*'Control Panel'!$C$24)+(('Control Panel'!$S$9-'Control Panel'!$R$9)*'Control Panel'!$C$25)+(('Control Panel'!$S$10-'Control Panel'!$R$10)*'Control Panel'!$C$26)+(('Control Panel'!$S$11-'Control Panel'!$R$11)*'Control Panel'!$C$27)+((AE58-'Control Panel'!$S$11)*'Control Panel'!$C$28),IF(AE58&gt;='Control Panel'!$S$10,(('Control Panel'!$S$8-'Control Panel'!$R$8)*'Control Panel'!$C$24)+('Control Panel'!$S$9-'Control Panel'!$R$9)*'Control Panel'!$C$25+(('Control Panel'!$S$10-'Control Panel'!$R$10)*'Control Panel'!$C$26)+((AE58-'Control Panel'!$S$10)*'Control Panel'!$C$27),IF(AE58&gt;='Control Panel'!$S$9,(('Control Panel'!$S$8-'Control Panel'!$R$8)*'Control Panel'!$C$24)+(('Control Panel'!$S$9-'Control Panel'!$R$9)*'Control Panel'!$C$25)+((AE58-'Control Panel'!$S$9)*'Control Panel'!$C$26),IF(AE58&gt;='Control Panel'!$S$8,(('Control Panel'!$S$8-'Control Panel'!$R$8)*'Control Panel'!$C$24)+((AE58-'Control Panel'!$S$8)*'Control Panel'!$C$25),IF(AE58&lt;='Control Panel'!$S$8,((AE58-'Control Panel'!$R$8)*'Control Panel'!$C$24))))))))</f>
        <v>133502.31621891379</v>
      </c>
      <c r="AH58" s="91">
        <f t="shared" si="18"/>
        <v>-49754.032958475349</v>
      </c>
      <c r="AI58" s="92">
        <f t="shared" si="19"/>
        <v>864438.23200952169</v>
      </c>
      <c r="AJ58" s="92">
        <f t="shared" si="20"/>
        <v>629743.56260772317</v>
      </c>
      <c r="AK58" s="92">
        <f t="shared" si="21"/>
        <v>-234694.66940179851</v>
      </c>
    </row>
    <row r="59" spans="1:37" s="94" customFormat="1" ht="14.1">
      <c r="A59" s="86" t="str">
        <f>'ESTIMATED Earned Revenue'!A60</f>
        <v>Detroit, MI</v>
      </c>
      <c r="B59" s="86"/>
      <c r="C59" s="87">
        <f>'ESTIMATED Earned Revenue'!$I60*1.07925</f>
        <v>45346538.5845</v>
      </c>
      <c r="D59" s="87">
        <f>'ESTIMATED Earned Revenue'!$L60*1.07925</f>
        <v>20173187.7465</v>
      </c>
      <c r="E59" s="88">
        <f>IF(C59&gt;='Control Panel'!D$36,(('Control Panel'!D$34-'Control Panel'!C$34)*'Control Panel'!$C$39)+('Control Panel'!D$35-'Control Panel'!C$35)*'Control Panel'!$C$40+(('Control Panel'!D$36-'Control Panel'!C$36)*'Control Panel'!$C$41),IF(C59&gt;='Control Panel'!D$35,(('Control Panel'!D$34-'Control Panel'!C$34)*'Control Panel'!$C$39)+(('Control Panel'!D$35-'Control Panel'!C$35)*'Control Panel'!$C$40)+((C59-'Control Panel'!D$35)*'Control Panel'!$C$41),IF(C59&gt;='Control Panel'!D$34,(('Control Panel'!D$34-'Control Panel'!C$34)*'Control Panel'!$C$39)+((C59-'Control Panel'!D$34)*'Control Panel'!$C$40),IF(C59&lt;='Control Panel'!D$34,((C59-'Control Panel'!C$34)*'Control Panel'!$C$39)))))</f>
        <v>202203.584</v>
      </c>
      <c r="F59" s="88">
        <f>IF(D59&gt;='Control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Panel'!$C$29)),IF(D59&gt;='Control Panel'!$D$12,(('Control Panel'!$D$8-'Control Panel'!$C$8)*'Control Panel'!$C$24)+(('Control Panel'!$D$9-'Control Panel'!$C$9)*'Control Panel'!$C$25)+(('Control Panel'!$D$10-'Control Panel'!$C$10)*'Control Panel'!$C$26)+(('Control Panel'!$D$11-'Control Panel'!$C$11)*'Control Panel'!$C$27)+(('Control Panel'!$D$12-'Control Panel'!$C$12)*'Control Panel'!$C$28)+((D59-'Control Panel'!$D$12)*'Control Panel'!$C$29),IF(D59&gt;='Control Panel'!$D$11,(('Control Panel'!$D$8-'Control Panel'!$C$8)*'Control Panel'!$C$24)+(('Control Panel'!$D$9-'Control Panel'!$C$9)*'Control Panel'!$C$25)+(('Control Panel'!$D$10-'Control Panel'!$C$10)*'Control Panel'!$C$26)+(('Control Panel'!$D$11-'Control Panel'!$C$11)*'Control Panel'!$C$27)+((D59-'Control Panel'!$D$11)*'Control Panel'!$C$28),IF(D59&gt;='Control Panel'!$D$10,(('Control Panel'!$D$8-'Control Panel'!$C$8)*'Control Panel'!$C$24)+('Control Panel'!$D$9-'Control Panel'!$C$9)*'Control Panel'!$C$25+(('Control Panel'!$D$10-'Control Panel'!$C$10)*'Control Panel'!$C$26)+((D59-'Control Panel'!$D$10)*'Control Panel'!$C$27),IF(D59&gt;='Control Panel'!$D$9,(('Control Panel'!$D$8-'Control Panel'!$C$8)*'Control Panel'!$C$24)+(('Control Panel'!$D$9-'Control Panel'!$C$9)*'Control Panel'!$C$25)+((D59-'Control Panel'!$D$9)*'Control Panel'!$C$26),IF(D59&gt;='Control Panel'!$D$8,(('Control Panel'!$D$8-'Control Panel'!$C$8)*'Control Panel'!$C$24)+((D59-'Control Panel'!$D$8)*'Control Panel'!$C$25),IF(D59&lt;='Control Panel'!$D$8,((D59-'Control Panel'!$C$8)*'Control Panel'!$C$24))))))))</f>
        <v>115606.15711275001</v>
      </c>
      <c r="G59" s="89">
        <f t="shared" si="11"/>
        <v>4.4590742824440329E-3</v>
      </c>
      <c r="H59" s="90">
        <f t="shared" si="12"/>
        <v>5.7306836463070837E-3</v>
      </c>
      <c r="I59" s="91">
        <f t="shared" si="13"/>
        <v>-86597.426887249996</v>
      </c>
      <c r="J59" s="91">
        <f>C59*(1+'Control Panel'!$C$44)</f>
        <v>46706934.742035002</v>
      </c>
      <c r="K59" s="91">
        <f>D59*(1+'Control Panel'!$C$44)</f>
        <v>20778383.378895</v>
      </c>
      <c r="L59" s="92">
        <f>IF(J59&gt;='Control Panel'!G$36,(('Control Panel'!G$34-'Control Panel'!F$34)*'Control Panel'!$C$39)+('Control Panel'!G$35-'Control Panel'!F$35)*'Control Panel'!$C$40+(('Control Panel'!G$36-'Control Panel'!F$36)*'Control Panel'!$C$41),IF(J59&gt;='Control Panel'!G$35,(('Control Panel'!G$34-'Control Panel'!F$34)*'Control Panel'!$C$39)+(('Control Panel'!G$35-'Control Panel'!F$35)*'Control Panel'!$C$40)+((J59-'Control Panel'!G$35)*'Control Panel'!$C$41),IF(J59&gt;='Control Panel'!G$34,(('Control Panel'!G$34-'Control Panel'!F$34)*'Control Panel'!$C$39)+((J59-'Control Panel'!G$34)*'Control Panel'!$C$40),IF(J59&lt;='Control Panel'!G$34,((J59-'Control Panel'!F$34)*'Control Panel'!$C$39)))))</f>
        <v>208269.68946000002</v>
      </c>
      <c r="M59" s="92">
        <f>IF(K59&gt;='Control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Panel'!$C$29)),IF(K59&gt;='Control Panel'!$G$12,(('Control Panel'!$G$8-'Control Panel'!$F$8)*'Control Panel'!$C$24)+(('Control Panel'!$G$9-'Control Panel'!$F$9)*'Control Panel'!$C$25)+(('Control Panel'!$G$10-'Control Panel'!$F$10)*'Control Panel'!$C$26)+(('Control Panel'!$G$11-'Control Panel'!$F$11)*'Control Panel'!$C$27)+(('Control Panel'!$G$12-'Control Panel'!$F$12)*'Control Panel'!$C$28)+((K59-'Control Panel'!$G$12)*'Control Panel'!$C$29),IF(K59&gt;='Control Panel'!$G$11,(('Control Panel'!$G$8-'Control Panel'!$F$8)*'Control Panel'!$C$24)+(('Control Panel'!$G$9-'Control Panel'!$F$9)*'Control Panel'!$C$25)+(('Control Panel'!$G$10-'Control Panel'!$F$10)*'Control Panel'!$C$26)+(('Control Panel'!$G$11-'Control Panel'!$F$11)*'Control Panel'!$C$27)+((K59-'Control Panel'!$G$11)*'Control Panel'!$C$28),IF(K59&gt;='Control Panel'!$G$10,(('Control Panel'!$G$8-'Control Panel'!$F$8)*'Control Panel'!$C$24)+('Control Panel'!$G$9-'Control Panel'!$F$9)*'Control Panel'!$C$25+(('Control Panel'!$G$10-'Control Panel'!$F$10)*'Control Panel'!$C$26)+((K59-'Control Panel'!$G$10)*'Control Panel'!$C$27),IF(K59&gt;='Control Panel'!$G$9,(('Control Panel'!$G$8-'Control Panel'!$F$8)*'Control Panel'!$C$24)+(('Control Panel'!$G$9-'Control Panel'!$F$9)*'Control Panel'!$C$25)+((K59-'Control Panel'!$G$9)*'Control Panel'!$C$26),IF(K59&gt;='Control Panel'!$G$8,(('Control Panel'!$G$8-'Control Panel'!$F$8)*'Control Panel'!$C$24)+((K59-'Control Panel'!$G$8)*'Control Panel'!$C$25),IF(K59&lt;='Control Panel'!$G$8,((K59-'Control Panel'!$F$8)*'Control Panel'!$C$24))))))))</f>
        <v>119074.3418261325</v>
      </c>
      <c r="N59" s="92">
        <f t="shared" si="14"/>
        <v>-89195.347633867525</v>
      </c>
      <c r="O59" s="92">
        <f>J59*(1+'Control Panel'!$C$44)</f>
        <v>48108142.784296051</v>
      </c>
      <c r="P59" s="92">
        <f>K59*(1+'Control Panel'!$C$44)</f>
        <v>21401734.88026185</v>
      </c>
      <c r="Q59" s="92">
        <f>IF(O59&gt;='Control Panel'!J$36,(('Control Panel'!J$34-'Control Panel'!I$34)*'Control Panel'!$C$39)+('Control Panel'!J$35-'Control Panel'!I$35)*'Control Panel'!$C$40+(('Control Panel'!J$36-'Control Panel'!I$36)*'Control Panel'!$C$41),IF(O59&gt;='Control Panel'!J$35,(('Control Panel'!J$34-'Control Panel'!I$34)*'Control Panel'!$C$39)+(('Control Panel'!J$35-'Control Panel'!I$35)*'Control Panel'!$C$40)+((O59-'Control Panel'!J$35)*'Control Panel'!$C$41),IF(O59&gt;='Control Panel'!J$34,(('Control Panel'!J$34-'Control Panel'!I$34)*'Control Panel'!$C$39)+((O59-'Control Panel'!J$34)*'Control Panel'!$C$40),IF(O59&lt;='Control Panel'!J$34,((O59-'Control Panel'!I$34)*'Control Panel'!$C$39)))))</f>
        <v>214517.78014380005</v>
      </c>
      <c r="R59" s="92">
        <f>IF(P59&gt;='Control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Panel'!$C$29)),IF(P59&gt;='Control Panel'!$J$12,(('Control Panel'!$J$8-'Control Panel'!$I$8)*'Control Panel'!$C$24)+(('Control Panel'!$J$9-'Control Panel'!$I$9)*'Control Panel'!$C$25)+(('Control Panel'!$J$10-'Control Panel'!$I$10)*'Control Panel'!$C$26)+(('Control Panel'!$J$11-'Control Panel'!$I$11)*'Control Panel'!$C$27)+(('Control Panel'!$J$12-'Control Panel'!$I$12)*'Control Panel'!$C$28)+((P59-'Control Panel'!$J$12)*'Control Panel'!$C$29),IF(P59&gt;='Control Panel'!$J$11,(('Control Panel'!$J$8-'Control Panel'!$I$8)*'Control Panel'!$C$24)+(('Control Panel'!$J$9-'Control Panel'!$I$9)*'Control Panel'!$C$25)+(('Control Panel'!$J$10-'Control Panel'!$I$10)*'Control Panel'!$C$26)+(('Control Panel'!$J$11-'Control Panel'!$I$11)*'Control Panel'!$C$27)+((P59-'Control Panel'!$J$11)*'Control Panel'!$C$28),IF(P59&gt;='Control Panel'!$J$10,(('Control Panel'!$J$8-'Control Panel'!$I$8)*'Control Panel'!$C$24)+('Control Panel'!$J$9-'Control Panel'!$I$9)*'Control Panel'!$C$25+(('Control Panel'!$J$10-'Control Panel'!$I$10)*'Control Panel'!$C$26)+((P59-'Control Panel'!$J$10)*'Control Panel'!$C$27),IF(P59&gt;='Control Panel'!$J$9,(('Control Panel'!$J$8-'Control Panel'!$I$8)*'Control Panel'!$C$24)+(('Control Panel'!$J$9-'Control Panel'!$I$9)*'Control Panel'!$C$25)+((P59-'Control Panel'!$J$9)*'Control Panel'!$C$26),IF(P59&gt;='Control Panel'!$J$8,(('Control Panel'!$J$8-'Control Panel'!$I$8)*'Control Panel'!$C$24)+((P59-'Control Panel'!$J$8)*'Control Panel'!$C$25),IF(P59&lt;='Control Panel'!$J$8,((P59-'Control Panel'!$I$8)*'Control Panel'!$C$24))))))))</f>
        <v>122646.57208091648</v>
      </c>
      <c r="S59" s="92">
        <f t="shared" si="15"/>
        <v>-91871.208062883568</v>
      </c>
      <c r="T59" s="92">
        <f>O59*(1+'Control Panel'!$C$44)</f>
        <v>49551387.06782493</v>
      </c>
      <c r="U59" s="92">
        <f>P59*(1+'Control Panel'!$C$44)</f>
        <v>22043786.926669706</v>
      </c>
      <c r="V59" s="92">
        <f>IF(T59&gt;='Control Panel'!M$36,(('Control Panel'!M$34-'Control Panel'!L$34)*'Control Panel'!$C$39)+('Control Panel'!M$35-'Control Panel'!L$35)*'Control Panel'!$C$40+(('Control Panel'!M$36-'Control Panel'!L$36)*'Control Panel'!$C$41),IF(T59&gt;='Control Panel'!M$35,(('Control Panel'!M$34-'Control Panel'!L$34)*'Control Panel'!$C$39)+(('Control Panel'!M$35-'Control Panel'!L$35)*'Control Panel'!$C$40)+((T59-'Control Panel'!M$35)*'Control Panel'!$C$41),IF(T59&gt;='Control Panel'!M$34,(('Control Panel'!M$34-'Control Panel'!L$34)*'Control Panel'!$C$39)+((T59-'Control Panel'!M$34)*'Control Panel'!$C$40),IF(T59&lt;='Control Panel'!M$34,((T59-'Control Panel'!L$34)*'Control Panel'!$C$39)))))</f>
        <v>220953.31354811406</v>
      </c>
      <c r="W59" s="91">
        <f>IF(U59&gt;='Control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Panel'!$C$29)),IF(U59&gt;='Control Panel'!$M$12,(('Control Panel'!$M$8-'Control Panel'!$L$8)*'Control Panel'!$C$24)+(('Control Panel'!$M$9-'Control Panel'!$L$9)*'Control Panel'!$C$25)+(('Control Panel'!$M$10-'Control Panel'!$L$10)*'Control Panel'!$C$26)+(('Control Panel'!$M$11-'Control Panel'!$L$11)*'Control Panel'!$C$27)+(('Control Panel'!$M$12-'Control Panel'!$L$12)*'Control Panel'!$C$28)+((U59-'Control Panel'!$M$12)*'Control Panel'!$C$29),IF(U59&gt;='Control Panel'!$M$11,(('Control Panel'!$M$8-'Control Panel'!$L$8)*'Control Panel'!$C$24)+(('Control Panel'!$M$9-'Control Panel'!$L$9)*'Control Panel'!$C$25)+(('Control Panel'!$M$10-'Control Panel'!$L$10)*'Control Panel'!$C$26)+(('Control Panel'!$M$11-'Control Panel'!$L$11)*'Control Panel'!$C$27)+((U59-'Control Panel'!$M$11)*'Control Panel'!$C$28),IF(U59&gt;='Control Panel'!$M$10,(('Control Panel'!$M$8-'Control Panel'!$L$8)*'Control Panel'!$C$24)+('Control Panel'!$M$9-'Control Panel'!$L$9)*'Control Panel'!$C$25+(('Control Panel'!$M$10-'Control Panel'!$L$10)*'Control Panel'!$C$26)+((U59-'Control Panel'!$M$10)*'Control Panel'!$C$27),IF(U59&gt;='Control Panel'!$M$9,(('Control Panel'!$M$8-'Control Panel'!$L$8)*'Control Panel'!$C$24)+(('Control Panel'!$M$9-'Control Panel'!$L$9)*'Control Panel'!$C$25)+((U59-'Control Panel'!$M$9)*'Control Panel'!$C$26),IF(U59&gt;='Control Panel'!$M$8,(('Control Panel'!$M$8-'Control Panel'!$L$8)*'Control Panel'!$C$24)+((U59-'Control Panel'!$M$8)*'Control Panel'!$C$25),IF(U59&lt;='Control Panel'!$M$8,((U59-'Control Panel'!$L$8)*'Control Panel'!$C$24))))))))</f>
        <v>126325.96924334396</v>
      </c>
      <c r="X59" s="92">
        <f t="shared" si="16"/>
        <v>-94627.3443047701</v>
      </c>
      <c r="Y59" s="91">
        <f>T59*(1+'Control Panel'!$C$44)</f>
        <v>51037928.679859675</v>
      </c>
      <c r="Z59" s="91">
        <f>U59*(1+'Control Panel'!$C$44)</f>
        <v>22705100.534469798</v>
      </c>
      <c r="AA59" s="91">
        <f>IF(Y59&gt;='Control Panel'!P$36,(('Control Panel'!P$34-'Control Panel'!O$34)*'Control Panel'!$C$39)+('Control Panel'!P$35-'Control Panel'!O$35)*'Control Panel'!$C$40+(('Control Panel'!P$36-'Control Panel'!O$36)*'Control Panel'!$C$41),IF(Y59&gt;='Control Panel'!P$35,(('Control Panel'!P$34-'Control Panel'!O$34)*'Control Panel'!$C$39)+(('Control Panel'!P$35-'Control Panel'!O$35)*'Control Panel'!$C$40)+((Y59-'Control Panel'!P$35)*'Control Panel'!$C$41),IF(Y59&gt;='Control Panel'!P$34,(('Control Panel'!P$34-'Control Panel'!O$34)*'Control Panel'!$C$39)+((Y59-'Control Panel'!P$34)*'Control Panel'!$C$40),IF(Y59&lt;='Control Panel'!P$34,((Y59-'Control Panel'!O$34)*'Control Panel'!$C$39)))))</f>
        <v>227581.91295455751</v>
      </c>
      <c r="AB59" s="91">
        <f>IF(Z59&gt;='Control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Panel'!$C$29)),IF(Z59&gt;='Control Panel'!$P$12,(('Control Panel'!$P$8-'Control Panel'!$O$8)*'Control Panel'!$C$24)+(('Control Panel'!$P$9-'Control Panel'!$O$9)*'Control Panel'!$C$25)+(('Control Panel'!$P$10-'Control Panel'!$O$10)*'Control Panel'!$C$26)+(('Control Panel'!$P$11-'Control Panel'!$O$11)*'Control Panel'!$C$27)+(('Control Panel'!$P$12-'Control Panel'!$O$12)*'Control Panel'!$C$28)+((Z59-'Control Panel'!$P$12)*'Control Panel'!$C$29),IF(Z59&gt;='Control Panel'!$P$11,(('Control Panel'!$P$8-'Control Panel'!$O$8)*'Control Panel'!$C$24)+(('Control Panel'!$P$9-'Control Panel'!$O$9)*'Control Panel'!$C$25)+(('Control Panel'!$P$10-'Control Panel'!$O$10)*'Control Panel'!$C$26)+(('Control Panel'!$P$11-'Control Panel'!$O$11)*'Control Panel'!$C$27)+((Z59-'Control Panel'!$P$11)*'Control Panel'!$C$28),IF(Z59&gt;='Control Panel'!$P$10,(('Control Panel'!$P$8-'Control Panel'!$O$8)*'Control Panel'!$C$24)+('Control Panel'!$P$9-'Control Panel'!$O$9)*'Control Panel'!$C$25+(('Control Panel'!$P$10-'Control Panel'!$O$10)*'Control Panel'!$C$26)+((Z59-'Control Panel'!$P$10)*'Control Panel'!$C$27),IF(Z59&gt;='Control Panel'!$P$9,(('Control Panel'!$P$8-'Control Panel'!$O$8)*'Control Panel'!$C$24)+(('Control Panel'!$P$9-'Control Panel'!$O$9)*'Control Panel'!$C$25)+((Z59-'Control Panel'!$P$9)*'Control Panel'!$C$26),IF(Z59&gt;='Control Panel'!$P$8,(('Control Panel'!$P$8-'Control Panel'!$O$8)*'Control Panel'!$C$24)+((Z59-'Control Panel'!$P$8)*'Control Panel'!$C$25),IF(Z59&lt;='Control Panel'!$P$8,((Z59-'Control Panel'!$O$8)*'Control Panel'!$C$24))))))))</f>
        <v>130115.7483206443</v>
      </c>
      <c r="AC59" s="93">
        <f t="shared" si="17"/>
        <v>-97466.164633913213</v>
      </c>
      <c r="AD59" s="93">
        <f>Y59*(1+'Control Panel'!$C$44)</f>
        <v>52569066.540255465</v>
      </c>
      <c r="AE59" s="91">
        <f>Z59*(1+'Control Panel'!$C$44)</f>
        <v>23386253.550503891</v>
      </c>
      <c r="AF59" s="91">
        <f>IF(AD59&gt;='Control Panel'!S$36,(('Control Panel'!S$34-'Control Panel'!R$34)*'Control Panel'!$C$39)+('Control Panel'!S$35-'Control Panel'!R$35)*'Control Panel'!$C$40+(('Control Panel'!S$36-'Control Panel'!R$36)*'Control Panel'!$C$41),IF(AD59&gt;='Control Panel'!S$35,(('Control Panel'!S$34-'Control Panel'!R$34)*'Control Panel'!$C$39)+(('Control Panel'!S$35-'Control Panel'!R$35)*'Control Panel'!$C$40)+((AD59-'Control Panel'!S$35)*'Control Panel'!$C$41),IF(AD59&gt;='Control Panel'!S$34,(('Control Panel'!S$34-'Control Panel'!R$34)*'Control Panel'!$C$39)+((AD59-'Control Panel'!S$34)*'Control Panel'!$C$40),IF(AD59&lt;='Control Panel'!S$34,((AD59-'Control Panel'!R$34)*'Control Panel'!$C$39)))))</f>
        <v>234409.37034319423</v>
      </c>
      <c r="AG59" s="91">
        <f>IF(AE59&gt;='Control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Panel'!$C$29)),IF(AE59&gt;='Control Panel'!$S$12,(('Control Panel'!$S$8-'Control Panel'!$R$8)*'Control Panel'!$C$24)+(('Control Panel'!$S$9-'Control Panel'!$R$9)*'Control Panel'!$C$25)+(('Control Panel'!$S$10-'Control Panel'!$R$10)*'Control Panel'!$C$26)+(('Control Panel'!$S$11-'Control Panel'!$R$11)*'Control Panel'!$C$27)+(('Control Panel'!$S$12-'Control Panel'!$R$12)*'Control Panel'!$C$28)+((AE59-'Control Panel'!$S$12)*'Control Panel'!$C$29),IF(AE59&gt;='Control Panel'!$S$11,(('Control Panel'!$S$8-'Control Panel'!$R$8)*'Control Panel'!$C$24)+(('Control Panel'!$S$9-'Control Panel'!$R$9)*'Control Panel'!$C$25)+(('Control Panel'!$S$10-'Control Panel'!$R$10)*'Control Panel'!$C$26)+(('Control Panel'!$S$11-'Control Panel'!$R$11)*'Control Panel'!$C$27)+((AE59-'Control Panel'!$S$11)*'Control Panel'!$C$28),IF(AE59&gt;='Control Panel'!$S$10,(('Control Panel'!$S$8-'Control Panel'!$R$8)*'Control Panel'!$C$24)+('Control Panel'!$S$9-'Control Panel'!$R$9)*'Control Panel'!$C$25+(('Control Panel'!$S$10-'Control Panel'!$R$10)*'Control Panel'!$C$26)+((AE59-'Control Panel'!$S$10)*'Control Panel'!$C$27),IF(AE59&gt;='Control Panel'!$S$9,(('Control Panel'!$S$8-'Control Panel'!$R$8)*'Control Panel'!$C$24)+(('Control Panel'!$S$9-'Control Panel'!$R$9)*'Control Panel'!$C$25)+((AE59-'Control Panel'!$S$9)*'Control Panel'!$C$26),IF(AE59&gt;='Control Panel'!$S$8,(('Control Panel'!$S$8-'Control Panel'!$R$8)*'Control Panel'!$C$24)+((AE59-'Control Panel'!$S$8)*'Control Panel'!$C$25),IF(AE59&lt;='Control Panel'!$S$8,((AE59-'Control Panel'!$R$8)*'Control Panel'!$C$24))))))))</f>
        <v>134019.22077026364</v>
      </c>
      <c r="AH59" s="91">
        <f t="shared" si="18"/>
        <v>-100390.14957293059</v>
      </c>
      <c r="AI59" s="92">
        <f t="shared" si="19"/>
        <v>1105732.0664496659</v>
      </c>
      <c r="AJ59" s="92">
        <f t="shared" si="20"/>
        <v>632181.85224130098</v>
      </c>
      <c r="AK59" s="92">
        <f t="shared" si="21"/>
        <v>-473550.21420836495</v>
      </c>
    </row>
    <row r="60" spans="1:37" s="94" customFormat="1" ht="14.1">
      <c r="A60" s="86" t="str">
        <f>'ESTIMATED Earned Revenue'!A61</f>
        <v>Battle Creek, MI</v>
      </c>
      <c r="B60" s="86"/>
      <c r="C60" s="87">
        <f>'ESTIMATED Earned Revenue'!$I61*1.07925</f>
        <v>21397733.234737504</v>
      </c>
      <c r="D60" s="87">
        <f>'ESTIMATED Earned Revenue'!$L61*1.07925</f>
        <v>20324419.401135001</v>
      </c>
      <c r="E60" s="88">
        <f>IF(C60&gt;='Control Panel'!D$36,(('Control Panel'!D$34-'Control Panel'!C$34)*'Control Panel'!$C$39)+('Control Panel'!D$35-'Control Panel'!C$35)*'Control Panel'!$C$40+(('Control Panel'!D$36-'Control Panel'!C$36)*'Control Panel'!$C$41),IF(C60&gt;='Control Panel'!D$35,(('Control Panel'!D$34-'Control Panel'!C$34)*'Control Panel'!$C$39)+(('Control Panel'!D$35-'Control Panel'!C$35)*'Control Panel'!$C$40)+((C60-'Control Panel'!D$35)*'Control Panel'!$C$41),IF(C60&gt;='Control Panel'!D$34,(('Control Panel'!D$34-'Control Panel'!C$34)*'Control Panel'!$C$39)+((C60-'Control Panel'!D$34)*'Control Panel'!$C$40),IF(C60&lt;='Control Panel'!D$34,((C60-'Control Panel'!C$34)*'Control Panel'!$C$39)))))</f>
        <v>159860.698469475</v>
      </c>
      <c r="F60" s="88">
        <f>IF(D60&gt;='Control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Panel'!$C$29)),IF(D60&gt;='Control Panel'!$D$12,(('Control Panel'!$D$8-'Control Panel'!$C$8)*'Control Panel'!$C$24)+(('Control Panel'!$D$9-'Control Panel'!$C$9)*'Control Panel'!$C$25)+(('Control Panel'!$D$10-'Control Panel'!$C$10)*'Control Panel'!$C$26)+(('Control Panel'!$D$11-'Control Panel'!$C$11)*'Control Panel'!$C$27)+(('Control Panel'!$D$12-'Control Panel'!$C$12)*'Control Panel'!$C$28)+((D60-'Control Panel'!$D$12)*'Control Panel'!$C$29),IF(D60&gt;='Control Panel'!$D$11,(('Control Panel'!$D$8-'Control Panel'!$C$8)*'Control Panel'!$C$24)+(('Control Panel'!$D$9-'Control Panel'!$C$9)*'Control Panel'!$C$25)+(('Control Panel'!$D$10-'Control Panel'!$C$10)*'Control Panel'!$C$26)+(('Control Panel'!$D$11-'Control Panel'!$C$11)*'Control Panel'!$C$27)+((D60-'Control Panel'!$D$11)*'Control Panel'!$C$28),IF(D60&gt;='Control Panel'!$D$10,(('Control Panel'!$D$8-'Control Panel'!$C$8)*'Control Panel'!$C$24)+('Control Panel'!$D$9-'Control Panel'!$C$9)*'Control Panel'!$C$25+(('Control Panel'!$D$10-'Control Panel'!$C$10)*'Control Panel'!$C$26)+((D60-'Control Panel'!$D$10)*'Control Panel'!$C$27),IF(D60&gt;='Control Panel'!$D$9,(('Control Panel'!$D$8-'Control Panel'!$C$8)*'Control Panel'!$C$24)+(('Control Panel'!$D$9-'Control Panel'!$C$9)*'Control Panel'!$C$25)+((D60-'Control Panel'!$D$9)*'Control Panel'!$C$26),IF(D60&gt;='Control Panel'!$D$8,(('Control Panel'!$D$8-'Control Panel'!$C$8)*'Control Panel'!$C$24)+((D60-'Control Panel'!$D$8)*'Control Panel'!$C$25),IF(D60&lt;='Control Panel'!$D$8,((D60-'Control Panel'!$C$8)*'Control Panel'!$C$24))))))))</f>
        <v>116135.4679039725</v>
      </c>
      <c r="G60" s="89">
        <f t="shared" si="11"/>
        <v>7.4709174432530069E-3</v>
      </c>
      <c r="H60" s="90">
        <f t="shared" si="12"/>
        <v>5.7140853872306441E-3</v>
      </c>
      <c r="I60" s="91">
        <f t="shared" si="13"/>
        <v>-43725.230565502497</v>
      </c>
      <c r="J60" s="91">
        <f>C60*(1+'Control Panel'!$C$44)</f>
        <v>22039665.231779631</v>
      </c>
      <c r="K60" s="91">
        <f>D60*(1+'Control Panel'!$C$44)</f>
        <v>20934151.983169053</v>
      </c>
      <c r="L60" s="92">
        <f>IF(J60&gt;='Control Panel'!G$36,(('Control Panel'!G$34-'Control Panel'!F$34)*'Control Panel'!$C$39)+('Control Panel'!G$35-'Control Panel'!F$35)*'Control Panel'!$C$40+(('Control Panel'!G$36-'Control Panel'!F$36)*'Control Panel'!$C$41),IF(J60&gt;='Control Panel'!G$35,(('Control Panel'!G$34-'Control Panel'!F$34)*'Control Panel'!$C$39)+(('Control Panel'!G$35-'Control Panel'!F$35)*'Control Panel'!$C$40)+((J60-'Control Panel'!G$35)*'Control Panel'!$C$41),IF(J60&gt;='Control Panel'!G$34,(('Control Panel'!G$34-'Control Panel'!F$34)*'Control Panel'!$C$39)+((J60-'Control Panel'!G$34)*'Control Panel'!$C$40),IF(J60&lt;='Control Panel'!G$34,((J60-'Control Panel'!F$34)*'Control Panel'!$C$39)))))</f>
        <v>164656.51942355928</v>
      </c>
      <c r="M60" s="92">
        <f>IF(K60&gt;='Control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Panel'!$C$29)),IF(K60&gt;='Control Panel'!$G$12,(('Control Panel'!$G$8-'Control Panel'!$F$8)*'Control Panel'!$C$24)+(('Control Panel'!$G$9-'Control Panel'!$F$9)*'Control Panel'!$C$25)+(('Control Panel'!$G$10-'Control Panel'!$F$10)*'Control Panel'!$C$26)+(('Control Panel'!$G$11-'Control Panel'!$F$11)*'Control Panel'!$C$27)+(('Control Panel'!$G$12-'Control Panel'!$F$12)*'Control Panel'!$C$28)+((K60-'Control Panel'!$G$12)*'Control Panel'!$C$29),IF(K60&gt;='Control Panel'!$G$11,(('Control Panel'!$G$8-'Control Panel'!$F$8)*'Control Panel'!$C$24)+(('Control Panel'!$G$9-'Control Panel'!$F$9)*'Control Panel'!$C$25)+(('Control Panel'!$G$10-'Control Panel'!$F$10)*'Control Panel'!$C$26)+(('Control Panel'!$G$11-'Control Panel'!$F$11)*'Control Panel'!$C$27)+((K60-'Control Panel'!$G$11)*'Control Panel'!$C$28),IF(K60&gt;='Control Panel'!$G$10,(('Control Panel'!$G$8-'Control Panel'!$F$8)*'Control Panel'!$C$24)+('Control Panel'!$G$9-'Control Panel'!$F$9)*'Control Panel'!$C$25+(('Control Panel'!$G$10-'Control Panel'!$F$10)*'Control Panel'!$C$26)+((K60-'Control Panel'!$G$10)*'Control Panel'!$C$27),IF(K60&gt;='Control Panel'!$G$9,(('Control Panel'!$G$8-'Control Panel'!$F$8)*'Control Panel'!$C$24)+(('Control Panel'!$G$9-'Control Panel'!$F$9)*'Control Panel'!$C$25)+((K60-'Control Panel'!$G$9)*'Control Panel'!$C$26),IF(K60&gt;='Control Panel'!$G$8,(('Control Panel'!$G$8-'Control Panel'!$F$8)*'Control Panel'!$C$24)+((K60-'Control Panel'!$G$8)*'Control Panel'!$C$25),IF(K60&lt;='Control Panel'!$G$8,((K60-'Control Panel'!$F$8)*'Control Panel'!$C$24))))))))</f>
        <v>119619.53194109169</v>
      </c>
      <c r="N60" s="92">
        <f t="shared" si="14"/>
        <v>-45036.987482467594</v>
      </c>
      <c r="O60" s="92">
        <f>J60*(1+'Control Panel'!$C$44)</f>
        <v>22700855.188733019</v>
      </c>
      <c r="P60" s="92">
        <f>K60*(1+'Control Panel'!$C$44)</f>
        <v>21562176.542664126</v>
      </c>
      <c r="Q60" s="92">
        <f>IF(O60&gt;='Control Panel'!J$36,(('Control Panel'!J$34-'Control Panel'!I$34)*'Control Panel'!$C$39)+('Control Panel'!J$35-'Control Panel'!I$35)*'Control Panel'!$C$40+(('Control Panel'!J$36-'Control Panel'!I$36)*'Control Panel'!$C$41),IF(O60&gt;='Control Panel'!J$35,(('Control Panel'!J$34-'Control Panel'!I$34)*'Control Panel'!$C$39)+(('Control Panel'!J$35-'Control Panel'!I$35)*'Control Panel'!$C$40)+((O60-'Control Panel'!J$35)*'Control Panel'!$C$41),IF(O60&gt;='Control Panel'!J$34,(('Control Panel'!J$34-'Control Panel'!I$34)*'Control Panel'!$C$39)+((O60-'Control Panel'!J$34)*'Control Panel'!$C$40),IF(O60&lt;='Control Panel'!J$34,((O60-'Control Panel'!I$34)*'Control Panel'!$C$39)))))</f>
        <v>169596.21500626608</v>
      </c>
      <c r="R60" s="92">
        <f>IF(P60&gt;='Control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Panel'!$C$29)),IF(P60&gt;='Control Panel'!$J$12,(('Control Panel'!$J$8-'Control Panel'!$I$8)*'Control Panel'!$C$24)+(('Control Panel'!$J$9-'Control Panel'!$I$9)*'Control Panel'!$C$25)+(('Control Panel'!$J$10-'Control Panel'!$I$10)*'Control Panel'!$C$26)+(('Control Panel'!$J$11-'Control Panel'!$I$11)*'Control Panel'!$C$27)+(('Control Panel'!$J$12-'Control Panel'!$I$12)*'Control Panel'!$C$28)+((P60-'Control Panel'!$J$12)*'Control Panel'!$C$29),IF(P60&gt;='Control Panel'!$J$11,(('Control Panel'!$J$8-'Control Panel'!$I$8)*'Control Panel'!$C$24)+(('Control Panel'!$J$9-'Control Panel'!$I$9)*'Control Panel'!$C$25)+(('Control Panel'!$J$10-'Control Panel'!$I$10)*'Control Panel'!$C$26)+(('Control Panel'!$J$11-'Control Panel'!$I$11)*'Control Panel'!$C$27)+((P60-'Control Panel'!$J$11)*'Control Panel'!$C$28),IF(P60&gt;='Control Panel'!$J$10,(('Control Panel'!$J$8-'Control Panel'!$I$8)*'Control Panel'!$C$24)+('Control Panel'!$J$9-'Control Panel'!$I$9)*'Control Panel'!$C$25+(('Control Panel'!$J$10-'Control Panel'!$I$10)*'Control Panel'!$C$26)+((P60-'Control Panel'!$J$10)*'Control Panel'!$C$27),IF(P60&gt;='Control Panel'!$J$9,(('Control Panel'!$J$8-'Control Panel'!$I$8)*'Control Panel'!$C$24)+(('Control Panel'!$J$9-'Control Panel'!$I$9)*'Control Panel'!$C$25)+((P60-'Control Panel'!$J$9)*'Control Panel'!$C$26),IF(P60&gt;='Control Panel'!$J$8,(('Control Panel'!$J$8-'Control Panel'!$I$8)*'Control Panel'!$C$24)+((P60-'Control Panel'!$J$8)*'Control Panel'!$C$25),IF(P60&lt;='Control Panel'!$J$8,((P60-'Control Panel'!$I$8)*'Control Panel'!$C$24))))))))</f>
        <v>123208.11789932444</v>
      </c>
      <c r="S60" s="92">
        <f t="shared" si="15"/>
        <v>-46388.097106941641</v>
      </c>
      <c r="T60" s="92">
        <f>O60*(1+'Control Panel'!$C$44)</f>
        <v>23381880.844395012</v>
      </c>
      <c r="U60" s="92">
        <f>P60*(1+'Control Panel'!$C$44)</f>
        <v>22209041.838944051</v>
      </c>
      <c r="V60" s="92">
        <f>IF(T60&gt;='Control Panel'!M$36,(('Control Panel'!M$34-'Control Panel'!L$34)*'Control Panel'!$C$39)+('Control Panel'!M$35-'Control Panel'!L$35)*'Control Panel'!$C$40+(('Control Panel'!M$36-'Control Panel'!L$36)*'Control Panel'!$C$41),IF(T60&gt;='Control Panel'!M$35,(('Control Panel'!M$34-'Control Panel'!L$34)*'Control Panel'!$C$39)+(('Control Panel'!M$35-'Control Panel'!L$35)*'Control Panel'!$C$40)+((T60-'Control Panel'!M$35)*'Control Panel'!$C$41),IF(T60&gt;='Control Panel'!M$34,(('Control Panel'!M$34-'Control Panel'!L$34)*'Control Panel'!$C$39)+((T60-'Control Panel'!M$34)*'Control Panel'!$C$40),IF(T60&lt;='Control Panel'!M$34,((T60-'Control Panel'!L$34)*'Control Panel'!$C$39)))))</f>
        <v>174684.10145645405</v>
      </c>
      <c r="W60" s="91">
        <f>IF(U60&gt;='Control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Panel'!$C$29)),IF(U60&gt;='Control Panel'!$M$12,(('Control Panel'!$M$8-'Control Panel'!$L$8)*'Control Panel'!$C$24)+(('Control Panel'!$M$9-'Control Panel'!$L$9)*'Control Panel'!$C$25)+(('Control Panel'!$M$10-'Control Panel'!$L$10)*'Control Panel'!$C$26)+(('Control Panel'!$M$11-'Control Panel'!$L$11)*'Control Panel'!$C$27)+(('Control Panel'!$M$12-'Control Panel'!$L$12)*'Control Panel'!$C$28)+((U60-'Control Panel'!$M$12)*'Control Panel'!$C$29),IF(U60&gt;='Control Panel'!$M$11,(('Control Panel'!$M$8-'Control Panel'!$L$8)*'Control Panel'!$C$24)+(('Control Panel'!$M$9-'Control Panel'!$L$9)*'Control Panel'!$C$25)+(('Control Panel'!$M$10-'Control Panel'!$L$10)*'Control Panel'!$C$26)+(('Control Panel'!$M$11-'Control Panel'!$L$11)*'Control Panel'!$C$27)+((U60-'Control Panel'!$M$11)*'Control Panel'!$C$28),IF(U60&gt;='Control Panel'!$M$10,(('Control Panel'!$M$8-'Control Panel'!$L$8)*'Control Panel'!$C$24)+('Control Panel'!$M$9-'Control Panel'!$L$9)*'Control Panel'!$C$25+(('Control Panel'!$M$10-'Control Panel'!$L$10)*'Control Panel'!$C$26)+((U60-'Control Panel'!$M$10)*'Control Panel'!$C$27),IF(U60&gt;='Control Panel'!$M$9,(('Control Panel'!$M$8-'Control Panel'!$L$8)*'Control Panel'!$C$24)+(('Control Panel'!$M$9-'Control Panel'!$L$9)*'Control Panel'!$C$25)+((U60-'Control Panel'!$M$9)*'Control Panel'!$C$26),IF(U60&gt;='Control Panel'!$M$8,(('Control Panel'!$M$8-'Control Panel'!$L$8)*'Control Panel'!$C$24)+((U60-'Control Panel'!$M$8)*'Control Panel'!$C$25),IF(U60&lt;='Control Panel'!$M$8,((U60-'Control Panel'!$L$8)*'Control Panel'!$C$24))))))))</f>
        <v>126904.36143630417</v>
      </c>
      <c r="X60" s="92">
        <f t="shared" si="16"/>
        <v>-47779.740020149882</v>
      </c>
      <c r="Y60" s="91">
        <f>T60*(1+'Control Panel'!$C$44)</f>
        <v>24083337.269726861</v>
      </c>
      <c r="Z60" s="91">
        <f>U60*(1+'Control Panel'!$C$44)</f>
        <v>22875313.094112374</v>
      </c>
      <c r="AA60" s="91">
        <f>IF(Y60&gt;='Control Panel'!P$36,(('Control Panel'!P$34-'Control Panel'!O$34)*'Control Panel'!$C$39)+('Control Panel'!P$35-'Control Panel'!O$35)*'Control Panel'!$C$40+(('Control Panel'!P$36-'Control Panel'!O$36)*'Control Panel'!$C$41),IF(Y60&gt;='Control Panel'!P$35,(('Control Panel'!P$34-'Control Panel'!O$34)*'Control Panel'!$C$39)+(('Control Panel'!P$35-'Control Panel'!O$35)*'Control Panel'!$C$40)+((Y60-'Control Panel'!P$35)*'Control Panel'!$C$41),IF(Y60&gt;='Control Panel'!P$34,(('Control Panel'!P$34-'Control Panel'!O$34)*'Control Panel'!$C$39)+((Y60-'Control Panel'!P$34)*'Control Panel'!$C$40),IF(Y60&lt;='Control Panel'!P$34,((Y60-'Control Panel'!O$34)*'Control Panel'!$C$39)))))</f>
        <v>179924.62450014771</v>
      </c>
      <c r="AB60" s="91">
        <f>IF(Z60&gt;='Control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Panel'!$C$29)),IF(Z60&gt;='Control Panel'!$P$12,(('Control Panel'!$P$8-'Control Panel'!$O$8)*'Control Panel'!$C$24)+(('Control Panel'!$P$9-'Control Panel'!$O$9)*'Control Panel'!$C$25)+(('Control Panel'!$P$10-'Control Panel'!$O$10)*'Control Panel'!$C$26)+(('Control Panel'!$P$11-'Control Panel'!$O$11)*'Control Panel'!$C$27)+(('Control Panel'!$P$12-'Control Panel'!$O$12)*'Control Panel'!$C$28)+((Z60-'Control Panel'!$P$12)*'Control Panel'!$C$29),IF(Z60&gt;='Control Panel'!$P$11,(('Control Panel'!$P$8-'Control Panel'!$O$8)*'Control Panel'!$C$24)+(('Control Panel'!$P$9-'Control Panel'!$O$9)*'Control Panel'!$C$25)+(('Control Panel'!$P$10-'Control Panel'!$O$10)*'Control Panel'!$C$26)+(('Control Panel'!$P$11-'Control Panel'!$O$11)*'Control Panel'!$C$27)+((Z60-'Control Panel'!$P$11)*'Control Panel'!$C$28),IF(Z60&gt;='Control Panel'!$P$10,(('Control Panel'!$P$8-'Control Panel'!$O$8)*'Control Panel'!$C$24)+('Control Panel'!$P$9-'Control Panel'!$O$9)*'Control Panel'!$C$25+(('Control Panel'!$P$10-'Control Panel'!$O$10)*'Control Panel'!$C$26)+((Z60-'Control Panel'!$P$10)*'Control Panel'!$C$27),IF(Z60&gt;='Control Panel'!$P$9,(('Control Panel'!$P$8-'Control Panel'!$O$8)*'Control Panel'!$C$24)+(('Control Panel'!$P$9-'Control Panel'!$O$9)*'Control Panel'!$C$25)+((Z60-'Control Panel'!$P$9)*'Control Panel'!$C$26),IF(Z60&gt;='Control Panel'!$P$8,(('Control Panel'!$P$8-'Control Panel'!$O$8)*'Control Panel'!$C$24)+((Z60-'Control Panel'!$P$8)*'Control Panel'!$C$25),IF(Z60&lt;='Control Panel'!$P$8,((Z60-'Control Panel'!$O$8)*'Control Panel'!$C$24))))))))</f>
        <v>130711.49227939331</v>
      </c>
      <c r="AC60" s="93">
        <f t="shared" si="17"/>
        <v>-49213.1322207544</v>
      </c>
      <c r="AD60" s="93">
        <f>Y60*(1+'Control Panel'!$C$44)</f>
        <v>24805837.387818668</v>
      </c>
      <c r="AE60" s="91">
        <f>Z60*(1+'Control Panel'!$C$44)</f>
        <v>23561572.486935746</v>
      </c>
      <c r="AF60" s="91">
        <f>IF(AD60&gt;='Control Panel'!S$36,(('Control Panel'!S$34-'Control Panel'!R$34)*'Control Panel'!$C$39)+('Control Panel'!S$35-'Control Panel'!R$35)*'Control Panel'!$C$40+(('Control Panel'!S$36-'Control Panel'!R$36)*'Control Panel'!$C$41),IF(AD60&gt;='Control Panel'!S$35,(('Control Panel'!S$34-'Control Panel'!R$34)*'Control Panel'!$C$39)+(('Control Panel'!S$35-'Control Panel'!R$35)*'Control Panel'!$C$40)+((AD60-'Control Panel'!S$35)*'Control Panel'!$C$41),IF(AD60&gt;='Control Panel'!S$34,(('Control Panel'!S$34-'Control Panel'!R$34)*'Control Panel'!$C$39)+((AD60-'Control Panel'!S$34)*'Control Panel'!$C$40),IF(AD60&lt;='Control Panel'!S$34,((AD60-'Control Panel'!R$34)*'Control Panel'!$C$39)))))</f>
        <v>185322.36323515212</v>
      </c>
      <c r="AG60" s="91">
        <f>IF(AE60&gt;='Control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Panel'!$C$29)),IF(AE60&gt;='Control Panel'!$S$12,(('Control Panel'!$S$8-'Control Panel'!$R$8)*'Control Panel'!$C$24)+(('Control Panel'!$S$9-'Control Panel'!$R$9)*'Control Panel'!$C$25)+(('Control Panel'!$S$10-'Control Panel'!$R$10)*'Control Panel'!$C$26)+(('Control Panel'!$S$11-'Control Panel'!$R$11)*'Control Panel'!$C$27)+(('Control Panel'!$S$12-'Control Panel'!$R$12)*'Control Panel'!$C$28)+((AE60-'Control Panel'!$S$12)*'Control Panel'!$C$29),IF(AE60&gt;='Control Panel'!$S$11,(('Control Panel'!$S$8-'Control Panel'!$R$8)*'Control Panel'!$C$24)+(('Control Panel'!$S$9-'Control Panel'!$R$9)*'Control Panel'!$C$25)+(('Control Panel'!$S$10-'Control Panel'!$R$10)*'Control Panel'!$C$26)+(('Control Panel'!$S$11-'Control Panel'!$R$11)*'Control Panel'!$C$27)+((AE60-'Control Panel'!$S$11)*'Control Panel'!$C$28),IF(AE60&gt;='Control Panel'!$S$10,(('Control Panel'!$S$8-'Control Panel'!$R$8)*'Control Panel'!$C$24)+('Control Panel'!$S$9-'Control Panel'!$R$9)*'Control Panel'!$C$25+(('Control Panel'!$S$10-'Control Panel'!$R$10)*'Control Panel'!$C$26)+((AE60-'Control Panel'!$S$10)*'Control Panel'!$C$27),IF(AE60&gt;='Control Panel'!$S$9,(('Control Panel'!$S$8-'Control Panel'!$R$8)*'Control Panel'!$C$24)+(('Control Panel'!$S$9-'Control Panel'!$R$9)*'Control Panel'!$C$25)+((AE60-'Control Panel'!$S$9)*'Control Panel'!$C$26),IF(AE60&gt;='Control Panel'!$S$8,(('Control Panel'!$S$8-'Control Panel'!$R$8)*'Control Panel'!$C$24)+((AE60-'Control Panel'!$S$8)*'Control Panel'!$C$25),IF(AE60&lt;='Control Panel'!$S$8,((AE60-'Control Panel'!$R$8)*'Control Panel'!$C$24))))))))</f>
        <v>134632.8370477751</v>
      </c>
      <c r="AH60" s="91">
        <f t="shared" si="18"/>
        <v>-50689.526187377021</v>
      </c>
      <c r="AI60" s="92">
        <f t="shared" si="19"/>
        <v>874183.82362157921</v>
      </c>
      <c r="AJ60" s="92">
        <f t="shared" si="20"/>
        <v>635076.34060388873</v>
      </c>
      <c r="AK60" s="92">
        <f t="shared" si="21"/>
        <v>-239107.48301769048</v>
      </c>
    </row>
    <row r="61" spans="1:37" s="94" customFormat="1" ht="14.1">
      <c r="A61" s="86" t="str">
        <f>'ESTIMATED Earned Revenue'!A62</f>
        <v>Waco, TX</v>
      </c>
      <c r="B61" s="86"/>
      <c r="C61" s="87">
        <f>'ESTIMATED Earned Revenue'!$I62*1.07925</f>
        <v>23064929.322307501</v>
      </c>
      <c r="D61" s="87">
        <f>'ESTIMATED Earned Revenue'!$L62*1.07925</f>
        <v>22105758.916751251</v>
      </c>
      <c r="E61" s="88">
        <f>IF(C61&gt;='Control Panel'!D$36,(('Control Panel'!D$34-'Control Panel'!C$34)*'Control Panel'!$C$39)+('Control Panel'!D$35-'Control Panel'!C$35)*'Control Panel'!$C$40+(('Control Panel'!D$36-'Control Panel'!C$36)*'Control Panel'!$C$41),IF(C61&gt;='Control Panel'!D$35,(('Control Panel'!D$34-'Control Panel'!C$34)*'Control Panel'!$C$39)+(('Control Panel'!D$35-'Control Panel'!C$35)*'Control Panel'!$C$40)+((C61-'Control Panel'!D$35)*'Control Panel'!$C$41),IF(C61&gt;='Control Panel'!D$34,(('Control Panel'!D$34-'Control Panel'!C$34)*'Control Panel'!$C$39)+((C61-'Control Panel'!D$34)*'Control Panel'!$C$40),IF(C61&lt;='Control Panel'!D$34,((C61-'Control Panel'!C$34)*'Control Panel'!$C$39)))))</f>
        <v>163195.090644615</v>
      </c>
      <c r="F61" s="88">
        <f>IF(D61&gt;='Control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Panel'!$C$29)),IF(D61&gt;='Control Panel'!$D$12,(('Control Panel'!$D$8-'Control Panel'!$C$8)*'Control Panel'!$C$24)+(('Control Panel'!$D$9-'Control Panel'!$C$9)*'Control Panel'!$C$25)+(('Control Panel'!$D$10-'Control Panel'!$C$10)*'Control Panel'!$C$26)+(('Control Panel'!$D$11-'Control Panel'!$C$11)*'Control Panel'!$C$27)+(('Control Panel'!$D$12-'Control Panel'!$C$12)*'Control Panel'!$C$28)+((D61-'Control Panel'!$D$12)*'Control Panel'!$C$29),IF(D61&gt;='Control Panel'!$D$11,(('Control Panel'!$D$8-'Control Panel'!$C$8)*'Control Panel'!$C$24)+(('Control Panel'!$D$9-'Control Panel'!$C$9)*'Control Panel'!$C$25)+(('Control Panel'!$D$10-'Control Panel'!$C$10)*'Control Panel'!$C$26)+(('Control Panel'!$D$11-'Control Panel'!$C$11)*'Control Panel'!$C$27)+((D61-'Control Panel'!$D$11)*'Control Panel'!$C$28),IF(D61&gt;='Control Panel'!$D$10,(('Control Panel'!$D$8-'Control Panel'!$C$8)*'Control Panel'!$C$24)+('Control Panel'!$D$9-'Control Panel'!$C$9)*'Control Panel'!$C$25+(('Control Panel'!$D$10-'Control Panel'!$C$10)*'Control Panel'!$C$26)+((D61-'Control Panel'!$D$10)*'Control Panel'!$C$27),IF(D61&gt;='Control Panel'!$D$9,(('Control Panel'!$D$8-'Control Panel'!$C$8)*'Control Panel'!$C$24)+(('Control Panel'!$D$9-'Control Panel'!$C$9)*'Control Panel'!$C$25)+((D61-'Control Panel'!$D$9)*'Control Panel'!$C$26),IF(D61&gt;='Control Panel'!$D$8,(('Control Panel'!$D$8-'Control Panel'!$C$8)*'Control Panel'!$C$24)+((D61-'Control Panel'!$D$8)*'Control Panel'!$C$25),IF(D61&lt;='Control Panel'!$D$8,((D61-'Control Panel'!$C$8)*'Control Panel'!$C$24))))))))</f>
        <v>122370.15620862937</v>
      </c>
      <c r="G61" s="89">
        <f t="shared" si="11"/>
        <v>7.0754645879959003E-3</v>
      </c>
      <c r="H61" s="90">
        <f t="shared" si="12"/>
        <v>5.5356686313945093E-3</v>
      </c>
      <c r="I61" s="91">
        <f t="shared" si="13"/>
        <v>-40824.934435985633</v>
      </c>
      <c r="J61" s="91">
        <f>C61*(1+'Control Panel'!$C$44)</f>
        <v>23756877.201976728</v>
      </c>
      <c r="K61" s="91">
        <f>D61*(1+'Control Panel'!$C$44)</f>
        <v>22768931.684253789</v>
      </c>
      <c r="L61" s="92">
        <f>IF(J61&gt;='Control Panel'!G$36,(('Control Panel'!G$34-'Control Panel'!F$34)*'Control Panel'!$C$39)+('Control Panel'!G$35-'Control Panel'!F$35)*'Control Panel'!$C$40+(('Control Panel'!G$36-'Control Panel'!F$36)*'Control Panel'!$C$41),IF(J61&gt;='Control Panel'!G$35,(('Control Panel'!G$34-'Control Panel'!F$34)*'Control Panel'!$C$39)+(('Control Panel'!G$35-'Control Panel'!F$35)*'Control Panel'!$C$40)+((J61-'Control Panel'!G$35)*'Control Panel'!$C$41),IF(J61&gt;='Control Panel'!G$34,(('Control Panel'!G$34-'Control Panel'!F$34)*'Control Panel'!$C$39)+((J61-'Control Panel'!G$34)*'Control Panel'!$C$40),IF(J61&lt;='Control Panel'!G$34,((J61-'Control Panel'!F$34)*'Control Panel'!$C$39)))))</f>
        <v>168090.94336395347</v>
      </c>
      <c r="M61" s="92">
        <f>IF(K61&gt;='Control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Panel'!$C$29)),IF(K61&gt;='Control Panel'!$G$12,(('Control Panel'!$G$8-'Control Panel'!$F$8)*'Control Panel'!$C$24)+(('Control Panel'!$G$9-'Control Panel'!$F$9)*'Control Panel'!$C$25)+(('Control Panel'!$G$10-'Control Panel'!$F$10)*'Control Panel'!$C$26)+(('Control Panel'!$G$11-'Control Panel'!$F$11)*'Control Panel'!$C$27)+(('Control Panel'!$G$12-'Control Panel'!$F$12)*'Control Panel'!$C$28)+((K61-'Control Panel'!$G$12)*'Control Panel'!$C$29),IF(K61&gt;='Control Panel'!$G$11,(('Control Panel'!$G$8-'Control Panel'!$F$8)*'Control Panel'!$C$24)+(('Control Panel'!$G$9-'Control Panel'!$F$9)*'Control Panel'!$C$25)+(('Control Panel'!$G$10-'Control Panel'!$F$10)*'Control Panel'!$C$26)+(('Control Panel'!$G$11-'Control Panel'!$F$11)*'Control Panel'!$C$27)+((K61-'Control Panel'!$G$11)*'Control Panel'!$C$28),IF(K61&gt;='Control Panel'!$G$10,(('Control Panel'!$G$8-'Control Panel'!$F$8)*'Control Panel'!$C$24)+('Control Panel'!$G$9-'Control Panel'!$F$9)*'Control Panel'!$C$25+(('Control Panel'!$G$10-'Control Panel'!$F$10)*'Control Panel'!$C$26)+((K61-'Control Panel'!$G$10)*'Control Panel'!$C$27),IF(K61&gt;='Control Panel'!$G$9,(('Control Panel'!$G$8-'Control Panel'!$F$8)*'Control Panel'!$C$24)+(('Control Panel'!$G$9-'Control Panel'!$F$9)*'Control Panel'!$C$25)+((K61-'Control Panel'!$G$9)*'Control Panel'!$C$26),IF(K61&gt;='Control Panel'!$G$8,(('Control Panel'!$G$8-'Control Panel'!$F$8)*'Control Panel'!$C$24)+((K61-'Control Panel'!$G$8)*'Control Panel'!$C$25),IF(K61&lt;='Control Panel'!$G$8,((K61-'Control Panel'!$F$8)*'Control Panel'!$C$24))))))))</f>
        <v>126041.26089488826</v>
      </c>
      <c r="N61" s="92">
        <f t="shared" si="14"/>
        <v>-42049.682469065214</v>
      </c>
      <c r="O61" s="92">
        <f>J61*(1+'Control Panel'!$C$44)</f>
        <v>24469583.51803603</v>
      </c>
      <c r="P61" s="92">
        <f>K61*(1+'Control Panel'!$C$44)</f>
        <v>23451999.634781405</v>
      </c>
      <c r="Q61" s="92">
        <f>IF(O61&gt;='Control Panel'!J$36,(('Control Panel'!J$34-'Control Panel'!I$34)*'Control Panel'!$C$39)+('Control Panel'!J$35-'Control Panel'!I$35)*'Control Panel'!$C$40+(('Control Panel'!J$36-'Control Panel'!I$36)*'Control Panel'!$C$41),IF(O61&gt;='Control Panel'!J$35,(('Control Panel'!J$34-'Control Panel'!I$34)*'Control Panel'!$C$39)+(('Control Panel'!J$35-'Control Panel'!I$35)*'Control Panel'!$C$40)+((O61-'Control Panel'!J$35)*'Control Panel'!$C$41),IF(O61&gt;='Control Panel'!J$34,(('Control Panel'!J$34-'Control Panel'!I$34)*'Control Panel'!$C$39)+((O61-'Control Panel'!J$34)*'Control Panel'!$C$40),IF(O61&lt;='Control Panel'!J$34,((O61-'Control Panel'!I$34)*'Control Panel'!$C$39)))))</f>
        <v>173133.67166487209</v>
      </c>
      <c r="R61" s="92">
        <f>IF(P61&gt;='Control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Panel'!$C$29)),IF(P61&gt;='Control Panel'!$J$12,(('Control Panel'!$J$8-'Control Panel'!$I$8)*'Control Panel'!$C$24)+(('Control Panel'!$J$9-'Control Panel'!$I$9)*'Control Panel'!$C$25)+(('Control Panel'!$J$10-'Control Panel'!$I$10)*'Control Panel'!$C$26)+(('Control Panel'!$J$11-'Control Panel'!$I$11)*'Control Panel'!$C$27)+(('Control Panel'!$J$12-'Control Panel'!$I$12)*'Control Panel'!$C$28)+((P61-'Control Panel'!$J$12)*'Control Panel'!$C$29),IF(P61&gt;='Control Panel'!$J$11,(('Control Panel'!$J$8-'Control Panel'!$I$8)*'Control Panel'!$C$24)+(('Control Panel'!$J$9-'Control Panel'!$I$9)*'Control Panel'!$C$25)+(('Control Panel'!$J$10-'Control Panel'!$I$10)*'Control Panel'!$C$26)+(('Control Panel'!$J$11-'Control Panel'!$I$11)*'Control Panel'!$C$27)+((P61-'Control Panel'!$J$11)*'Control Panel'!$C$28),IF(P61&gt;='Control Panel'!$J$10,(('Control Panel'!$J$8-'Control Panel'!$I$8)*'Control Panel'!$C$24)+('Control Panel'!$J$9-'Control Panel'!$I$9)*'Control Panel'!$C$25+(('Control Panel'!$J$10-'Control Panel'!$I$10)*'Control Panel'!$C$26)+((P61-'Control Panel'!$J$10)*'Control Panel'!$C$27),IF(P61&gt;='Control Panel'!$J$9,(('Control Panel'!$J$8-'Control Panel'!$I$8)*'Control Panel'!$C$24)+(('Control Panel'!$J$9-'Control Panel'!$I$9)*'Control Panel'!$C$25)+((P61-'Control Panel'!$J$9)*'Control Panel'!$C$26),IF(P61&gt;='Control Panel'!$J$8,(('Control Panel'!$J$8-'Control Panel'!$I$8)*'Control Panel'!$C$24)+((P61-'Control Panel'!$J$8)*'Control Panel'!$C$25),IF(P61&lt;='Control Panel'!$J$8,((P61-'Control Panel'!$I$8)*'Control Panel'!$C$24))))))))</f>
        <v>129822.49872173491</v>
      </c>
      <c r="S61" s="92">
        <f t="shared" si="15"/>
        <v>-43311.172943137179</v>
      </c>
      <c r="T61" s="92">
        <f>O61*(1+'Control Panel'!$C$44)</f>
        <v>25203671.023577113</v>
      </c>
      <c r="U61" s="92">
        <f>P61*(1+'Control Panel'!$C$44)</f>
        <v>24155559.62382485</v>
      </c>
      <c r="V61" s="92">
        <f>IF(T61&gt;='Control Panel'!M$36,(('Control Panel'!M$34-'Control Panel'!L$34)*'Control Panel'!$C$39)+('Control Panel'!M$35-'Control Panel'!L$35)*'Control Panel'!$C$40+(('Control Panel'!M$36-'Control Panel'!L$36)*'Control Panel'!$C$41),IF(T61&gt;='Control Panel'!M$35,(('Control Panel'!M$34-'Control Panel'!L$34)*'Control Panel'!$C$39)+(('Control Panel'!M$35-'Control Panel'!L$35)*'Control Panel'!$C$40)+((T61-'Control Panel'!M$35)*'Control Panel'!$C$41),IF(T61&gt;='Control Panel'!M$34,(('Control Panel'!M$34-'Control Panel'!L$34)*'Control Panel'!$C$39)+((T61-'Control Panel'!M$34)*'Control Panel'!$C$40),IF(T61&lt;='Control Panel'!M$34,((T61-'Control Panel'!L$34)*'Control Panel'!$C$39)))))</f>
        <v>178327.68181481826</v>
      </c>
      <c r="W61" s="91">
        <f>IF(U61&gt;='Control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Panel'!$C$29)),IF(U61&gt;='Control Panel'!$M$12,(('Control Panel'!$M$8-'Control Panel'!$L$8)*'Control Panel'!$C$24)+(('Control Panel'!$M$9-'Control Panel'!$L$9)*'Control Panel'!$C$25)+(('Control Panel'!$M$10-'Control Panel'!$L$10)*'Control Panel'!$C$26)+(('Control Panel'!$M$11-'Control Panel'!$L$11)*'Control Panel'!$C$27)+(('Control Panel'!$M$12-'Control Panel'!$L$12)*'Control Panel'!$C$28)+((U61-'Control Panel'!$M$12)*'Control Panel'!$C$29),IF(U61&gt;='Control Panel'!$M$11,(('Control Panel'!$M$8-'Control Panel'!$L$8)*'Control Panel'!$C$24)+(('Control Panel'!$M$9-'Control Panel'!$L$9)*'Control Panel'!$C$25)+(('Control Panel'!$M$10-'Control Panel'!$L$10)*'Control Panel'!$C$26)+(('Control Panel'!$M$11-'Control Panel'!$L$11)*'Control Panel'!$C$27)+((U61-'Control Panel'!$M$11)*'Control Panel'!$C$28),IF(U61&gt;='Control Panel'!$M$10,(('Control Panel'!$M$8-'Control Panel'!$L$8)*'Control Panel'!$C$24)+('Control Panel'!$M$9-'Control Panel'!$L$9)*'Control Panel'!$C$25+(('Control Panel'!$M$10-'Control Panel'!$L$10)*'Control Panel'!$C$26)+((U61-'Control Panel'!$M$10)*'Control Panel'!$C$27),IF(U61&gt;='Control Panel'!$M$9,(('Control Panel'!$M$8-'Control Panel'!$L$8)*'Control Panel'!$C$24)+(('Control Panel'!$M$9-'Control Panel'!$L$9)*'Control Panel'!$C$25)+((U61-'Control Panel'!$M$9)*'Control Panel'!$C$26),IF(U61&gt;='Control Panel'!$M$8,(('Control Panel'!$M$8-'Control Panel'!$L$8)*'Control Panel'!$C$24)+((U61-'Control Panel'!$M$8)*'Control Panel'!$C$25),IF(U61&lt;='Control Panel'!$M$8,((U61-'Control Panel'!$L$8)*'Control Panel'!$C$24))))))))</f>
        <v>133717.17368338697</v>
      </c>
      <c r="X61" s="92">
        <f t="shared" si="16"/>
        <v>-44610.508131431299</v>
      </c>
      <c r="Y61" s="91">
        <f>T61*(1+'Control Panel'!$C$44)</f>
        <v>25959781.154284425</v>
      </c>
      <c r="Z61" s="91">
        <f>U61*(1+'Control Panel'!$C$44)</f>
        <v>24880226.412539598</v>
      </c>
      <c r="AA61" s="91">
        <f>IF(Y61&gt;='Control Panel'!P$36,(('Control Panel'!P$34-'Control Panel'!O$34)*'Control Panel'!$C$39)+('Control Panel'!P$35-'Control Panel'!O$35)*'Control Panel'!$C$40+(('Control Panel'!P$36-'Control Panel'!O$36)*'Control Panel'!$C$41),IF(Y61&gt;='Control Panel'!P$35,(('Control Panel'!P$34-'Control Panel'!O$34)*'Control Panel'!$C$39)+(('Control Panel'!P$35-'Control Panel'!O$35)*'Control Panel'!$C$40)+((Y61-'Control Panel'!P$35)*'Control Panel'!$C$41),IF(Y61&gt;='Control Panel'!P$34,(('Control Panel'!P$34-'Control Panel'!O$34)*'Control Panel'!$C$39)+((Y61-'Control Panel'!P$34)*'Control Panel'!$C$40),IF(Y61&lt;='Control Panel'!P$34,((Y61-'Control Panel'!O$34)*'Control Panel'!$C$39)))))</f>
        <v>183677.51226926284</v>
      </c>
      <c r="AB61" s="91">
        <f>IF(Z61&gt;='Control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Panel'!$C$29)),IF(Z61&gt;='Control Panel'!$P$12,(('Control Panel'!$P$8-'Control Panel'!$O$8)*'Control Panel'!$C$24)+(('Control Panel'!$P$9-'Control Panel'!$O$9)*'Control Panel'!$C$25)+(('Control Panel'!$P$10-'Control Panel'!$O$10)*'Control Panel'!$C$26)+(('Control Panel'!$P$11-'Control Panel'!$O$11)*'Control Panel'!$C$27)+(('Control Panel'!$P$12-'Control Panel'!$O$12)*'Control Panel'!$C$28)+((Z61-'Control Panel'!$P$12)*'Control Panel'!$C$29),IF(Z61&gt;='Control Panel'!$P$11,(('Control Panel'!$P$8-'Control Panel'!$O$8)*'Control Panel'!$C$24)+(('Control Panel'!$P$9-'Control Panel'!$O$9)*'Control Panel'!$C$25)+(('Control Panel'!$P$10-'Control Panel'!$O$10)*'Control Panel'!$C$26)+(('Control Panel'!$P$11-'Control Panel'!$O$11)*'Control Panel'!$C$27)+((Z61-'Control Panel'!$P$11)*'Control Panel'!$C$28),IF(Z61&gt;='Control Panel'!$P$10,(('Control Panel'!$P$8-'Control Panel'!$O$8)*'Control Panel'!$C$24)+('Control Panel'!$P$9-'Control Panel'!$O$9)*'Control Panel'!$C$25+(('Control Panel'!$P$10-'Control Panel'!$O$10)*'Control Panel'!$C$26)+((Z61-'Control Panel'!$P$10)*'Control Panel'!$C$27),IF(Z61&gt;='Control Panel'!$P$9,(('Control Panel'!$P$8-'Control Panel'!$O$8)*'Control Panel'!$C$24)+(('Control Panel'!$P$9-'Control Panel'!$O$9)*'Control Panel'!$C$25)+((Z61-'Control Panel'!$P$9)*'Control Panel'!$C$26),IF(Z61&gt;='Control Panel'!$P$8,(('Control Panel'!$P$8-'Control Panel'!$O$8)*'Control Panel'!$C$24)+((Z61-'Control Panel'!$P$8)*'Control Panel'!$C$25),IF(Z61&lt;='Control Panel'!$P$8,((Z61-'Control Panel'!$O$8)*'Control Panel'!$C$24))))))))</f>
        <v>137728.68889388858</v>
      </c>
      <c r="AC61" s="93">
        <f t="shared" si="17"/>
        <v>-45948.823375374253</v>
      </c>
      <c r="AD61" s="93">
        <f>Y61*(1+'Control Panel'!$C$44)</f>
        <v>26738574.58891296</v>
      </c>
      <c r="AE61" s="91">
        <f>Z61*(1+'Control Panel'!$C$44)</f>
        <v>25626633.204915788</v>
      </c>
      <c r="AF61" s="91">
        <f>IF(AD61&gt;='Control Panel'!S$36,(('Control Panel'!S$34-'Control Panel'!R$34)*'Control Panel'!$C$39)+('Control Panel'!S$35-'Control Panel'!R$35)*'Control Panel'!$C$40+(('Control Panel'!S$36-'Control Panel'!R$36)*'Control Panel'!$C$41),IF(AD61&gt;='Control Panel'!S$35,(('Control Panel'!S$34-'Control Panel'!R$34)*'Control Panel'!$C$39)+(('Control Panel'!S$35-'Control Panel'!R$35)*'Control Panel'!$C$40)+((AD61-'Control Panel'!S$35)*'Control Panel'!$C$41),IF(AD61&gt;='Control Panel'!S$34,(('Control Panel'!S$34-'Control Panel'!R$34)*'Control Panel'!$C$39)+((AD61-'Control Panel'!S$34)*'Control Panel'!$C$40),IF(AD61&lt;='Control Panel'!S$34,((AD61-'Control Panel'!R$34)*'Control Panel'!$C$39)))))</f>
        <v>189187.83763734071</v>
      </c>
      <c r="AG61" s="91">
        <f>IF(AE61&gt;='Control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Panel'!$C$29)),IF(AE61&gt;='Control Panel'!$S$12,(('Control Panel'!$S$8-'Control Panel'!$R$8)*'Control Panel'!$C$24)+(('Control Panel'!$S$9-'Control Panel'!$R$9)*'Control Panel'!$C$25)+(('Control Panel'!$S$10-'Control Panel'!$R$10)*'Control Panel'!$C$26)+(('Control Panel'!$S$11-'Control Panel'!$R$11)*'Control Panel'!$C$27)+(('Control Panel'!$S$12-'Control Panel'!$R$12)*'Control Panel'!$C$28)+((AE61-'Control Panel'!$S$12)*'Control Panel'!$C$29),IF(AE61&gt;='Control Panel'!$S$11,(('Control Panel'!$S$8-'Control Panel'!$R$8)*'Control Panel'!$C$24)+(('Control Panel'!$S$9-'Control Panel'!$R$9)*'Control Panel'!$C$25)+(('Control Panel'!$S$10-'Control Panel'!$R$10)*'Control Panel'!$C$26)+(('Control Panel'!$S$11-'Control Panel'!$R$11)*'Control Panel'!$C$27)+((AE61-'Control Panel'!$S$11)*'Control Panel'!$C$28),IF(AE61&gt;='Control Panel'!$S$10,(('Control Panel'!$S$8-'Control Panel'!$R$8)*'Control Panel'!$C$24)+('Control Panel'!$S$9-'Control Panel'!$R$9)*'Control Panel'!$C$25+(('Control Panel'!$S$10-'Control Panel'!$R$10)*'Control Panel'!$C$26)+((AE61-'Control Panel'!$S$10)*'Control Panel'!$C$27),IF(AE61&gt;='Control Panel'!$S$9,(('Control Panel'!$S$8-'Control Panel'!$R$8)*'Control Panel'!$C$24)+(('Control Panel'!$S$9-'Control Panel'!$R$9)*'Control Panel'!$C$25)+((AE61-'Control Panel'!$S$9)*'Control Panel'!$C$26),IF(AE61&gt;='Control Panel'!$S$8,(('Control Panel'!$S$8-'Control Panel'!$R$8)*'Control Panel'!$C$24)+((AE61-'Control Panel'!$S$8)*'Control Panel'!$C$25),IF(AE61&lt;='Control Panel'!$S$8,((AE61-'Control Panel'!$R$8)*'Control Panel'!$C$24))))))))</f>
        <v>141860.54956070526</v>
      </c>
      <c r="AH61" s="91">
        <f t="shared" si="18"/>
        <v>-47327.28807663545</v>
      </c>
      <c r="AI61" s="92">
        <f t="shared" si="19"/>
        <v>892417.64675024734</v>
      </c>
      <c r="AJ61" s="92">
        <f t="shared" si="20"/>
        <v>669170.17175460397</v>
      </c>
      <c r="AK61" s="92">
        <f t="shared" si="21"/>
        <v>-223247.47499564337</v>
      </c>
    </row>
    <row r="62" spans="1:37" s="94" customFormat="1" ht="14.1">
      <c r="A62" s="86" t="str">
        <f>'ESTIMATED Earned Revenue'!A63</f>
        <v>Medford, OR</v>
      </c>
      <c r="B62" s="86"/>
      <c r="C62" s="87">
        <f>'ESTIMATED Earned Revenue'!$I63*1.07925</f>
        <v>22396033.268257502</v>
      </c>
      <c r="D62" s="87">
        <f>'ESTIMATED Earned Revenue'!$L63*1.07925</f>
        <v>22139570.648265</v>
      </c>
      <c r="E62" s="88">
        <f>IF(C62&gt;='Control Panel'!D$36,(('Control Panel'!D$34-'Control Panel'!C$34)*'Control Panel'!$C$39)+('Control Panel'!D$35-'Control Panel'!C$35)*'Control Panel'!$C$40+(('Control Panel'!D$36-'Control Panel'!C$36)*'Control Panel'!$C$41),IF(C62&gt;='Control Panel'!D$35,(('Control Panel'!D$34-'Control Panel'!C$34)*'Control Panel'!$C$39)+(('Control Panel'!D$35-'Control Panel'!C$35)*'Control Panel'!$C$40)+((C62-'Control Panel'!D$35)*'Control Panel'!$C$41),IF(C62&gt;='Control Panel'!D$34,(('Control Panel'!D$34-'Control Panel'!C$34)*'Control Panel'!$C$39)+((C62-'Control Panel'!D$34)*'Control Panel'!$C$40),IF(C62&lt;='Control Panel'!D$34,((C62-'Control Panel'!C$34)*'Control Panel'!$C$39)))))</f>
        <v>161857.29853651501</v>
      </c>
      <c r="F62" s="88">
        <f>IF(D62&gt;='Control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Panel'!$C$29)),IF(D62&gt;='Control Panel'!$D$12,(('Control Panel'!$D$8-'Control Panel'!$C$8)*'Control Panel'!$C$24)+(('Control Panel'!$D$9-'Control Panel'!$C$9)*'Control Panel'!$C$25)+(('Control Panel'!$D$10-'Control Panel'!$C$10)*'Control Panel'!$C$26)+(('Control Panel'!$D$11-'Control Panel'!$C$11)*'Control Panel'!$C$27)+(('Control Panel'!$D$12-'Control Panel'!$C$12)*'Control Panel'!$C$28)+((D62-'Control Panel'!$D$12)*'Control Panel'!$C$29),IF(D62&gt;='Control Panel'!$D$11,(('Control Panel'!$D$8-'Control Panel'!$C$8)*'Control Panel'!$C$24)+(('Control Panel'!$D$9-'Control Panel'!$C$9)*'Control Panel'!$C$25)+(('Control Panel'!$D$10-'Control Panel'!$C$10)*'Control Panel'!$C$26)+(('Control Panel'!$D$11-'Control Panel'!$C$11)*'Control Panel'!$C$27)+((D62-'Control Panel'!$D$11)*'Control Panel'!$C$28),IF(D62&gt;='Control Panel'!$D$10,(('Control Panel'!$D$8-'Control Panel'!$C$8)*'Control Panel'!$C$24)+('Control Panel'!$D$9-'Control Panel'!$C$9)*'Control Panel'!$C$25+(('Control Panel'!$D$10-'Control Panel'!$C$10)*'Control Panel'!$C$26)+((D62-'Control Panel'!$D$10)*'Control Panel'!$C$27),IF(D62&gt;='Control Panel'!$D$9,(('Control Panel'!$D$8-'Control Panel'!$C$8)*'Control Panel'!$C$24)+(('Control Panel'!$D$9-'Control Panel'!$C$9)*'Control Panel'!$C$25)+((D62-'Control Panel'!$D$9)*'Control Panel'!$C$26),IF(D62&gt;='Control Panel'!$D$8,(('Control Panel'!$D$8-'Control Panel'!$C$8)*'Control Panel'!$C$24)+((D62-'Control Panel'!$D$8)*'Control Panel'!$C$25),IF(D62&lt;='Control Panel'!$D$8,((D62-'Control Panel'!$C$8)*'Control Panel'!$C$24))))))))</f>
        <v>122488.4972689275</v>
      </c>
      <c r="G62" s="89">
        <f t="shared" si="11"/>
        <v>7.2270520675605391E-3</v>
      </c>
      <c r="H62" s="90">
        <f t="shared" si="12"/>
        <v>5.5325597417819165E-3</v>
      </c>
      <c r="I62" s="91">
        <f t="shared" si="13"/>
        <v>-39368.801267587507</v>
      </c>
      <c r="J62" s="91">
        <f>C62*(1+'Control Panel'!$C$44)</f>
        <v>23067914.266305227</v>
      </c>
      <c r="K62" s="91">
        <f>D62*(1+'Control Panel'!$C$44)</f>
        <v>22803757.767712951</v>
      </c>
      <c r="L62" s="92">
        <f>IF(J62&gt;='Control Panel'!G$36,(('Control Panel'!G$34-'Control Panel'!F$34)*'Control Panel'!$C$39)+('Control Panel'!G$35-'Control Panel'!F$35)*'Control Panel'!$C$40+(('Control Panel'!G$36-'Control Panel'!F$36)*'Control Panel'!$C$41),IF(J62&gt;='Control Panel'!G$35,(('Control Panel'!G$34-'Control Panel'!F$34)*'Control Panel'!$C$39)+(('Control Panel'!G$35-'Control Panel'!F$35)*'Control Panel'!$C$40)+((J62-'Control Panel'!G$35)*'Control Panel'!$C$41),IF(J62&gt;='Control Panel'!G$34,(('Control Panel'!G$34-'Control Panel'!F$34)*'Control Panel'!$C$39)+((J62-'Control Panel'!G$34)*'Control Panel'!$C$40),IF(J62&lt;='Control Panel'!G$34,((J62-'Control Panel'!F$34)*'Control Panel'!$C$39)))))</f>
        <v>166713.01749261047</v>
      </c>
      <c r="M62" s="92">
        <f>IF(K62&gt;='Control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Panel'!$C$29)),IF(K62&gt;='Control Panel'!$G$12,(('Control Panel'!$G$8-'Control Panel'!$F$8)*'Control Panel'!$C$24)+(('Control Panel'!$G$9-'Control Panel'!$F$9)*'Control Panel'!$C$25)+(('Control Panel'!$G$10-'Control Panel'!$F$10)*'Control Panel'!$C$26)+(('Control Panel'!$G$11-'Control Panel'!$F$11)*'Control Panel'!$C$27)+(('Control Panel'!$G$12-'Control Panel'!$F$12)*'Control Panel'!$C$28)+((K62-'Control Panel'!$G$12)*'Control Panel'!$C$29),IF(K62&gt;='Control Panel'!$G$11,(('Control Panel'!$G$8-'Control Panel'!$F$8)*'Control Panel'!$C$24)+(('Control Panel'!$G$9-'Control Panel'!$F$9)*'Control Panel'!$C$25)+(('Control Panel'!$G$10-'Control Panel'!$F$10)*'Control Panel'!$C$26)+(('Control Panel'!$G$11-'Control Panel'!$F$11)*'Control Panel'!$C$27)+((K62-'Control Panel'!$G$11)*'Control Panel'!$C$28),IF(K62&gt;='Control Panel'!$G$10,(('Control Panel'!$G$8-'Control Panel'!$F$8)*'Control Panel'!$C$24)+('Control Panel'!$G$9-'Control Panel'!$F$9)*'Control Panel'!$C$25+(('Control Panel'!$G$10-'Control Panel'!$F$10)*'Control Panel'!$C$26)+((K62-'Control Panel'!$G$10)*'Control Panel'!$C$27),IF(K62&gt;='Control Panel'!$G$9,(('Control Panel'!$G$8-'Control Panel'!$F$8)*'Control Panel'!$C$24)+(('Control Panel'!$G$9-'Control Panel'!$F$9)*'Control Panel'!$C$25)+((K62-'Control Panel'!$G$9)*'Control Panel'!$C$26),IF(K62&gt;='Control Panel'!$G$8,(('Control Panel'!$G$8-'Control Panel'!$F$8)*'Control Panel'!$C$24)+((K62-'Control Panel'!$G$8)*'Control Panel'!$C$25),IF(K62&lt;='Control Panel'!$G$8,((K62-'Control Panel'!$F$8)*'Control Panel'!$C$24))))))))</f>
        <v>126163.15218699533</v>
      </c>
      <c r="N62" s="92">
        <f t="shared" si="14"/>
        <v>-40549.865305615138</v>
      </c>
      <c r="O62" s="92">
        <f>J62*(1+'Control Panel'!$C$44)</f>
        <v>23759951.694294386</v>
      </c>
      <c r="P62" s="92">
        <f>K62*(1+'Control Panel'!$C$44)</f>
        <v>23487870.500744339</v>
      </c>
      <c r="Q62" s="92">
        <f>IF(O62&gt;='Control Panel'!J$36,(('Control Panel'!J$34-'Control Panel'!I$34)*'Control Panel'!$C$39)+('Control Panel'!J$35-'Control Panel'!I$35)*'Control Panel'!$C$40+(('Control Panel'!J$36-'Control Panel'!I$36)*'Control Panel'!$C$41),IF(O62&gt;='Control Panel'!J$35,(('Control Panel'!J$34-'Control Panel'!I$34)*'Control Panel'!$C$39)+(('Control Panel'!J$35-'Control Panel'!I$35)*'Control Panel'!$C$40)+((O62-'Control Panel'!J$35)*'Control Panel'!$C$41),IF(O62&gt;='Control Panel'!J$34,(('Control Panel'!J$34-'Control Panel'!I$34)*'Control Panel'!$C$39)+((O62-'Control Panel'!J$34)*'Control Panel'!$C$40),IF(O62&lt;='Control Panel'!J$34,((O62-'Control Panel'!I$34)*'Control Panel'!$C$39)))))</f>
        <v>171714.40801738881</v>
      </c>
      <c r="R62" s="92">
        <f>IF(P62&gt;='Control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Panel'!$C$29)),IF(P62&gt;='Control Panel'!$J$12,(('Control Panel'!$J$8-'Control Panel'!$I$8)*'Control Panel'!$C$24)+(('Control Panel'!$J$9-'Control Panel'!$I$9)*'Control Panel'!$C$25)+(('Control Panel'!$J$10-'Control Panel'!$I$10)*'Control Panel'!$C$26)+(('Control Panel'!$J$11-'Control Panel'!$I$11)*'Control Panel'!$C$27)+(('Control Panel'!$J$12-'Control Panel'!$I$12)*'Control Panel'!$C$28)+((P62-'Control Panel'!$J$12)*'Control Panel'!$C$29),IF(P62&gt;='Control Panel'!$J$11,(('Control Panel'!$J$8-'Control Panel'!$I$8)*'Control Panel'!$C$24)+(('Control Panel'!$J$9-'Control Panel'!$I$9)*'Control Panel'!$C$25)+(('Control Panel'!$J$10-'Control Panel'!$I$10)*'Control Panel'!$C$26)+(('Control Panel'!$J$11-'Control Panel'!$I$11)*'Control Panel'!$C$27)+((P62-'Control Panel'!$J$11)*'Control Panel'!$C$28),IF(P62&gt;='Control Panel'!$J$10,(('Control Panel'!$J$8-'Control Panel'!$I$8)*'Control Panel'!$C$24)+('Control Panel'!$J$9-'Control Panel'!$I$9)*'Control Panel'!$C$25+(('Control Panel'!$J$10-'Control Panel'!$I$10)*'Control Panel'!$C$26)+((P62-'Control Panel'!$J$10)*'Control Panel'!$C$27),IF(P62&gt;='Control Panel'!$J$9,(('Control Panel'!$J$8-'Control Panel'!$I$8)*'Control Panel'!$C$24)+(('Control Panel'!$J$9-'Control Panel'!$I$9)*'Control Panel'!$C$25)+((P62-'Control Panel'!$J$9)*'Control Panel'!$C$26),IF(P62&gt;='Control Panel'!$J$8,(('Control Panel'!$J$8-'Control Panel'!$I$8)*'Control Panel'!$C$24)+((P62-'Control Panel'!$J$8)*'Control Panel'!$C$25),IF(P62&lt;='Control Panel'!$J$8,((P62-'Control Panel'!$I$8)*'Control Panel'!$C$24))))))))</f>
        <v>129948.04675260518</v>
      </c>
      <c r="S62" s="92">
        <f t="shared" si="15"/>
        <v>-41766.361264783627</v>
      </c>
      <c r="T62" s="92">
        <f>O62*(1+'Control Panel'!$C$44)</f>
        <v>24472750.245123219</v>
      </c>
      <c r="U62" s="92">
        <f>P62*(1+'Control Panel'!$C$44)</f>
        <v>24192506.615766671</v>
      </c>
      <c r="V62" s="92">
        <f>IF(T62&gt;='Control Panel'!M$36,(('Control Panel'!M$34-'Control Panel'!L$34)*'Control Panel'!$C$39)+('Control Panel'!M$35-'Control Panel'!L$35)*'Control Panel'!$C$40+(('Control Panel'!M$36-'Control Panel'!L$36)*'Control Panel'!$C$41),IF(T62&gt;='Control Panel'!M$35,(('Control Panel'!M$34-'Control Panel'!L$34)*'Control Panel'!$C$39)+(('Control Panel'!M$35-'Control Panel'!L$35)*'Control Panel'!$C$40)+((T62-'Control Panel'!M$35)*'Control Panel'!$C$41),IF(T62&gt;='Control Panel'!M$34,(('Control Panel'!M$34-'Control Panel'!L$34)*'Control Panel'!$C$39)+((T62-'Control Panel'!M$34)*'Control Panel'!$C$40),IF(T62&lt;='Control Panel'!M$34,((T62-'Control Panel'!L$34)*'Control Panel'!$C$39)))))</f>
        <v>176865.84025791049</v>
      </c>
      <c r="W62" s="91">
        <f>IF(U62&gt;='Control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Panel'!$C$29)),IF(U62&gt;='Control Panel'!$M$12,(('Control Panel'!$M$8-'Control Panel'!$L$8)*'Control Panel'!$C$24)+(('Control Panel'!$M$9-'Control Panel'!$L$9)*'Control Panel'!$C$25)+(('Control Panel'!$M$10-'Control Panel'!$L$10)*'Control Panel'!$C$26)+(('Control Panel'!$M$11-'Control Panel'!$L$11)*'Control Panel'!$C$27)+(('Control Panel'!$M$12-'Control Panel'!$L$12)*'Control Panel'!$C$28)+((U62-'Control Panel'!$M$12)*'Control Panel'!$C$29),IF(U62&gt;='Control Panel'!$M$11,(('Control Panel'!$M$8-'Control Panel'!$L$8)*'Control Panel'!$C$24)+(('Control Panel'!$M$9-'Control Panel'!$L$9)*'Control Panel'!$C$25)+(('Control Panel'!$M$10-'Control Panel'!$L$10)*'Control Panel'!$C$26)+(('Control Panel'!$M$11-'Control Panel'!$L$11)*'Control Panel'!$C$27)+((U62-'Control Panel'!$M$11)*'Control Panel'!$C$28),IF(U62&gt;='Control Panel'!$M$10,(('Control Panel'!$M$8-'Control Panel'!$L$8)*'Control Panel'!$C$24)+('Control Panel'!$M$9-'Control Panel'!$L$9)*'Control Panel'!$C$25+(('Control Panel'!$M$10-'Control Panel'!$L$10)*'Control Panel'!$C$26)+((U62-'Control Panel'!$M$10)*'Control Panel'!$C$27),IF(U62&gt;='Control Panel'!$M$9,(('Control Panel'!$M$8-'Control Panel'!$L$8)*'Control Panel'!$C$24)+(('Control Panel'!$M$9-'Control Panel'!$L$9)*'Control Panel'!$C$25)+((U62-'Control Panel'!$M$9)*'Control Panel'!$C$26),IF(U62&gt;='Control Panel'!$M$8,(('Control Panel'!$M$8-'Control Panel'!$L$8)*'Control Panel'!$C$24)+((U62-'Control Panel'!$M$8)*'Control Panel'!$C$25),IF(U62&lt;='Control Panel'!$M$8,((U62-'Control Panel'!$L$8)*'Control Panel'!$C$24))))))))</f>
        <v>133846.48815518332</v>
      </c>
      <c r="X62" s="92">
        <f t="shared" si="16"/>
        <v>-43019.352102727164</v>
      </c>
      <c r="Y62" s="91">
        <f>T62*(1+'Control Panel'!$C$44)</f>
        <v>25206932.752476916</v>
      </c>
      <c r="Z62" s="91">
        <f>U62*(1+'Control Panel'!$C$44)</f>
        <v>24918281.81423967</v>
      </c>
      <c r="AA62" s="91">
        <f>IF(Y62&gt;='Control Panel'!P$36,(('Control Panel'!P$34-'Control Panel'!O$34)*'Control Panel'!$C$39)+('Control Panel'!P$35-'Control Panel'!O$35)*'Control Panel'!$C$40+(('Control Panel'!P$36-'Control Panel'!O$36)*'Control Panel'!$C$41),IF(Y62&gt;='Control Panel'!P$35,(('Control Panel'!P$34-'Control Panel'!O$34)*'Control Panel'!$C$39)+(('Control Panel'!P$35-'Control Panel'!O$35)*'Control Panel'!$C$40)+((Y62-'Control Panel'!P$35)*'Control Panel'!$C$41),IF(Y62&gt;='Control Panel'!P$34,(('Control Panel'!P$34-'Control Panel'!O$34)*'Control Panel'!$C$39)+((Y62-'Control Panel'!P$34)*'Control Panel'!$C$40),IF(Y62&lt;='Control Panel'!P$34,((Y62-'Control Panel'!O$34)*'Control Panel'!$C$39)))))</f>
        <v>182171.81546564781</v>
      </c>
      <c r="AB62" s="91">
        <f>IF(Z62&gt;='Control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Panel'!$C$29)),IF(Z62&gt;='Control Panel'!$P$12,(('Control Panel'!$P$8-'Control Panel'!$O$8)*'Control Panel'!$C$24)+(('Control Panel'!$P$9-'Control Panel'!$O$9)*'Control Panel'!$C$25)+(('Control Panel'!$P$10-'Control Panel'!$O$10)*'Control Panel'!$C$26)+(('Control Panel'!$P$11-'Control Panel'!$O$11)*'Control Panel'!$C$27)+(('Control Panel'!$P$12-'Control Panel'!$O$12)*'Control Panel'!$C$28)+((Z62-'Control Panel'!$P$12)*'Control Panel'!$C$29),IF(Z62&gt;='Control Panel'!$P$11,(('Control Panel'!$P$8-'Control Panel'!$O$8)*'Control Panel'!$C$24)+(('Control Panel'!$P$9-'Control Panel'!$O$9)*'Control Panel'!$C$25)+(('Control Panel'!$P$10-'Control Panel'!$O$10)*'Control Panel'!$C$26)+(('Control Panel'!$P$11-'Control Panel'!$O$11)*'Control Panel'!$C$27)+((Z62-'Control Panel'!$P$11)*'Control Panel'!$C$28),IF(Z62&gt;='Control Panel'!$P$10,(('Control Panel'!$P$8-'Control Panel'!$O$8)*'Control Panel'!$C$24)+('Control Panel'!$P$9-'Control Panel'!$O$9)*'Control Panel'!$C$25+(('Control Panel'!$P$10-'Control Panel'!$O$10)*'Control Panel'!$C$26)+((Z62-'Control Panel'!$P$10)*'Control Panel'!$C$27),IF(Z62&gt;='Control Panel'!$P$9,(('Control Panel'!$P$8-'Control Panel'!$O$8)*'Control Panel'!$C$24)+(('Control Panel'!$P$9-'Control Panel'!$O$9)*'Control Panel'!$C$25)+((Z62-'Control Panel'!$P$9)*'Control Panel'!$C$26),IF(Z62&gt;='Control Panel'!$P$8,(('Control Panel'!$P$8-'Control Panel'!$O$8)*'Control Panel'!$C$24)+((Z62-'Control Panel'!$P$8)*'Control Panel'!$C$25),IF(Z62&lt;='Control Panel'!$P$8,((Z62-'Control Panel'!$O$8)*'Control Panel'!$C$24))))))))</f>
        <v>137861.88279983884</v>
      </c>
      <c r="AC62" s="93">
        <f t="shared" si="17"/>
        <v>-44309.93266580897</v>
      </c>
      <c r="AD62" s="93">
        <f>Y62*(1+'Control Panel'!$C$44)</f>
        <v>25963140.735051222</v>
      </c>
      <c r="AE62" s="91">
        <f>Z62*(1+'Control Panel'!$C$44)</f>
        <v>25665830.26866686</v>
      </c>
      <c r="AF62" s="91">
        <f>IF(AD62&gt;='Control Panel'!S$36,(('Control Panel'!S$34-'Control Panel'!R$34)*'Control Panel'!$C$39)+('Control Panel'!S$35-'Control Panel'!R$35)*'Control Panel'!$C$40+(('Control Panel'!S$36-'Control Panel'!R$36)*'Control Panel'!$C$41),IF(AD62&gt;='Control Panel'!S$35,(('Control Panel'!S$34-'Control Panel'!R$34)*'Control Panel'!$C$39)+(('Control Panel'!S$35-'Control Panel'!R$35)*'Control Panel'!$C$40)+((AD62-'Control Panel'!S$35)*'Control Panel'!$C$41),IF(AD62&gt;='Control Panel'!S$34,(('Control Panel'!S$34-'Control Panel'!R$34)*'Control Panel'!$C$39)+((AD62-'Control Panel'!S$34)*'Control Panel'!$C$40),IF(AD62&lt;='Control Panel'!S$34,((AD62-'Control Panel'!R$34)*'Control Panel'!$C$39)))))</f>
        <v>187636.96992961722</v>
      </c>
      <c r="AG62" s="91">
        <f>IF(AE62&gt;='Control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Panel'!$C$29)),IF(AE62&gt;='Control Panel'!$S$12,(('Control Panel'!$S$8-'Control Panel'!$R$8)*'Control Panel'!$C$24)+(('Control Panel'!$S$9-'Control Panel'!$R$9)*'Control Panel'!$C$25)+(('Control Panel'!$S$10-'Control Panel'!$R$10)*'Control Panel'!$C$26)+(('Control Panel'!$S$11-'Control Panel'!$R$11)*'Control Panel'!$C$27)+(('Control Panel'!$S$12-'Control Panel'!$R$12)*'Control Panel'!$C$28)+((AE62-'Control Panel'!$S$12)*'Control Panel'!$C$29),IF(AE62&gt;='Control Panel'!$S$11,(('Control Panel'!$S$8-'Control Panel'!$R$8)*'Control Panel'!$C$24)+(('Control Panel'!$S$9-'Control Panel'!$R$9)*'Control Panel'!$C$25)+(('Control Panel'!$S$10-'Control Panel'!$R$10)*'Control Panel'!$C$26)+(('Control Panel'!$S$11-'Control Panel'!$R$11)*'Control Panel'!$C$27)+((AE62-'Control Panel'!$S$11)*'Control Panel'!$C$28),IF(AE62&gt;='Control Panel'!$S$10,(('Control Panel'!$S$8-'Control Panel'!$R$8)*'Control Panel'!$C$24)+('Control Panel'!$S$9-'Control Panel'!$R$9)*'Control Panel'!$C$25+(('Control Panel'!$S$10-'Control Panel'!$R$10)*'Control Panel'!$C$26)+((AE62-'Control Panel'!$S$10)*'Control Panel'!$C$27),IF(AE62&gt;='Control Panel'!$S$9,(('Control Panel'!$S$8-'Control Panel'!$R$8)*'Control Panel'!$C$24)+(('Control Panel'!$S$9-'Control Panel'!$R$9)*'Control Panel'!$C$25)+((AE62-'Control Panel'!$S$9)*'Control Panel'!$C$26),IF(AE62&gt;='Control Panel'!$S$8,(('Control Panel'!$S$8-'Control Panel'!$R$8)*'Control Panel'!$C$24)+((AE62-'Control Panel'!$S$8)*'Control Panel'!$C$25),IF(AE62&lt;='Control Panel'!$S$8,((AE62-'Control Panel'!$R$8)*'Control Panel'!$C$24))))))))</f>
        <v>141997.739283834</v>
      </c>
      <c r="AH62" s="91">
        <f t="shared" si="18"/>
        <v>-45639.230645783216</v>
      </c>
      <c r="AI62" s="92">
        <f t="shared" si="19"/>
        <v>885102.05116317479</v>
      </c>
      <c r="AJ62" s="92">
        <f t="shared" si="20"/>
        <v>669817.30917845666</v>
      </c>
      <c r="AK62" s="92">
        <f t="shared" si="21"/>
        <v>-215284.74198471813</v>
      </c>
    </row>
    <row r="63" spans="1:37" s="94" customFormat="1" ht="14.1">
      <c r="A63" s="86" t="str">
        <f>'ESTIMATED Earned Revenue'!A64</f>
        <v>Hagerstown, MD</v>
      </c>
      <c r="B63" s="86"/>
      <c r="C63" s="87">
        <f>'ESTIMATED Earned Revenue'!$I64*1.07925</f>
        <v>28633209.408750001</v>
      </c>
      <c r="D63" s="87">
        <f>'ESTIMATED Earned Revenue'!$L64*1.07925</f>
        <v>22215380.211750001</v>
      </c>
      <c r="E63" s="88">
        <f>IF(C63&gt;='Control Panel'!D$36,(('Control Panel'!D$34-'Control Panel'!C$34)*'Control Panel'!$C$39)+('Control Panel'!D$35-'Control Panel'!C$35)*'Control Panel'!$C$40+(('Control Panel'!D$36-'Control Panel'!C$36)*'Control Panel'!$C$41),IF(C63&gt;='Control Panel'!D$35,(('Control Panel'!D$34-'Control Panel'!C$34)*'Control Panel'!$C$39)+(('Control Panel'!D$35-'Control Panel'!C$35)*'Control Panel'!$C$40)+((C63-'Control Panel'!D$35)*'Control Panel'!$C$41),IF(C63&gt;='Control Panel'!D$34,(('Control Panel'!D$34-'Control Panel'!C$34)*'Control Panel'!$C$39)+((C63-'Control Panel'!D$34)*'Control Panel'!$C$40),IF(C63&lt;='Control Panel'!D$34,((C63-'Control Panel'!C$34)*'Control Panel'!$C$39)))))</f>
        <v>174331.65081750002</v>
      </c>
      <c r="F63" s="88">
        <f>IF(D63&gt;='Control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Panel'!$C$29)),IF(D63&gt;='Control Panel'!$D$12,(('Control Panel'!$D$8-'Control Panel'!$C$8)*'Control Panel'!$C$24)+(('Control Panel'!$D$9-'Control Panel'!$C$9)*'Control Panel'!$C$25)+(('Control Panel'!$D$10-'Control Panel'!$C$10)*'Control Panel'!$C$26)+(('Control Panel'!$D$11-'Control Panel'!$C$11)*'Control Panel'!$C$27)+(('Control Panel'!$D$12-'Control Panel'!$C$12)*'Control Panel'!$C$28)+((D63-'Control Panel'!$D$12)*'Control Panel'!$C$29),IF(D63&gt;='Control Panel'!$D$11,(('Control Panel'!$D$8-'Control Panel'!$C$8)*'Control Panel'!$C$24)+(('Control Panel'!$D$9-'Control Panel'!$C$9)*'Control Panel'!$C$25)+(('Control Panel'!$D$10-'Control Panel'!$C$10)*'Control Panel'!$C$26)+(('Control Panel'!$D$11-'Control Panel'!$C$11)*'Control Panel'!$C$27)+((D63-'Control Panel'!$D$11)*'Control Panel'!$C$28),IF(D63&gt;='Control Panel'!$D$10,(('Control Panel'!$D$8-'Control Panel'!$C$8)*'Control Panel'!$C$24)+('Control Panel'!$D$9-'Control Panel'!$C$9)*'Control Panel'!$C$25+(('Control Panel'!$D$10-'Control Panel'!$C$10)*'Control Panel'!$C$26)+((D63-'Control Panel'!$D$10)*'Control Panel'!$C$27),IF(D63&gt;='Control Panel'!$D$9,(('Control Panel'!$D$8-'Control Panel'!$C$8)*'Control Panel'!$C$24)+(('Control Panel'!$D$9-'Control Panel'!$C$9)*'Control Panel'!$C$25)+((D63-'Control Panel'!$D$9)*'Control Panel'!$C$26),IF(D63&gt;='Control Panel'!$D$8,(('Control Panel'!$D$8-'Control Panel'!$C$8)*'Control Panel'!$C$24)+((D63-'Control Panel'!$D$8)*'Control Panel'!$C$25),IF(D63&lt;='Control Panel'!$D$8,((D63-'Control Panel'!$C$8)*'Control Panel'!$C$24))))))))</f>
        <v>122753.830741125</v>
      </c>
      <c r="G63" s="89">
        <f t="shared" si="11"/>
        <v>6.0884425608337895E-3</v>
      </c>
      <c r="H63" s="90">
        <f t="shared" si="12"/>
        <v>5.5256236702264008E-3</v>
      </c>
      <c r="I63" s="91">
        <f t="shared" si="13"/>
        <v>-51577.820076375021</v>
      </c>
      <c r="J63" s="91">
        <f>C63*(1+'Control Panel'!$C$44)</f>
        <v>29492205.691012502</v>
      </c>
      <c r="K63" s="91">
        <f>D63*(1+'Control Panel'!$C$44)</f>
        <v>22881841.618102502</v>
      </c>
      <c r="L63" s="92">
        <f>IF(J63&gt;='Control Panel'!G$36,(('Control Panel'!G$34-'Control Panel'!F$34)*'Control Panel'!$C$39)+('Control Panel'!G$35-'Control Panel'!F$35)*'Control Panel'!$C$40+(('Control Panel'!G$36-'Control Panel'!F$36)*'Control Panel'!$C$41),IF(J63&gt;='Control Panel'!G$35,(('Control Panel'!G$34-'Control Panel'!F$34)*'Control Panel'!$C$39)+(('Control Panel'!G$35-'Control Panel'!F$35)*'Control Panel'!$C$40)+((J63-'Control Panel'!G$35)*'Control Panel'!$C$41),IF(J63&gt;='Control Panel'!G$34,(('Control Panel'!G$34-'Control Panel'!F$34)*'Control Panel'!$C$39)+((J63-'Control Panel'!G$34)*'Control Panel'!$C$40),IF(J63&lt;='Control Panel'!G$34,((J63-'Control Panel'!F$34)*'Control Panel'!$C$39)))))</f>
        <v>179561.60034202502</v>
      </c>
      <c r="M63" s="92">
        <f>IF(K63&gt;='Control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Panel'!$C$29)),IF(K63&gt;='Control Panel'!$G$12,(('Control Panel'!$G$8-'Control Panel'!$F$8)*'Control Panel'!$C$24)+(('Control Panel'!$G$9-'Control Panel'!$F$9)*'Control Panel'!$C$25)+(('Control Panel'!$G$10-'Control Panel'!$F$10)*'Control Panel'!$C$26)+(('Control Panel'!$G$11-'Control Panel'!$F$11)*'Control Panel'!$C$27)+(('Control Panel'!$G$12-'Control Panel'!$F$12)*'Control Panel'!$C$28)+((K63-'Control Panel'!$G$12)*'Control Panel'!$C$29),IF(K63&gt;='Control Panel'!$G$11,(('Control Panel'!$G$8-'Control Panel'!$F$8)*'Control Panel'!$C$24)+(('Control Panel'!$G$9-'Control Panel'!$F$9)*'Control Panel'!$C$25)+(('Control Panel'!$G$10-'Control Panel'!$F$10)*'Control Panel'!$C$26)+(('Control Panel'!$G$11-'Control Panel'!$F$11)*'Control Panel'!$C$27)+((K63-'Control Panel'!$G$11)*'Control Panel'!$C$28),IF(K63&gt;='Control Panel'!$G$10,(('Control Panel'!$G$8-'Control Panel'!$F$8)*'Control Panel'!$C$24)+('Control Panel'!$G$9-'Control Panel'!$F$9)*'Control Panel'!$C$25+(('Control Panel'!$G$10-'Control Panel'!$F$10)*'Control Panel'!$C$26)+((K63-'Control Panel'!$G$10)*'Control Panel'!$C$27),IF(K63&gt;='Control Panel'!$G$9,(('Control Panel'!$G$8-'Control Panel'!$F$8)*'Control Panel'!$C$24)+(('Control Panel'!$G$9-'Control Panel'!$F$9)*'Control Panel'!$C$25)+((K63-'Control Panel'!$G$9)*'Control Panel'!$C$26),IF(K63&gt;='Control Panel'!$G$8,(('Control Panel'!$G$8-'Control Panel'!$F$8)*'Control Panel'!$C$24)+((K63-'Control Panel'!$G$8)*'Control Panel'!$C$25),IF(K63&lt;='Control Panel'!$G$8,((K63-'Control Panel'!$F$8)*'Control Panel'!$C$24))))))))</f>
        <v>126436.44566335875</v>
      </c>
      <c r="N63" s="92">
        <f t="shared" si="14"/>
        <v>-53125.154678666266</v>
      </c>
      <c r="O63" s="92">
        <f>J63*(1+'Control Panel'!$C$44)</f>
        <v>30376971.861742876</v>
      </c>
      <c r="P63" s="92">
        <f>K63*(1+'Control Panel'!$C$44)</f>
        <v>23568296.866645578</v>
      </c>
      <c r="Q63" s="92">
        <f>IF(O63&gt;='Control Panel'!J$36,(('Control Panel'!J$34-'Control Panel'!I$34)*'Control Panel'!$C$39)+('Control Panel'!J$35-'Control Panel'!I$35)*'Control Panel'!$C$40+(('Control Panel'!J$36-'Control Panel'!I$36)*'Control Panel'!$C$41),IF(O63&gt;='Control Panel'!J$35,(('Control Panel'!J$34-'Control Panel'!I$34)*'Control Panel'!$C$39)+(('Control Panel'!J$35-'Control Panel'!I$35)*'Control Panel'!$C$40)+((O63-'Control Panel'!J$35)*'Control Panel'!$C$41),IF(O63&gt;='Control Panel'!J$34,(('Control Panel'!J$34-'Control Panel'!I$34)*'Control Panel'!$C$39)+((O63-'Control Panel'!J$34)*'Control Panel'!$C$40),IF(O63&lt;='Control Panel'!J$34,((O63-'Control Panel'!I$34)*'Control Panel'!$C$39)))))</f>
        <v>184948.44835228578</v>
      </c>
      <c r="R63" s="92">
        <f>IF(P63&gt;='Control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Panel'!$C$29)),IF(P63&gt;='Control Panel'!$J$12,(('Control Panel'!$J$8-'Control Panel'!$I$8)*'Control Panel'!$C$24)+(('Control Panel'!$J$9-'Control Panel'!$I$9)*'Control Panel'!$C$25)+(('Control Panel'!$J$10-'Control Panel'!$I$10)*'Control Panel'!$C$26)+(('Control Panel'!$J$11-'Control Panel'!$I$11)*'Control Panel'!$C$27)+(('Control Panel'!$J$12-'Control Panel'!$I$12)*'Control Panel'!$C$28)+((P63-'Control Panel'!$J$12)*'Control Panel'!$C$29),IF(P63&gt;='Control Panel'!$J$11,(('Control Panel'!$J$8-'Control Panel'!$I$8)*'Control Panel'!$C$24)+(('Control Panel'!$J$9-'Control Panel'!$I$9)*'Control Panel'!$C$25)+(('Control Panel'!$J$10-'Control Panel'!$I$10)*'Control Panel'!$C$26)+(('Control Panel'!$J$11-'Control Panel'!$I$11)*'Control Panel'!$C$27)+((P63-'Control Panel'!$J$11)*'Control Panel'!$C$28),IF(P63&gt;='Control Panel'!$J$10,(('Control Panel'!$J$8-'Control Panel'!$I$8)*'Control Panel'!$C$24)+('Control Panel'!$J$9-'Control Panel'!$I$9)*'Control Panel'!$C$25+(('Control Panel'!$J$10-'Control Panel'!$I$10)*'Control Panel'!$C$26)+((P63-'Control Panel'!$J$10)*'Control Panel'!$C$27),IF(P63&gt;='Control Panel'!$J$9,(('Control Panel'!$J$8-'Control Panel'!$I$8)*'Control Panel'!$C$24)+(('Control Panel'!$J$9-'Control Panel'!$I$9)*'Control Panel'!$C$25)+((P63-'Control Panel'!$J$9)*'Control Panel'!$C$26),IF(P63&gt;='Control Panel'!$J$8,(('Control Panel'!$J$8-'Control Panel'!$I$8)*'Control Panel'!$C$24)+((P63-'Control Panel'!$J$8)*'Control Panel'!$C$25),IF(P63&lt;='Control Panel'!$J$8,((P63-'Control Panel'!$I$8)*'Control Panel'!$C$24))))))))</f>
        <v>130229.53903325953</v>
      </c>
      <c r="S63" s="92">
        <f t="shared" si="15"/>
        <v>-54718.90931902625</v>
      </c>
      <c r="T63" s="92">
        <f>O63*(1+'Control Panel'!$C$44)</f>
        <v>31288281.017595164</v>
      </c>
      <c r="U63" s="92">
        <f>P63*(1+'Control Panel'!$C$44)</f>
        <v>24275345.772644944</v>
      </c>
      <c r="V63" s="92">
        <f>IF(T63&gt;='Control Panel'!M$36,(('Control Panel'!M$34-'Control Panel'!L$34)*'Control Panel'!$C$39)+('Control Panel'!M$35-'Control Panel'!L$35)*'Control Panel'!$C$40+(('Control Panel'!M$36-'Control Panel'!L$36)*'Control Panel'!$C$41),IF(T63&gt;='Control Panel'!M$35,(('Control Panel'!M$34-'Control Panel'!L$34)*'Control Panel'!$C$39)+(('Control Panel'!M$35-'Control Panel'!L$35)*'Control Panel'!$C$40)+((T63-'Control Panel'!M$35)*'Control Panel'!$C$41),IF(T63&gt;='Control Panel'!M$34,(('Control Panel'!M$34-'Control Panel'!L$34)*'Control Panel'!$C$39)+((T63-'Control Panel'!M$34)*'Control Panel'!$C$40),IF(T63&lt;='Control Panel'!M$34,((T63-'Control Panel'!L$34)*'Control Panel'!$C$39)))))</f>
        <v>190496.90180285438</v>
      </c>
      <c r="W63" s="91">
        <f>IF(U63&gt;='Control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Panel'!$C$29)),IF(U63&gt;='Control Panel'!$M$12,(('Control Panel'!$M$8-'Control Panel'!$L$8)*'Control Panel'!$C$24)+(('Control Panel'!$M$9-'Control Panel'!$L$9)*'Control Panel'!$C$25)+(('Control Panel'!$M$10-'Control Panel'!$L$10)*'Control Panel'!$C$26)+(('Control Panel'!$M$11-'Control Panel'!$L$11)*'Control Panel'!$C$27)+(('Control Panel'!$M$12-'Control Panel'!$L$12)*'Control Panel'!$C$28)+((U63-'Control Panel'!$M$12)*'Control Panel'!$C$29),IF(U63&gt;='Control Panel'!$M$11,(('Control Panel'!$M$8-'Control Panel'!$L$8)*'Control Panel'!$C$24)+(('Control Panel'!$M$9-'Control Panel'!$L$9)*'Control Panel'!$C$25)+(('Control Panel'!$M$10-'Control Panel'!$L$10)*'Control Panel'!$C$26)+(('Control Panel'!$M$11-'Control Panel'!$L$11)*'Control Panel'!$C$27)+((U63-'Control Panel'!$M$11)*'Control Panel'!$C$28),IF(U63&gt;='Control Panel'!$M$10,(('Control Panel'!$M$8-'Control Panel'!$L$8)*'Control Panel'!$C$24)+('Control Panel'!$M$9-'Control Panel'!$L$9)*'Control Panel'!$C$25+(('Control Panel'!$M$10-'Control Panel'!$L$10)*'Control Panel'!$C$26)+((U63-'Control Panel'!$M$10)*'Control Panel'!$C$27),IF(U63&gt;='Control Panel'!$M$9,(('Control Panel'!$M$8-'Control Panel'!$L$8)*'Control Panel'!$C$24)+(('Control Panel'!$M$9-'Control Panel'!$L$9)*'Control Panel'!$C$25)+((U63-'Control Panel'!$M$9)*'Control Panel'!$C$26),IF(U63&gt;='Control Panel'!$M$8,(('Control Panel'!$M$8-'Control Panel'!$L$8)*'Control Panel'!$C$24)+((U63-'Control Panel'!$M$8)*'Control Panel'!$C$25),IF(U63&lt;='Control Panel'!$M$8,((U63-'Control Panel'!$L$8)*'Control Panel'!$C$24))))))))</f>
        <v>134136.42520425731</v>
      </c>
      <c r="X63" s="92">
        <f t="shared" si="16"/>
        <v>-56360.476598597073</v>
      </c>
      <c r="Y63" s="91">
        <f>T63*(1+'Control Panel'!$C$44)</f>
        <v>32226929.448123019</v>
      </c>
      <c r="Z63" s="91">
        <f>U63*(1+'Control Panel'!$C$44)</f>
        <v>25003606.145824295</v>
      </c>
      <c r="AA63" s="91">
        <f>IF(Y63&gt;='Control Panel'!P$36,(('Control Panel'!P$34-'Control Panel'!O$34)*'Control Panel'!$C$39)+('Control Panel'!P$35-'Control Panel'!O$35)*'Control Panel'!$C$40+(('Control Panel'!P$36-'Control Panel'!O$36)*'Control Panel'!$C$41),IF(Y63&gt;='Control Panel'!P$35,(('Control Panel'!P$34-'Control Panel'!O$34)*'Control Panel'!$C$39)+(('Control Panel'!P$35-'Control Panel'!O$35)*'Control Panel'!$C$40)+((Y63-'Control Panel'!P$35)*'Control Panel'!$C$41),IF(Y63&gt;='Control Panel'!P$34,(('Control Panel'!P$34-'Control Panel'!O$34)*'Control Panel'!$C$39)+((Y63-'Control Panel'!P$34)*'Control Panel'!$C$40),IF(Y63&lt;='Control Panel'!P$34,((Y63-'Control Panel'!O$34)*'Control Panel'!$C$39)))))</f>
        <v>196211.80885694001</v>
      </c>
      <c r="AB63" s="91">
        <f>IF(Z63&gt;='Control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Panel'!$C$29)),IF(Z63&gt;='Control Panel'!$P$12,(('Control Panel'!$P$8-'Control Panel'!$O$8)*'Control Panel'!$C$24)+(('Control Panel'!$P$9-'Control Panel'!$O$9)*'Control Panel'!$C$25)+(('Control Panel'!$P$10-'Control Panel'!$O$10)*'Control Panel'!$C$26)+(('Control Panel'!$P$11-'Control Panel'!$O$11)*'Control Panel'!$C$27)+(('Control Panel'!$P$12-'Control Panel'!$O$12)*'Control Panel'!$C$28)+((Z63-'Control Panel'!$P$12)*'Control Panel'!$C$29),IF(Z63&gt;='Control Panel'!$P$11,(('Control Panel'!$P$8-'Control Panel'!$O$8)*'Control Panel'!$C$24)+(('Control Panel'!$P$9-'Control Panel'!$O$9)*'Control Panel'!$C$25)+(('Control Panel'!$P$10-'Control Panel'!$O$10)*'Control Panel'!$C$26)+(('Control Panel'!$P$11-'Control Panel'!$O$11)*'Control Panel'!$C$27)+((Z63-'Control Panel'!$P$11)*'Control Panel'!$C$28),IF(Z63&gt;='Control Panel'!$P$10,(('Control Panel'!$P$8-'Control Panel'!$O$8)*'Control Panel'!$C$24)+('Control Panel'!$P$9-'Control Panel'!$O$9)*'Control Panel'!$C$25+(('Control Panel'!$P$10-'Control Panel'!$O$10)*'Control Panel'!$C$26)+((Z63-'Control Panel'!$P$10)*'Control Panel'!$C$27),IF(Z63&gt;='Control Panel'!$P$9,(('Control Panel'!$P$8-'Control Panel'!$O$8)*'Control Panel'!$C$24)+(('Control Panel'!$P$9-'Control Panel'!$O$9)*'Control Panel'!$C$25)+((Z63-'Control Panel'!$P$9)*'Control Panel'!$C$26),IF(Z63&gt;='Control Panel'!$P$8,(('Control Panel'!$P$8-'Control Panel'!$O$8)*'Control Panel'!$C$24)+((Z63-'Control Panel'!$P$8)*'Control Panel'!$C$25),IF(Z63&lt;='Control Panel'!$P$8,((Z63-'Control Panel'!$O$8)*'Control Panel'!$C$24))))))))</f>
        <v>138160.51796038504</v>
      </c>
      <c r="AC63" s="93">
        <f t="shared" si="17"/>
        <v>-58051.290896554972</v>
      </c>
      <c r="AD63" s="93">
        <f>Y63*(1+'Control Panel'!$C$44)</f>
        <v>33193737.33156671</v>
      </c>
      <c r="AE63" s="91">
        <f>Z63*(1+'Control Panel'!$C$44)</f>
        <v>25753714.330199026</v>
      </c>
      <c r="AF63" s="91">
        <f>IF(AD63&gt;='Control Panel'!S$36,(('Control Panel'!S$34-'Control Panel'!R$34)*'Control Panel'!$C$39)+('Control Panel'!S$35-'Control Panel'!R$35)*'Control Panel'!$C$40+(('Control Panel'!S$36-'Control Panel'!R$36)*'Control Panel'!$C$41),IF(AD63&gt;='Control Panel'!S$35,(('Control Panel'!S$34-'Control Panel'!R$34)*'Control Panel'!$C$39)+(('Control Panel'!S$35-'Control Panel'!R$35)*'Control Panel'!$C$40)+((AD63-'Control Panel'!S$35)*'Control Panel'!$C$41),IF(AD63&gt;='Control Panel'!S$34,(('Control Panel'!S$34-'Control Panel'!R$34)*'Control Panel'!$C$39)+((AD63-'Control Panel'!S$34)*'Control Panel'!$C$40),IF(AD63&lt;='Control Panel'!S$34,((AD63-'Control Panel'!R$34)*'Control Panel'!$C$39)))))</f>
        <v>202098.1631226482</v>
      </c>
      <c r="AG63" s="91">
        <f>IF(AE63&gt;='Control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Panel'!$C$29)),IF(AE63&gt;='Control Panel'!$S$12,(('Control Panel'!$S$8-'Control Panel'!$R$8)*'Control Panel'!$C$24)+(('Control Panel'!$S$9-'Control Panel'!$R$9)*'Control Panel'!$C$25)+(('Control Panel'!$S$10-'Control Panel'!$R$10)*'Control Panel'!$C$26)+(('Control Panel'!$S$11-'Control Panel'!$R$11)*'Control Panel'!$C$27)+(('Control Panel'!$S$12-'Control Panel'!$R$12)*'Control Panel'!$C$28)+((AE63-'Control Panel'!$S$12)*'Control Panel'!$C$29),IF(AE63&gt;='Control Panel'!$S$11,(('Control Panel'!$S$8-'Control Panel'!$R$8)*'Control Panel'!$C$24)+(('Control Panel'!$S$9-'Control Panel'!$R$9)*'Control Panel'!$C$25)+(('Control Panel'!$S$10-'Control Panel'!$R$10)*'Control Panel'!$C$26)+(('Control Panel'!$S$11-'Control Panel'!$R$11)*'Control Panel'!$C$27)+((AE63-'Control Panel'!$S$11)*'Control Panel'!$C$28),IF(AE63&gt;='Control Panel'!$S$10,(('Control Panel'!$S$8-'Control Panel'!$R$8)*'Control Panel'!$C$24)+('Control Panel'!$S$9-'Control Panel'!$R$9)*'Control Panel'!$C$25+(('Control Panel'!$S$10-'Control Panel'!$R$10)*'Control Panel'!$C$26)+((AE63-'Control Panel'!$S$10)*'Control Panel'!$C$27),IF(AE63&gt;='Control Panel'!$S$9,(('Control Panel'!$S$8-'Control Panel'!$R$8)*'Control Panel'!$C$24)+(('Control Panel'!$S$9-'Control Panel'!$R$9)*'Control Panel'!$C$25)+((AE63-'Control Panel'!$S$9)*'Control Panel'!$C$26),IF(AE63&gt;='Control Panel'!$S$8,(('Control Panel'!$S$8-'Control Panel'!$R$8)*'Control Panel'!$C$24)+((AE63-'Control Panel'!$S$8)*'Control Panel'!$C$25),IF(AE63&lt;='Control Panel'!$S$8,((AE63-'Control Panel'!$R$8)*'Control Panel'!$C$24))))))))</f>
        <v>142305.3334991966</v>
      </c>
      <c r="AH63" s="91">
        <f t="shared" si="18"/>
        <v>-59792.829623451602</v>
      </c>
      <c r="AI63" s="92">
        <f t="shared" si="19"/>
        <v>953316.92247675336</v>
      </c>
      <c r="AJ63" s="92">
        <f t="shared" si="20"/>
        <v>671268.26136045717</v>
      </c>
      <c r="AK63" s="92">
        <f t="shared" si="21"/>
        <v>-282048.66111629619</v>
      </c>
    </row>
    <row r="64" spans="1:37" s="94" customFormat="1" ht="14.1">
      <c r="A64" s="86" t="str">
        <f>'ESTIMATED Earned Revenue'!A65</f>
        <v>Muskegon, MI</v>
      </c>
      <c r="B64" s="86"/>
      <c r="C64" s="87">
        <f>'ESTIMATED Earned Revenue'!$I65*1.07925</f>
        <v>26872398.712102503</v>
      </c>
      <c r="D64" s="87">
        <f>'ESTIMATED Earned Revenue'!$L65*1.07925</f>
        <v>22232395.559325002</v>
      </c>
      <c r="E64" s="88">
        <f>IF(C64&gt;='Control Panel'!D$36,(('Control Panel'!D$34-'Control Panel'!C$34)*'Control Panel'!$C$39)+('Control Panel'!D$35-'Control Panel'!C$35)*'Control Panel'!$C$40+(('Control Panel'!D$36-'Control Panel'!C$36)*'Control Panel'!$C$41),IF(C64&gt;='Control Panel'!D$35,(('Control Panel'!D$34-'Control Panel'!C$34)*'Control Panel'!$C$39)+(('Control Panel'!D$35-'Control Panel'!C$35)*'Control Panel'!$C$40)+((C64-'Control Panel'!D$35)*'Control Panel'!$C$41),IF(C64&gt;='Control Panel'!D$34,(('Control Panel'!D$34-'Control Panel'!C$34)*'Control Panel'!$C$39)+((C64-'Control Panel'!D$34)*'Control Panel'!$C$40),IF(C64&lt;='Control Panel'!D$34,((C64-'Control Panel'!C$34)*'Control Panel'!$C$39)))))</f>
        <v>170810.02942420501</v>
      </c>
      <c r="F64" s="88">
        <f>IF(D64&gt;='Control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Panel'!$C$29)),IF(D64&gt;='Control Panel'!$D$12,(('Control Panel'!$D$8-'Control Panel'!$C$8)*'Control Panel'!$C$24)+(('Control Panel'!$D$9-'Control Panel'!$C$9)*'Control Panel'!$C$25)+(('Control Panel'!$D$10-'Control Panel'!$C$10)*'Control Panel'!$C$26)+(('Control Panel'!$D$11-'Control Panel'!$C$11)*'Control Panel'!$C$27)+(('Control Panel'!$D$12-'Control Panel'!$C$12)*'Control Panel'!$C$28)+((D64-'Control Panel'!$D$12)*'Control Panel'!$C$29),IF(D64&gt;='Control Panel'!$D$11,(('Control Panel'!$D$8-'Control Panel'!$C$8)*'Control Panel'!$C$24)+(('Control Panel'!$D$9-'Control Panel'!$C$9)*'Control Panel'!$C$25)+(('Control Panel'!$D$10-'Control Panel'!$C$10)*'Control Panel'!$C$26)+(('Control Panel'!$D$11-'Control Panel'!$C$11)*'Control Panel'!$C$27)+((D64-'Control Panel'!$D$11)*'Control Panel'!$C$28),IF(D64&gt;='Control Panel'!$D$10,(('Control Panel'!$D$8-'Control Panel'!$C$8)*'Control Panel'!$C$24)+('Control Panel'!$D$9-'Control Panel'!$C$9)*'Control Panel'!$C$25+(('Control Panel'!$D$10-'Control Panel'!$C$10)*'Control Panel'!$C$26)+((D64-'Control Panel'!$D$10)*'Control Panel'!$C$27),IF(D64&gt;='Control Panel'!$D$9,(('Control Panel'!$D$8-'Control Panel'!$C$8)*'Control Panel'!$C$24)+(('Control Panel'!$D$9-'Control Panel'!$C$9)*'Control Panel'!$C$25)+((D64-'Control Panel'!$D$9)*'Control Panel'!$C$26),IF(D64&gt;='Control Panel'!$D$8,(('Control Panel'!$D$8-'Control Panel'!$C$8)*'Control Panel'!$C$24)+((D64-'Control Panel'!$D$8)*'Control Panel'!$C$25),IF(D64&lt;='Control Panel'!$D$8,((D64-'Control Panel'!$C$8)*'Control Panel'!$C$24))))))))</f>
        <v>122813.38445763751</v>
      </c>
      <c r="G64" s="89">
        <f t="shared" si="11"/>
        <v>6.3563372683688793E-3</v>
      </c>
      <c r="H64" s="90">
        <f t="shared" si="12"/>
        <v>5.5240733788638231E-3</v>
      </c>
      <c r="I64" s="91">
        <f t="shared" si="13"/>
        <v>-47996.644966567503</v>
      </c>
      <c r="J64" s="91">
        <f>C64*(1+'Control Panel'!$C$44)</f>
        <v>27678570.67346558</v>
      </c>
      <c r="K64" s="91">
        <f>D64*(1+'Control Panel'!$C$44)</f>
        <v>22899367.426104754</v>
      </c>
      <c r="L64" s="92">
        <f>IF(J64&gt;='Control Panel'!G$36,(('Control Panel'!G$34-'Control Panel'!F$34)*'Control Panel'!$C$39)+('Control Panel'!G$35-'Control Panel'!F$35)*'Control Panel'!$C$40+(('Control Panel'!G$36-'Control Panel'!F$36)*'Control Panel'!$C$41),IF(J64&gt;='Control Panel'!G$35,(('Control Panel'!G$34-'Control Panel'!F$34)*'Control Panel'!$C$39)+(('Control Panel'!G$35-'Control Panel'!F$35)*'Control Panel'!$C$40)+((J64-'Control Panel'!G$35)*'Control Panel'!$C$41),IF(J64&gt;='Control Panel'!G$34,(('Control Panel'!G$34-'Control Panel'!F$34)*'Control Panel'!$C$39)+((J64-'Control Panel'!G$34)*'Control Panel'!$C$40),IF(J64&lt;='Control Panel'!G$34,((J64-'Control Panel'!F$34)*'Control Panel'!$C$39)))))</f>
        <v>175934.33030693117</v>
      </c>
      <c r="M64" s="92">
        <f>IF(K64&gt;='Control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Panel'!$C$29)),IF(K64&gt;='Control Panel'!$G$12,(('Control Panel'!$G$8-'Control Panel'!$F$8)*'Control Panel'!$C$24)+(('Control Panel'!$G$9-'Control Panel'!$F$9)*'Control Panel'!$C$25)+(('Control Panel'!$G$10-'Control Panel'!$F$10)*'Control Panel'!$C$26)+(('Control Panel'!$G$11-'Control Panel'!$F$11)*'Control Panel'!$C$27)+(('Control Panel'!$G$12-'Control Panel'!$F$12)*'Control Panel'!$C$28)+((K64-'Control Panel'!$G$12)*'Control Panel'!$C$29),IF(K64&gt;='Control Panel'!$G$11,(('Control Panel'!$G$8-'Control Panel'!$F$8)*'Control Panel'!$C$24)+(('Control Panel'!$G$9-'Control Panel'!$F$9)*'Control Panel'!$C$25)+(('Control Panel'!$G$10-'Control Panel'!$F$10)*'Control Panel'!$C$26)+(('Control Panel'!$G$11-'Control Panel'!$F$11)*'Control Panel'!$C$27)+((K64-'Control Panel'!$G$11)*'Control Panel'!$C$28),IF(K64&gt;='Control Panel'!$G$10,(('Control Panel'!$G$8-'Control Panel'!$F$8)*'Control Panel'!$C$24)+('Control Panel'!$G$9-'Control Panel'!$F$9)*'Control Panel'!$C$25+(('Control Panel'!$G$10-'Control Panel'!$F$10)*'Control Panel'!$C$26)+((K64-'Control Panel'!$G$10)*'Control Panel'!$C$27),IF(K64&gt;='Control Panel'!$G$9,(('Control Panel'!$G$8-'Control Panel'!$F$8)*'Control Panel'!$C$24)+(('Control Panel'!$G$9-'Control Panel'!$F$9)*'Control Panel'!$C$25)+((K64-'Control Panel'!$G$9)*'Control Panel'!$C$26),IF(K64&gt;='Control Panel'!$G$8,(('Control Panel'!$G$8-'Control Panel'!$F$8)*'Control Panel'!$C$24)+((K64-'Control Panel'!$G$8)*'Control Panel'!$C$25),IF(K64&lt;='Control Panel'!$G$8,((K64-'Control Panel'!$F$8)*'Control Panel'!$C$24))))))))</f>
        <v>126497.78599136663</v>
      </c>
      <c r="N64" s="92">
        <f t="shared" si="14"/>
        <v>-49436.544315564533</v>
      </c>
      <c r="O64" s="92">
        <f>J64*(1+'Control Panel'!$C$44)</f>
        <v>28508927.793669548</v>
      </c>
      <c r="P64" s="92">
        <f>K64*(1+'Control Panel'!$C$44)</f>
        <v>23586348.448887896</v>
      </c>
      <c r="Q64" s="92">
        <f>IF(O64&gt;='Control Panel'!J$36,(('Control Panel'!J$34-'Control Panel'!I$34)*'Control Panel'!$C$39)+('Control Panel'!J$35-'Control Panel'!I$35)*'Control Panel'!$C$40+(('Control Panel'!J$36-'Control Panel'!I$36)*'Control Panel'!$C$41),IF(O64&gt;='Control Panel'!J$35,(('Control Panel'!J$34-'Control Panel'!I$34)*'Control Panel'!$C$39)+(('Control Panel'!J$35-'Control Panel'!I$35)*'Control Panel'!$C$40)+((O64-'Control Panel'!J$35)*'Control Panel'!$C$41),IF(O64&gt;='Control Panel'!J$34,(('Control Panel'!J$34-'Control Panel'!I$34)*'Control Panel'!$C$39)+((O64-'Control Panel'!J$34)*'Control Panel'!$C$40),IF(O64&lt;='Control Panel'!J$34,((O64-'Control Panel'!I$34)*'Control Panel'!$C$39)))))</f>
        <v>181212.36021613912</v>
      </c>
      <c r="R64" s="92">
        <f>IF(P64&gt;='Control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Panel'!$C$29)),IF(P64&gt;='Control Panel'!$J$12,(('Control Panel'!$J$8-'Control Panel'!$I$8)*'Control Panel'!$C$24)+(('Control Panel'!$J$9-'Control Panel'!$I$9)*'Control Panel'!$C$25)+(('Control Panel'!$J$10-'Control Panel'!$I$10)*'Control Panel'!$C$26)+(('Control Panel'!$J$11-'Control Panel'!$I$11)*'Control Panel'!$C$27)+(('Control Panel'!$J$12-'Control Panel'!$I$12)*'Control Panel'!$C$28)+((P64-'Control Panel'!$J$12)*'Control Panel'!$C$29),IF(P64&gt;='Control Panel'!$J$11,(('Control Panel'!$J$8-'Control Panel'!$I$8)*'Control Panel'!$C$24)+(('Control Panel'!$J$9-'Control Panel'!$I$9)*'Control Panel'!$C$25)+(('Control Panel'!$J$10-'Control Panel'!$I$10)*'Control Panel'!$C$26)+(('Control Panel'!$J$11-'Control Panel'!$I$11)*'Control Panel'!$C$27)+((P64-'Control Panel'!$J$11)*'Control Panel'!$C$28),IF(P64&gt;='Control Panel'!$J$10,(('Control Panel'!$J$8-'Control Panel'!$I$8)*'Control Panel'!$C$24)+('Control Panel'!$J$9-'Control Panel'!$I$9)*'Control Panel'!$C$25+(('Control Panel'!$J$10-'Control Panel'!$I$10)*'Control Panel'!$C$26)+((P64-'Control Panel'!$J$10)*'Control Panel'!$C$27),IF(P64&gt;='Control Panel'!$J$9,(('Control Panel'!$J$8-'Control Panel'!$I$8)*'Control Panel'!$C$24)+(('Control Panel'!$J$9-'Control Panel'!$I$9)*'Control Panel'!$C$25)+((P64-'Control Panel'!$J$9)*'Control Panel'!$C$26),IF(P64&gt;='Control Panel'!$J$8,(('Control Panel'!$J$8-'Control Panel'!$I$8)*'Control Panel'!$C$24)+((P64-'Control Panel'!$J$8)*'Control Panel'!$C$25),IF(P64&lt;='Control Panel'!$J$8,((P64-'Control Panel'!$I$8)*'Control Panel'!$C$24))))))))</f>
        <v>130292.71957110763</v>
      </c>
      <c r="S64" s="92">
        <f t="shared" si="15"/>
        <v>-50919.640645031483</v>
      </c>
      <c r="T64" s="92">
        <f>O64*(1+'Control Panel'!$C$44)</f>
        <v>29364195.627479635</v>
      </c>
      <c r="U64" s="92">
        <f>P64*(1+'Control Panel'!$C$44)</f>
        <v>24293938.902354535</v>
      </c>
      <c r="V64" s="92">
        <f>IF(T64&gt;='Control Panel'!M$36,(('Control Panel'!M$34-'Control Panel'!L$34)*'Control Panel'!$C$39)+('Control Panel'!M$35-'Control Panel'!L$35)*'Control Panel'!$C$40+(('Control Panel'!M$36-'Control Panel'!L$36)*'Control Panel'!$C$41),IF(T64&gt;='Control Panel'!M$35,(('Control Panel'!M$34-'Control Panel'!L$34)*'Control Panel'!$C$39)+(('Control Panel'!M$35-'Control Panel'!L$35)*'Control Panel'!$C$40)+((T64-'Control Panel'!M$35)*'Control Panel'!$C$41),IF(T64&gt;='Control Panel'!M$34,(('Control Panel'!M$34-'Control Panel'!L$34)*'Control Panel'!$C$39)+((T64-'Control Panel'!M$34)*'Control Panel'!$C$40),IF(T64&lt;='Control Panel'!M$34,((T64-'Control Panel'!L$34)*'Control Panel'!$C$39)))))</f>
        <v>186648.73102262331</v>
      </c>
      <c r="W64" s="91">
        <f>IF(U64&gt;='Control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Panel'!$C$29)),IF(U64&gt;='Control Panel'!$M$12,(('Control Panel'!$M$8-'Control Panel'!$L$8)*'Control Panel'!$C$24)+(('Control Panel'!$M$9-'Control Panel'!$L$9)*'Control Panel'!$C$25)+(('Control Panel'!$M$10-'Control Panel'!$L$10)*'Control Panel'!$C$26)+(('Control Panel'!$M$11-'Control Panel'!$L$11)*'Control Panel'!$C$27)+(('Control Panel'!$M$12-'Control Panel'!$L$12)*'Control Panel'!$C$28)+((U64-'Control Panel'!$M$12)*'Control Panel'!$C$29),IF(U64&gt;='Control Panel'!$M$11,(('Control Panel'!$M$8-'Control Panel'!$L$8)*'Control Panel'!$C$24)+(('Control Panel'!$M$9-'Control Panel'!$L$9)*'Control Panel'!$C$25)+(('Control Panel'!$M$10-'Control Panel'!$L$10)*'Control Panel'!$C$26)+(('Control Panel'!$M$11-'Control Panel'!$L$11)*'Control Panel'!$C$27)+((U64-'Control Panel'!$M$11)*'Control Panel'!$C$28),IF(U64&gt;='Control Panel'!$M$10,(('Control Panel'!$M$8-'Control Panel'!$L$8)*'Control Panel'!$C$24)+('Control Panel'!$M$9-'Control Panel'!$L$9)*'Control Panel'!$C$25+(('Control Panel'!$M$10-'Control Panel'!$L$10)*'Control Panel'!$C$26)+((U64-'Control Panel'!$M$10)*'Control Panel'!$C$27),IF(U64&gt;='Control Panel'!$M$9,(('Control Panel'!$M$8-'Control Panel'!$L$8)*'Control Panel'!$C$24)+(('Control Panel'!$M$9-'Control Panel'!$L$9)*'Control Panel'!$C$25)+((U64-'Control Panel'!$M$9)*'Control Panel'!$C$26),IF(U64&gt;='Control Panel'!$M$8,(('Control Panel'!$M$8-'Control Panel'!$L$8)*'Control Panel'!$C$24)+((U64-'Control Panel'!$M$8)*'Control Panel'!$C$25),IF(U64&lt;='Control Panel'!$M$8,((U64-'Control Panel'!$L$8)*'Control Panel'!$C$24))))))))</f>
        <v>134201.50115824086</v>
      </c>
      <c r="X64" s="92">
        <f t="shared" si="16"/>
        <v>-52447.229864382447</v>
      </c>
      <c r="Y64" s="91">
        <f>T64*(1+'Control Panel'!$C$44)</f>
        <v>30245121.496304024</v>
      </c>
      <c r="Z64" s="91">
        <f>U64*(1+'Control Panel'!$C$44)</f>
        <v>25022757.069425173</v>
      </c>
      <c r="AA64" s="91">
        <f>IF(Y64&gt;='Control Panel'!P$36,(('Control Panel'!P$34-'Control Panel'!O$34)*'Control Panel'!$C$39)+('Control Panel'!P$35-'Control Panel'!O$35)*'Control Panel'!$C$40+(('Control Panel'!P$36-'Control Panel'!O$36)*'Control Panel'!$C$41),IF(Y64&gt;='Control Panel'!P$35,(('Control Panel'!P$34-'Control Panel'!O$34)*'Control Panel'!$C$39)+(('Control Panel'!P$35-'Control Panel'!O$35)*'Control Panel'!$C$40)+((Y64-'Control Panel'!P$35)*'Control Panel'!$C$41),IF(Y64&gt;='Control Panel'!P$34,(('Control Panel'!P$34-'Control Panel'!O$34)*'Control Panel'!$C$39)+((Y64-'Control Panel'!P$34)*'Control Panel'!$C$40),IF(Y64&lt;='Control Panel'!P$34,((Y64-'Control Panel'!O$34)*'Control Panel'!$C$39)))))</f>
        <v>192248.19295330203</v>
      </c>
      <c r="AB64" s="91">
        <f>IF(Z64&gt;='Control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Panel'!$C$29)),IF(Z64&gt;='Control Panel'!$P$12,(('Control Panel'!$P$8-'Control Panel'!$O$8)*'Control Panel'!$C$24)+(('Control Panel'!$P$9-'Control Panel'!$O$9)*'Control Panel'!$C$25)+(('Control Panel'!$P$10-'Control Panel'!$O$10)*'Control Panel'!$C$26)+(('Control Panel'!$P$11-'Control Panel'!$O$11)*'Control Panel'!$C$27)+(('Control Panel'!$P$12-'Control Panel'!$O$12)*'Control Panel'!$C$28)+((Z64-'Control Panel'!$P$12)*'Control Panel'!$C$29),IF(Z64&gt;='Control Panel'!$P$11,(('Control Panel'!$P$8-'Control Panel'!$O$8)*'Control Panel'!$C$24)+(('Control Panel'!$P$9-'Control Panel'!$O$9)*'Control Panel'!$C$25)+(('Control Panel'!$P$10-'Control Panel'!$O$10)*'Control Panel'!$C$26)+(('Control Panel'!$P$11-'Control Panel'!$O$11)*'Control Panel'!$C$27)+((Z64-'Control Panel'!$P$11)*'Control Panel'!$C$28),IF(Z64&gt;='Control Panel'!$P$10,(('Control Panel'!$P$8-'Control Panel'!$O$8)*'Control Panel'!$C$24)+('Control Panel'!$P$9-'Control Panel'!$O$9)*'Control Panel'!$C$25+(('Control Panel'!$P$10-'Control Panel'!$O$10)*'Control Panel'!$C$26)+((Z64-'Control Panel'!$P$10)*'Control Panel'!$C$27),IF(Z64&gt;='Control Panel'!$P$9,(('Control Panel'!$P$8-'Control Panel'!$O$8)*'Control Panel'!$C$24)+(('Control Panel'!$P$9-'Control Panel'!$O$9)*'Control Panel'!$C$25)+((Z64-'Control Panel'!$P$9)*'Control Panel'!$C$26),IF(Z64&gt;='Control Panel'!$P$8,(('Control Panel'!$P$8-'Control Panel'!$O$8)*'Control Panel'!$C$24)+((Z64-'Control Panel'!$P$8)*'Control Panel'!$C$25),IF(Z64&lt;='Control Panel'!$P$8,((Z64-'Control Panel'!$O$8)*'Control Panel'!$C$24))))))))</f>
        <v>138227.54619298811</v>
      </c>
      <c r="AC64" s="93">
        <f t="shared" si="17"/>
        <v>-54020.646760313917</v>
      </c>
      <c r="AD64" s="93">
        <f>Y64*(1+'Control Panel'!$C$44)</f>
        <v>31152475.141193144</v>
      </c>
      <c r="AE64" s="91">
        <f>Z64*(1+'Control Panel'!$C$44)</f>
        <v>25773439.781507928</v>
      </c>
      <c r="AF64" s="91">
        <f>IF(AD64&gt;='Control Panel'!S$36,(('Control Panel'!S$34-'Control Panel'!R$34)*'Control Panel'!$C$39)+('Control Panel'!S$35-'Control Panel'!R$35)*'Control Panel'!$C$40+(('Control Panel'!S$36-'Control Panel'!R$36)*'Control Panel'!$C$41),IF(AD64&gt;='Control Panel'!S$35,(('Control Panel'!S$34-'Control Panel'!R$34)*'Control Panel'!$C$39)+(('Control Panel'!S$35-'Control Panel'!R$35)*'Control Panel'!$C$40)+((AD64-'Control Panel'!S$35)*'Control Panel'!$C$41),IF(AD64&gt;='Control Panel'!S$34,(('Control Panel'!S$34-'Control Panel'!R$34)*'Control Panel'!$C$39)+((AD64-'Control Panel'!S$34)*'Control Panel'!$C$40),IF(AD64&lt;='Control Panel'!S$34,((AD64-'Control Panel'!R$34)*'Control Panel'!$C$39)))))</f>
        <v>198015.63874190109</v>
      </c>
      <c r="AG64" s="91">
        <f>IF(AE64&gt;='Control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Panel'!$C$29)),IF(AE64&gt;='Control Panel'!$S$12,(('Control Panel'!$S$8-'Control Panel'!$R$8)*'Control Panel'!$C$24)+(('Control Panel'!$S$9-'Control Panel'!$R$9)*'Control Panel'!$C$25)+(('Control Panel'!$S$10-'Control Panel'!$R$10)*'Control Panel'!$C$26)+(('Control Panel'!$S$11-'Control Panel'!$R$11)*'Control Panel'!$C$27)+(('Control Panel'!$S$12-'Control Panel'!$R$12)*'Control Panel'!$C$28)+((AE64-'Control Panel'!$S$12)*'Control Panel'!$C$29),IF(AE64&gt;='Control Panel'!$S$11,(('Control Panel'!$S$8-'Control Panel'!$R$8)*'Control Panel'!$C$24)+(('Control Panel'!$S$9-'Control Panel'!$R$9)*'Control Panel'!$C$25)+(('Control Panel'!$S$10-'Control Panel'!$R$10)*'Control Panel'!$C$26)+(('Control Panel'!$S$11-'Control Panel'!$R$11)*'Control Panel'!$C$27)+((AE64-'Control Panel'!$S$11)*'Control Panel'!$C$28),IF(AE64&gt;='Control Panel'!$S$10,(('Control Panel'!$S$8-'Control Panel'!$R$8)*'Control Panel'!$C$24)+('Control Panel'!$S$9-'Control Panel'!$R$9)*'Control Panel'!$C$25+(('Control Panel'!$S$10-'Control Panel'!$R$10)*'Control Panel'!$C$26)+((AE64-'Control Panel'!$S$10)*'Control Panel'!$C$27),IF(AE64&gt;='Control Panel'!$S$9,(('Control Panel'!$S$8-'Control Panel'!$R$8)*'Control Panel'!$C$24)+(('Control Panel'!$S$9-'Control Panel'!$R$9)*'Control Panel'!$C$25)+((AE64-'Control Panel'!$S$9)*'Control Panel'!$C$26),IF(AE64&gt;='Control Panel'!$S$8,(('Control Panel'!$S$8-'Control Panel'!$R$8)*'Control Panel'!$C$24)+((AE64-'Control Panel'!$S$8)*'Control Panel'!$C$25),IF(AE64&lt;='Control Panel'!$S$8,((AE64-'Control Panel'!$R$8)*'Control Panel'!$C$24))))))))</f>
        <v>142374.37257877775</v>
      </c>
      <c r="AH64" s="91">
        <f t="shared" si="18"/>
        <v>-55641.266163123335</v>
      </c>
      <c r="AI64" s="92">
        <f t="shared" si="19"/>
        <v>934059.25324089685</v>
      </c>
      <c r="AJ64" s="92">
        <f t="shared" si="20"/>
        <v>671593.92549248098</v>
      </c>
      <c r="AK64" s="92">
        <f t="shared" si="21"/>
        <v>-262465.32774841588</v>
      </c>
    </row>
    <row r="65" spans="1:37" s="94" customFormat="1" ht="14.1">
      <c r="A65" s="86" t="str">
        <f>'ESTIMATED Earned Revenue'!A66</f>
        <v>Tulsa, OK</v>
      </c>
      <c r="B65" s="86"/>
      <c r="C65" s="87">
        <f>'ESTIMATED Earned Revenue'!$I66*1.07925</f>
        <v>22377397.123636365</v>
      </c>
      <c r="D65" s="87">
        <f>'ESTIMATED Earned Revenue'!$L66*1.07925</f>
        <v>22366951.553454544</v>
      </c>
      <c r="E65" s="88">
        <f>IF(C65&gt;='Control Panel'!D$36,(('Control Panel'!D$34-'Control Panel'!C$34)*'Control Panel'!$C$39)+('Control Panel'!D$35-'Control Panel'!C$35)*'Control Panel'!$C$40+(('Control Panel'!D$36-'Control Panel'!C$36)*'Control Panel'!$C$41),IF(C65&gt;='Control Panel'!D$35,(('Control Panel'!D$34-'Control Panel'!C$34)*'Control Panel'!$C$39)+(('Control Panel'!D$35-'Control Panel'!C$35)*'Control Panel'!$C$40)+((C65-'Control Panel'!D$35)*'Control Panel'!$C$41),IF(C65&gt;='Control Panel'!D$34,(('Control Panel'!D$34-'Control Panel'!C$34)*'Control Panel'!$C$39)+((C65-'Control Panel'!D$34)*'Control Panel'!$C$40),IF(C65&lt;='Control Panel'!D$34,((C65-'Control Panel'!C$34)*'Control Panel'!$C$39)))))</f>
        <v>161820.02624727273</v>
      </c>
      <c r="F65" s="88">
        <f>IF(D65&gt;='Control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Panel'!$C$29)),IF(D65&gt;='Control Panel'!$D$12,(('Control Panel'!$D$8-'Control Panel'!$C$8)*'Control Panel'!$C$24)+(('Control Panel'!$D$9-'Control Panel'!$C$9)*'Control Panel'!$C$25)+(('Control Panel'!$D$10-'Control Panel'!$C$10)*'Control Panel'!$C$26)+(('Control Panel'!$D$11-'Control Panel'!$C$11)*'Control Panel'!$C$27)+(('Control Panel'!$D$12-'Control Panel'!$C$12)*'Control Panel'!$C$28)+((D65-'Control Panel'!$D$12)*'Control Panel'!$C$29),IF(D65&gt;='Control Panel'!$D$11,(('Control Panel'!$D$8-'Control Panel'!$C$8)*'Control Panel'!$C$24)+(('Control Panel'!$D$9-'Control Panel'!$C$9)*'Control Panel'!$C$25)+(('Control Panel'!$D$10-'Control Panel'!$C$10)*'Control Panel'!$C$26)+(('Control Panel'!$D$11-'Control Panel'!$C$11)*'Control Panel'!$C$27)+((D65-'Control Panel'!$D$11)*'Control Panel'!$C$28),IF(D65&gt;='Control Panel'!$D$10,(('Control Panel'!$D$8-'Control Panel'!$C$8)*'Control Panel'!$C$24)+('Control Panel'!$D$9-'Control Panel'!$C$9)*'Control Panel'!$C$25+(('Control Panel'!$D$10-'Control Panel'!$C$10)*'Control Panel'!$C$26)+((D65-'Control Panel'!$D$10)*'Control Panel'!$C$27),IF(D65&gt;='Control Panel'!$D$9,(('Control Panel'!$D$8-'Control Panel'!$C$8)*'Control Panel'!$C$24)+(('Control Panel'!$D$9-'Control Panel'!$C$9)*'Control Panel'!$C$25)+((D65-'Control Panel'!$D$9)*'Control Panel'!$C$26),IF(D65&gt;='Control Panel'!$D$8,(('Control Panel'!$D$8-'Control Panel'!$C$8)*'Control Panel'!$C$24)+((D65-'Control Panel'!$D$8)*'Control Panel'!$C$25),IF(D65&lt;='Control Panel'!$D$8,((D65-'Control Panel'!$C$8)*'Control Panel'!$C$24))))))))</f>
        <v>123284.3304370909</v>
      </c>
      <c r="G65" s="89">
        <f t="shared" si="11"/>
        <v>7.2314052145210674E-3</v>
      </c>
      <c r="H65" s="90">
        <f t="shared" si="12"/>
        <v>5.5118968779654647E-3</v>
      </c>
      <c r="I65" s="91">
        <f t="shared" si="13"/>
        <v>-38535.695810181831</v>
      </c>
      <c r="J65" s="91">
        <f>C65*(1+'Control Panel'!$C$44)</f>
        <v>23048719.037345458</v>
      </c>
      <c r="K65" s="91">
        <f>D65*(1+'Control Panel'!$C$44)</f>
        <v>23037960.100058183</v>
      </c>
      <c r="L65" s="92">
        <f>IF(J65&gt;='Control Panel'!G$36,(('Control Panel'!G$34-'Control Panel'!F$34)*'Control Panel'!$C$39)+('Control Panel'!G$35-'Control Panel'!F$35)*'Control Panel'!$C$40+(('Control Panel'!G$36-'Control Panel'!F$36)*'Control Panel'!$C$41),IF(J65&gt;='Control Panel'!G$35,(('Control Panel'!G$34-'Control Panel'!F$34)*'Control Panel'!$C$39)+(('Control Panel'!G$35-'Control Panel'!F$35)*'Control Panel'!$C$40)+((J65-'Control Panel'!G$35)*'Control Panel'!$C$41),IF(J65&gt;='Control Panel'!G$34,(('Control Panel'!G$34-'Control Panel'!F$34)*'Control Panel'!$C$39)+((J65-'Control Panel'!G$34)*'Control Panel'!$C$40),IF(J65&lt;='Control Panel'!G$34,((J65-'Control Panel'!F$34)*'Control Panel'!$C$39)))))</f>
        <v>166674.62703469093</v>
      </c>
      <c r="M65" s="92">
        <f>IF(K65&gt;='Control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Panel'!$C$29)),IF(K65&gt;='Control Panel'!$G$12,(('Control Panel'!$G$8-'Control Panel'!$F$8)*'Control Panel'!$C$24)+(('Control Panel'!$G$9-'Control Panel'!$F$9)*'Control Panel'!$C$25)+(('Control Panel'!$G$10-'Control Panel'!$F$10)*'Control Panel'!$C$26)+(('Control Panel'!$G$11-'Control Panel'!$F$11)*'Control Panel'!$C$27)+(('Control Panel'!$G$12-'Control Panel'!$F$12)*'Control Panel'!$C$28)+((K65-'Control Panel'!$G$12)*'Control Panel'!$C$29),IF(K65&gt;='Control Panel'!$G$11,(('Control Panel'!$G$8-'Control Panel'!$F$8)*'Control Panel'!$C$24)+(('Control Panel'!$G$9-'Control Panel'!$F$9)*'Control Panel'!$C$25)+(('Control Panel'!$G$10-'Control Panel'!$F$10)*'Control Panel'!$C$26)+(('Control Panel'!$G$11-'Control Panel'!$F$11)*'Control Panel'!$C$27)+((K65-'Control Panel'!$G$11)*'Control Panel'!$C$28),IF(K65&gt;='Control Panel'!$G$10,(('Control Panel'!$G$8-'Control Panel'!$F$8)*'Control Panel'!$C$24)+('Control Panel'!$G$9-'Control Panel'!$F$9)*'Control Panel'!$C$25+(('Control Panel'!$G$10-'Control Panel'!$F$10)*'Control Panel'!$C$26)+((K65-'Control Panel'!$G$10)*'Control Panel'!$C$27),IF(K65&gt;='Control Panel'!$G$9,(('Control Panel'!$G$8-'Control Panel'!$F$8)*'Control Panel'!$C$24)+(('Control Panel'!$G$9-'Control Panel'!$F$9)*'Control Panel'!$C$25)+((K65-'Control Panel'!$G$9)*'Control Panel'!$C$26),IF(K65&gt;='Control Panel'!$G$8,(('Control Panel'!$G$8-'Control Panel'!$F$8)*'Control Panel'!$C$24)+((K65-'Control Panel'!$G$8)*'Control Panel'!$C$25),IF(K65&lt;='Control Panel'!$G$8,((K65-'Control Panel'!$F$8)*'Control Panel'!$C$24))))))))</f>
        <v>126982.86035020364</v>
      </c>
      <c r="N65" s="92">
        <f t="shared" si="14"/>
        <v>-39691.766684487287</v>
      </c>
      <c r="O65" s="92">
        <f>J65*(1+'Control Panel'!$C$44)</f>
        <v>23740180.608465821</v>
      </c>
      <c r="P65" s="92">
        <f>K65*(1+'Control Panel'!$C$44)</f>
        <v>23729098.90305993</v>
      </c>
      <c r="Q65" s="92">
        <f>IF(O65&gt;='Control Panel'!J$36,(('Control Panel'!J$34-'Control Panel'!I$34)*'Control Panel'!$C$39)+('Control Panel'!J$35-'Control Panel'!I$35)*'Control Panel'!$C$40+(('Control Panel'!J$36-'Control Panel'!I$36)*'Control Panel'!$C$41),IF(O65&gt;='Control Panel'!J$35,(('Control Panel'!J$34-'Control Panel'!I$34)*'Control Panel'!$C$39)+(('Control Panel'!J$35-'Control Panel'!I$35)*'Control Panel'!$C$40)+((O65-'Control Panel'!J$35)*'Control Panel'!$C$41),IF(O65&gt;='Control Panel'!J$34,(('Control Panel'!J$34-'Control Panel'!I$34)*'Control Panel'!$C$39)+((O65-'Control Panel'!J$34)*'Control Panel'!$C$40),IF(O65&lt;='Control Panel'!J$34,((O65-'Control Panel'!I$34)*'Control Panel'!$C$39)))))</f>
        <v>171674.86584573166</v>
      </c>
      <c r="R65" s="92">
        <f>IF(P65&gt;='Control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Panel'!$C$29)),IF(P65&gt;='Control Panel'!$J$12,(('Control Panel'!$J$8-'Control Panel'!$I$8)*'Control Panel'!$C$24)+(('Control Panel'!$J$9-'Control Panel'!$I$9)*'Control Panel'!$C$25)+(('Control Panel'!$J$10-'Control Panel'!$I$10)*'Control Panel'!$C$26)+(('Control Panel'!$J$11-'Control Panel'!$I$11)*'Control Panel'!$C$27)+(('Control Panel'!$J$12-'Control Panel'!$I$12)*'Control Panel'!$C$28)+((P65-'Control Panel'!$J$12)*'Control Panel'!$C$29),IF(P65&gt;='Control Panel'!$J$11,(('Control Panel'!$J$8-'Control Panel'!$I$8)*'Control Panel'!$C$24)+(('Control Panel'!$J$9-'Control Panel'!$I$9)*'Control Panel'!$C$25)+(('Control Panel'!$J$10-'Control Panel'!$I$10)*'Control Panel'!$C$26)+(('Control Panel'!$J$11-'Control Panel'!$I$11)*'Control Panel'!$C$27)+((P65-'Control Panel'!$J$11)*'Control Panel'!$C$28),IF(P65&gt;='Control Panel'!$J$10,(('Control Panel'!$J$8-'Control Panel'!$I$8)*'Control Panel'!$C$24)+('Control Panel'!$J$9-'Control Panel'!$I$9)*'Control Panel'!$C$25+(('Control Panel'!$J$10-'Control Panel'!$I$10)*'Control Panel'!$C$26)+((P65-'Control Panel'!$J$10)*'Control Panel'!$C$27),IF(P65&gt;='Control Panel'!$J$9,(('Control Panel'!$J$8-'Control Panel'!$I$8)*'Control Panel'!$C$24)+(('Control Panel'!$J$9-'Control Panel'!$I$9)*'Control Panel'!$C$25)+((P65-'Control Panel'!$J$9)*'Control Panel'!$C$26),IF(P65&gt;='Control Panel'!$J$8,(('Control Panel'!$J$8-'Control Panel'!$I$8)*'Control Panel'!$C$24)+((P65-'Control Panel'!$J$8)*'Control Panel'!$C$25),IF(P65&lt;='Control Panel'!$J$8,((P65-'Control Panel'!$I$8)*'Control Panel'!$C$24))))))))</f>
        <v>130792.34616070976</v>
      </c>
      <c r="S65" s="92">
        <f t="shared" si="15"/>
        <v>-40882.519685021907</v>
      </c>
      <c r="T65" s="92">
        <f>O65*(1+'Control Panel'!$C$44)</f>
        <v>24452386.026719797</v>
      </c>
      <c r="U65" s="92">
        <f>P65*(1+'Control Panel'!$C$44)</f>
        <v>24440971.870151728</v>
      </c>
      <c r="V65" s="92">
        <f>IF(T65&gt;='Control Panel'!M$36,(('Control Panel'!M$34-'Control Panel'!L$34)*'Control Panel'!$C$39)+('Control Panel'!M$35-'Control Panel'!L$35)*'Control Panel'!$C$40+(('Control Panel'!M$36-'Control Panel'!L$36)*'Control Panel'!$C$41),IF(T65&gt;='Control Panel'!M$35,(('Control Panel'!M$34-'Control Panel'!L$34)*'Control Panel'!$C$39)+(('Control Panel'!M$35-'Control Panel'!L$35)*'Control Panel'!$C$40)+((T65-'Control Panel'!M$35)*'Control Panel'!$C$41),IF(T65&gt;='Control Panel'!M$34,(('Control Panel'!M$34-'Control Panel'!L$34)*'Control Panel'!$C$39)+((T65-'Control Panel'!M$34)*'Control Panel'!$C$40),IF(T65&lt;='Control Panel'!M$34,((T65-'Control Panel'!L$34)*'Control Panel'!$C$39)))))</f>
        <v>176825.11182110364</v>
      </c>
      <c r="W65" s="91">
        <f>IF(U65&gt;='Control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Panel'!$C$29)),IF(U65&gt;='Control Panel'!$M$12,(('Control Panel'!$M$8-'Control Panel'!$L$8)*'Control Panel'!$C$24)+(('Control Panel'!$M$9-'Control Panel'!$L$9)*'Control Panel'!$C$25)+(('Control Panel'!$M$10-'Control Panel'!$L$10)*'Control Panel'!$C$26)+(('Control Panel'!$M$11-'Control Panel'!$L$11)*'Control Panel'!$C$27)+(('Control Panel'!$M$12-'Control Panel'!$L$12)*'Control Panel'!$C$28)+((U65-'Control Panel'!$M$12)*'Control Panel'!$C$29),IF(U65&gt;='Control Panel'!$M$11,(('Control Panel'!$M$8-'Control Panel'!$L$8)*'Control Panel'!$C$24)+(('Control Panel'!$M$9-'Control Panel'!$L$9)*'Control Panel'!$C$25)+(('Control Panel'!$M$10-'Control Panel'!$L$10)*'Control Panel'!$C$26)+(('Control Panel'!$M$11-'Control Panel'!$L$11)*'Control Panel'!$C$27)+((U65-'Control Panel'!$M$11)*'Control Panel'!$C$28),IF(U65&gt;='Control Panel'!$M$10,(('Control Panel'!$M$8-'Control Panel'!$L$8)*'Control Panel'!$C$24)+('Control Panel'!$M$9-'Control Panel'!$L$9)*'Control Panel'!$C$25+(('Control Panel'!$M$10-'Control Panel'!$L$10)*'Control Panel'!$C$26)+((U65-'Control Panel'!$M$10)*'Control Panel'!$C$27),IF(U65&gt;='Control Panel'!$M$9,(('Control Panel'!$M$8-'Control Panel'!$L$8)*'Control Panel'!$C$24)+(('Control Panel'!$M$9-'Control Panel'!$L$9)*'Control Panel'!$C$25)+((U65-'Control Panel'!$M$9)*'Control Panel'!$C$26),IF(U65&gt;='Control Panel'!$M$8,(('Control Panel'!$M$8-'Control Panel'!$L$8)*'Control Panel'!$C$24)+((U65-'Control Panel'!$M$8)*'Control Panel'!$C$25),IF(U65&lt;='Control Panel'!$M$8,((U65-'Control Panel'!$L$8)*'Control Panel'!$C$24))))))))</f>
        <v>134716.11654553105</v>
      </c>
      <c r="X65" s="92">
        <f t="shared" si="16"/>
        <v>-42108.995275572583</v>
      </c>
      <c r="Y65" s="91">
        <f>T65*(1+'Control Panel'!$C$44)</f>
        <v>25185957.607521392</v>
      </c>
      <c r="Z65" s="91">
        <f>U65*(1+'Control Panel'!$C$44)</f>
        <v>25174201.026256282</v>
      </c>
      <c r="AA65" s="91">
        <f>IF(Y65&gt;='Control Panel'!P$36,(('Control Panel'!P$34-'Control Panel'!O$34)*'Control Panel'!$C$39)+('Control Panel'!P$35-'Control Panel'!O$35)*'Control Panel'!$C$40+(('Control Panel'!P$36-'Control Panel'!O$36)*'Control Panel'!$C$41),IF(Y65&gt;='Control Panel'!P$35,(('Control Panel'!P$34-'Control Panel'!O$34)*'Control Panel'!$C$39)+(('Control Panel'!P$35-'Control Panel'!O$35)*'Control Panel'!$C$40)+((Y65-'Control Panel'!P$35)*'Control Panel'!$C$41),IF(Y65&gt;='Control Panel'!P$34,(('Control Panel'!P$34-'Control Panel'!O$34)*'Control Panel'!$C$39)+((Y65-'Control Panel'!P$34)*'Control Panel'!$C$40),IF(Y65&lt;='Control Panel'!P$34,((Y65-'Control Panel'!O$34)*'Control Panel'!$C$39)))))</f>
        <v>182129.86517573675</v>
      </c>
      <c r="AB65" s="91">
        <f>IF(Z65&gt;='Control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Panel'!$C$29)),IF(Z65&gt;='Control Panel'!$P$12,(('Control Panel'!$P$8-'Control Panel'!$O$8)*'Control Panel'!$C$24)+(('Control Panel'!$P$9-'Control Panel'!$O$9)*'Control Panel'!$C$25)+(('Control Panel'!$P$10-'Control Panel'!$O$10)*'Control Panel'!$C$26)+(('Control Panel'!$P$11-'Control Panel'!$O$11)*'Control Panel'!$C$27)+(('Control Panel'!$P$12-'Control Panel'!$O$12)*'Control Panel'!$C$28)+((Z65-'Control Panel'!$P$12)*'Control Panel'!$C$29),IF(Z65&gt;='Control Panel'!$P$11,(('Control Panel'!$P$8-'Control Panel'!$O$8)*'Control Panel'!$C$24)+(('Control Panel'!$P$9-'Control Panel'!$O$9)*'Control Panel'!$C$25)+(('Control Panel'!$P$10-'Control Panel'!$O$10)*'Control Panel'!$C$26)+(('Control Panel'!$P$11-'Control Panel'!$O$11)*'Control Panel'!$C$27)+((Z65-'Control Panel'!$P$11)*'Control Panel'!$C$28),IF(Z65&gt;='Control Panel'!$P$10,(('Control Panel'!$P$8-'Control Panel'!$O$8)*'Control Panel'!$C$24)+('Control Panel'!$P$9-'Control Panel'!$O$9)*'Control Panel'!$C$25+(('Control Panel'!$P$10-'Control Panel'!$O$10)*'Control Panel'!$C$26)+((Z65-'Control Panel'!$P$10)*'Control Panel'!$C$27),IF(Z65&gt;='Control Panel'!$P$9,(('Control Panel'!$P$8-'Control Panel'!$O$8)*'Control Panel'!$C$24)+(('Control Panel'!$P$9-'Control Panel'!$O$9)*'Control Panel'!$C$25)+((Z65-'Control Panel'!$P$9)*'Control Panel'!$C$26),IF(Z65&gt;='Control Panel'!$P$8,(('Control Panel'!$P$8-'Control Panel'!$O$8)*'Control Panel'!$C$24)+((Z65-'Control Panel'!$P$8)*'Control Panel'!$C$25),IF(Z65&lt;='Control Panel'!$P$8,((Z65-'Control Panel'!$O$8)*'Control Panel'!$C$24))))))))</f>
        <v>138757.60004189698</v>
      </c>
      <c r="AC65" s="93">
        <f t="shared" si="17"/>
        <v>-43372.26513383977</v>
      </c>
      <c r="AD65" s="93">
        <f>Y65*(1+'Control Panel'!$C$44)</f>
        <v>25941536.335747033</v>
      </c>
      <c r="AE65" s="91">
        <f>Z65*(1+'Control Panel'!$C$44)</f>
        <v>25929427.05704397</v>
      </c>
      <c r="AF65" s="91">
        <f>IF(AD65&gt;='Control Panel'!S$36,(('Control Panel'!S$34-'Control Panel'!R$34)*'Control Panel'!$C$39)+('Control Panel'!S$35-'Control Panel'!R$35)*'Control Panel'!$C$40+(('Control Panel'!S$36-'Control Panel'!R$36)*'Control Panel'!$C$41),IF(AD65&gt;='Control Panel'!S$35,(('Control Panel'!S$34-'Control Panel'!R$34)*'Control Panel'!$C$39)+(('Control Panel'!S$35-'Control Panel'!R$35)*'Control Panel'!$C$40)+((AD65-'Control Panel'!S$35)*'Control Panel'!$C$41),IF(AD65&gt;='Control Panel'!S$34,(('Control Panel'!S$34-'Control Panel'!R$34)*'Control Panel'!$C$39)+((AD65-'Control Panel'!S$34)*'Control Panel'!$C$40),IF(AD65&lt;='Control Panel'!S$34,((AD65-'Control Panel'!R$34)*'Control Panel'!$C$39)))))</f>
        <v>187593.76113100885</v>
      </c>
      <c r="AG65" s="91">
        <f>IF(AE65&gt;='Control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Panel'!$C$29)),IF(AE65&gt;='Control Panel'!$S$12,(('Control Panel'!$S$8-'Control Panel'!$R$8)*'Control Panel'!$C$24)+(('Control Panel'!$S$9-'Control Panel'!$R$9)*'Control Panel'!$C$25)+(('Control Panel'!$S$10-'Control Panel'!$R$10)*'Control Panel'!$C$26)+(('Control Panel'!$S$11-'Control Panel'!$R$11)*'Control Panel'!$C$27)+(('Control Panel'!$S$12-'Control Panel'!$R$12)*'Control Panel'!$C$28)+((AE65-'Control Panel'!$S$12)*'Control Panel'!$C$29),IF(AE65&gt;='Control Panel'!$S$11,(('Control Panel'!$S$8-'Control Panel'!$R$8)*'Control Panel'!$C$24)+(('Control Panel'!$S$9-'Control Panel'!$R$9)*'Control Panel'!$C$25)+(('Control Panel'!$S$10-'Control Panel'!$R$10)*'Control Panel'!$C$26)+(('Control Panel'!$S$11-'Control Panel'!$R$11)*'Control Panel'!$C$27)+((AE65-'Control Panel'!$S$11)*'Control Panel'!$C$28),IF(AE65&gt;='Control Panel'!$S$10,(('Control Panel'!$S$8-'Control Panel'!$R$8)*'Control Panel'!$C$24)+('Control Panel'!$S$9-'Control Panel'!$R$9)*'Control Panel'!$C$25+(('Control Panel'!$S$10-'Control Panel'!$R$10)*'Control Panel'!$C$26)+((AE65-'Control Panel'!$S$10)*'Control Panel'!$C$27),IF(AE65&gt;='Control Panel'!$S$9,(('Control Panel'!$S$8-'Control Panel'!$R$8)*'Control Panel'!$C$24)+(('Control Panel'!$S$9-'Control Panel'!$R$9)*'Control Panel'!$C$25)+((AE65-'Control Panel'!$S$9)*'Control Panel'!$C$26),IF(AE65&gt;='Control Panel'!$S$8,(('Control Panel'!$S$8-'Control Panel'!$R$8)*'Control Panel'!$C$24)+((AE65-'Control Panel'!$S$8)*'Control Panel'!$C$25),IF(AE65&lt;='Control Panel'!$S$8,((AE65-'Control Panel'!$R$8)*'Control Panel'!$C$24))))))))</f>
        <v>142920.32804315389</v>
      </c>
      <c r="AH65" s="91">
        <f t="shared" si="18"/>
        <v>-44673.433087854966</v>
      </c>
      <c r="AI65" s="92">
        <f t="shared" si="19"/>
        <v>884898.2310082718</v>
      </c>
      <c r="AJ65" s="92">
        <f t="shared" si="20"/>
        <v>674169.25114149519</v>
      </c>
      <c r="AK65" s="92">
        <f t="shared" si="21"/>
        <v>-210728.97986677662</v>
      </c>
    </row>
    <row r="66" spans="1:37" s="94" customFormat="1" ht="14.1">
      <c r="A66" s="86" t="str">
        <f>'ESTIMATED Earned Revenue'!A67</f>
        <v>Des Moines, IA</v>
      </c>
      <c r="B66" s="86"/>
      <c r="C66" s="87">
        <f>'ESTIMATED Earned Revenue'!$I67*1.07925</f>
        <v>24670832.611500002</v>
      </c>
      <c r="D66" s="87">
        <f>'ESTIMATED Earned Revenue'!$L67*1.07925</f>
        <v>22439293.828125</v>
      </c>
      <c r="E66" s="88">
        <f>IF(C66&gt;='Control Panel'!D$36,(('Control Panel'!D$34-'Control Panel'!C$34)*'Control Panel'!$C$39)+('Control Panel'!D$35-'Control Panel'!C$35)*'Control Panel'!$C$40+(('Control Panel'!D$36-'Control Panel'!C$36)*'Control Panel'!$C$41),IF(C66&gt;='Control Panel'!D$35,(('Control Panel'!D$34-'Control Panel'!C$34)*'Control Panel'!$C$39)+(('Control Panel'!D$35-'Control Panel'!C$35)*'Control Panel'!$C$40)+((C66-'Control Panel'!D$35)*'Control Panel'!$C$41),IF(C66&gt;='Control Panel'!D$34,(('Control Panel'!D$34-'Control Panel'!C$34)*'Control Panel'!$C$39)+((C66-'Control Panel'!D$34)*'Control Panel'!$C$40),IF(C66&lt;='Control Panel'!D$34,((C66-'Control Panel'!C$34)*'Control Panel'!$C$39)))))</f>
        <v>166406.89722300001</v>
      </c>
      <c r="F66" s="88">
        <f>IF(D66&gt;='Control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Panel'!$C$29)),IF(D66&gt;='Control Panel'!$D$12,(('Control Panel'!$D$8-'Control Panel'!$C$8)*'Control Panel'!$C$24)+(('Control Panel'!$D$9-'Control Panel'!$C$9)*'Control Panel'!$C$25)+(('Control Panel'!$D$10-'Control Panel'!$C$10)*'Control Panel'!$C$26)+(('Control Panel'!$D$11-'Control Panel'!$C$11)*'Control Panel'!$C$27)+(('Control Panel'!$D$12-'Control Panel'!$C$12)*'Control Panel'!$C$28)+((D66-'Control Panel'!$D$12)*'Control Panel'!$C$29),IF(D66&gt;='Control Panel'!$D$11,(('Control Panel'!$D$8-'Control Panel'!$C$8)*'Control Panel'!$C$24)+(('Control Panel'!$D$9-'Control Panel'!$C$9)*'Control Panel'!$C$25)+(('Control Panel'!$D$10-'Control Panel'!$C$10)*'Control Panel'!$C$26)+(('Control Panel'!$D$11-'Control Panel'!$C$11)*'Control Panel'!$C$27)+((D66-'Control Panel'!$D$11)*'Control Panel'!$C$28),IF(D66&gt;='Control Panel'!$D$10,(('Control Panel'!$D$8-'Control Panel'!$C$8)*'Control Panel'!$C$24)+('Control Panel'!$D$9-'Control Panel'!$C$9)*'Control Panel'!$C$25+(('Control Panel'!$D$10-'Control Panel'!$C$10)*'Control Panel'!$C$26)+((D66-'Control Panel'!$D$10)*'Control Panel'!$C$27),IF(D66&gt;='Control Panel'!$D$9,(('Control Panel'!$D$8-'Control Panel'!$C$8)*'Control Panel'!$C$24)+(('Control Panel'!$D$9-'Control Panel'!$C$9)*'Control Panel'!$C$25)+((D66-'Control Panel'!$D$9)*'Control Panel'!$C$26),IF(D66&gt;='Control Panel'!$D$8,(('Control Panel'!$D$8-'Control Panel'!$C$8)*'Control Panel'!$C$24)+((D66-'Control Panel'!$D$8)*'Control Panel'!$C$25),IF(D66&lt;='Control Panel'!$D$8,((D66-'Control Panel'!$C$8)*'Control Panel'!$C$24))))))))</f>
        <v>123537.5283984375</v>
      </c>
      <c r="G66" s="89">
        <f t="shared" si="11"/>
        <v>6.7450863877788828E-3</v>
      </c>
      <c r="H66" s="90">
        <f t="shared" si="12"/>
        <v>5.5054107025238833E-3</v>
      </c>
      <c r="I66" s="91">
        <f t="shared" si="13"/>
        <v>-42869.368824562509</v>
      </c>
      <c r="J66" s="91">
        <f>C66*(1+'Control Panel'!$C$44)</f>
        <v>25410957.589845002</v>
      </c>
      <c r="K66" s="91">
        <f>D66*(1+'Control Panel'!$C$44)</f>
        <v>23112472.642968751</v>
      </c>
      <c r="L66" s="92">
        <f>IF(J66&gt;='Control Panel'!G$36,(('Control Panel'!G$34-'Control Panel'!F$34)*'Control Panel'!$C$39)+('Control Panel'!G$35-'Control Panel'!F$35)*'Control Panel'!$C$40+(('Control Panel'!G$36-'Control Panel'!F$36)*'Control Panel'!$C$41),IF(J66&gt;='Control Panel'!G$35,(('Control Panel'!G$34-'Control Panel'!F$34)*'Control Panel'!$C$39)+(('Control Panel'!G$35-'Control Panel'!F$35)*'Control Panel'!$C$40)+((J66-'Control Panel'!G$35)*'Control Panel'!$C$41),IF(J66&gt;='Control Panel'!G$34,(('Control Panel'!G$34-'Control Panel'!F$34)*'Control Panel'!$C$39)+((J66-'Control Panel'!G$34)*'Control Panel'!$C$40),IF(J66&lt;='Control Panel'!G$34,((J66-'Control Panel'!F$34)*'Control Panel'!$C$39)))))</f>
        <v>171399.10413969003</v>
      </c>
      <c r="M66" s="92">
        <f>IF(K66&gt;='Control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Panel'!$C$29)),IF(K66&gt;='Control Panel'!$G$12,(('Control Panel'!$G$8-'Control Panel'!$F$8)*'Control Panel'!$C$24)+(('Control Panel'!$G$9-'Control Panel'!$F$9)*'Control Panel'!$C$25)+(('Control Panel'!$G$10-'Control Panel'!$F$10)*'Control Panel'!$C$26)+(('Control Panel'!$G$11-'Control Panel'!$F$11)*'Control Panel'!$C$27)+(('Control Panel'!$G$12-'Control Panel'!$F$12)*'Control Panel'!$C$28)+((K66-'Control Panel'!$G$12)*'Control Panel'!$C$29),IF(K66&gt;='Control Panel'!$G$11,(('Control Panel'!$G$8-'Control Panel'!$F$8)*'Control Panel'!$C$24)+(('Control Panel'!$G$9-'Control Panel'!$F$9)*'Control Panel'!$C$25)+(('Control Panel'!$G$10-'Control Panel'!$F$10)*'Control Panel'!$C$26)+(('Control Panel'!$G$11-'Control Panel'!$F$11)*'Control Panel'!$C$27)+((K66-'Control Panel'!$G$11)*'Control Panel'!$C$28),IF(K66&gt;='Control Panel'!$G$10,(('Control Panel'!$G$8-'Control Panel'!$F$8)*'Control Panel'!$C$24)+('Control Panel'!$G$9-'Control Panel'!$F$9)*'Control Panel'!$C$25+(('Control Panel'!$G$10-'Control Panel'!$F$10)*'Control Panel'!$C$26)+((K66-'Control Panel'!$G$10)*'Control Panel'!$C$27),IF(K66&gt;='Control Panel'!$G$9,(('Control Panel'!$G$8-'Control Panel'!$F$8)*'Control Panel'!$C$24)+(('Control Panel'!$G$9-'Control Panel'!$F$9)*'Control Panel'!$C$25)+((K66-'Control Panel'!$G$9)*'Control Panel'!$C$26),IF(K66&gt;='Control Panel'!$G$8,(('Control Panel'!$G$8-'Control Panel'!$F$8)*'Control Panel'!$C$24)+((K66-'Control Panel'!$G$8)*'Control Panel'!$C$25),IF(K66&lt;='Control Panel'!$G$8,((K66-'Control Panel'!$F$8)*'Control Panel'!$C$24))))))))</f>
        <v>127243.65425039062</v>
      </c>
      <c r="N66" s="92">
        <f t="shared" si="14"/>
        <v>-44155.449889299402</v>
      </c>
      <c r="O66" s="92">
        <f>J66*(1+'Control Panel'!$C$44)</f>
        <v>26173286.317540351</v>
      </c>
      <c r="P66" s="92">
        <f>K66*(1+'Control Panel'!$C$44)</f>
        <v>23805846.822257813</v>
      </c>
      <c r="Q66" s="92">
        <f>IF(O66&gt;='Control Panel'!J$36,(('Control Panel'!J$34-'Control Panel'!I$34)*'Control Panel'!$C$39)+('Control Panel'!J$35-'Control Panel'!I$35)*'Control Panel'!$C$40+(('Control Panel'!J$36-'Control Panel'!I$36)*'Control Panel'!$C$41),IF(O66&gt;='Control Panel'!J$35,(('Control Panel'!J$34-'Control Panel'!I$34)*'Control Panel'!$C$39)+(('Control Panel'!J$35-'Control Panel'!I$35)*'Control Panel'!$C$40)+((O66-'Control Panel'!J$35)*'Control Panel'!$C$41),IF(O66&gt;='Control Panel'!J$34,(('Control Panel'!J$34-'Control Panel'!I$34)*'Control Panel'!$C$39)+((O66-'Control Panel'!J$34)*'Control Panel'!$C$40),IF(O66&lt;='Control Panel'!J$34,((O66-'Control Panel'!I$34)*'Control Panel'!$C$39)))))</f>
        <v>176541.07726388072</v>
      </c>
      <c r="R66" s="92">
        <f>IF(P66&gt;='Control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Panel'!$C$29)),IF(P66&gt;='Control Panel'!$J$12,(('Control Panel'!$J$8-'Control Panel'!$I$8)*'Control Panel'!$C$24)+(('Control Panel'!$J$9-'Control Panel'!$I$9)*'Control Panel'!$C$25)+(('Control Panel'!$J$10-'Control Panel'!$I$10)*'Control Panel'!$C$26)+(('Control Panel'!$J$11-'Control Panel'!$I$11)*'Control Panel'!$C$27)+(('Control Panel'!$J$12-'Control Panel'!$I$12)*'Control Panel'!$C$28)+((P66-'Control Panel'!$J$12)*'Control Panel'!$C$29),IF(P66&gt;='Control Panel'!$J$11,(('Control Panel'!$J$8-'Control Panel'!$I$8)*'Control Panel'!$C$24)+(('Control Panel'!$J$9-'Control Panel'!$I$9)*'Control Panel'!$C$25)+(('Control Panel'!$J$10-'Control Panel'!$I$10)*'Control Panel'!$C$26)+(('Control Panel'!$J$11-'Control Panel'!$I$11)*'Control Panel'!$C$27)+((P66-'Control Panel'!$J$11)*'Control Panel'!$C$28),IF(P66&gt;='Control Panel'!$J$10,(('Control Panel'!$J$8-'Control Panel'!$I$8)*'Control Panel'!$C$24)+('Control Panel'!$J$9-'Control Panel'!$I$9)*'Control Panel'!$C$25+(('Control Panel'!$J$10-'Control Panel'!$I$10)*'Control Panel'!$C$26)+((P66-'Control Panel'!$J$10)*'Control Panel'!$C$27),IF(P66&gt;='Control Panel'!$J$9,(('Control Panel'!$J$8-'Control Panel'!$I$8)*'Control Panel'!$C$24)+(('Control Panel'!$J$9-'Control Panel'!$I$9)*'Control Panel'!$C$25)+((P66-'Control Panel'!$J$9)*'Control Panel'!$C$26),IF(P66&gt;='Control Panel'!$J$8,(('Control Panel'!$J$8-'Control Panel'!$I$8)*'Control Panel'!$C$24)+((P66-'Control Panel'!$J$8)*'Control Panel'!$C$25),IF(P66&lt;='Control Panel'!$J$8,((P66-'Control Panel'!$I$8)*'Control Panel'!$C$24))))))))</f>
        <v>131060.96387790235</v>
      </c>
      <c r="S66" s="92">
        <f t="shared" si="15"/>
        <v>-45480.113385978373</v>
      </c>
      <c r="T66" s="92">
        <f>O66*(1+'Control Panel'!$C$44)</f>
        <v>26958484.907066561</v>
      </c>
      <c r="U66" s="92">
        <f>P66*(1+'Control Panel'!$C$44)</f>
        <v>24520022.226925548</v>
      </c>
      <c r="V66" s="92">
        <f>IF(T66&gt;='Control Panel'!M$36,(('Control Panel'!M$34-'Control Panel'!L$34)*'Control Panel'!$C$39)+('Control Panel'!M$35-'Control Panel'!L$35)*'Control Panel'!$C$40+(('Control Panel'!M$36-'Control Panel'!L$36)*'Control Panel'!$C$41),IF(T66&gt;='Control Panel'!M$35,(('Control Panel'!M$34-'Control Panel'!L$34)*'Control Panel'!$C$39)+(('Control Panel'!M$35-'Control Panel'!L$35)*'Control Panel'!$C$40)+((T66-'Control Panel'!M$35)*'Control Panel'!$C$41),IF(T66&gt;='Control Panel'!M$34,(('Control Panel'!M$34-'Control Panel'!L$34)*'Control Panel'!$C$39)+((T66-'Control Panel'!M$34)*'Control Panel'!$C$40),IF(T66&lt;='Control Panel'!M$34,((T66-'Control Panel'!L$34)*'Control Panel'!$C$39)))))</f>
        <v>181837.30958179716</v>
      </c>
      <c r="W66" s="91">
        <f>IF(U66&gt;='Control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Panel'!$C$29)),IF(U66&gt;='Control Panel'!$M$12,(('Control Panel'!$M$8-'Control Panel'!$L$8)*'Control Panel'!$C$24)+(('Control Panel'!$M$9-'Control Panel'!$L$9)*'Control Panel'!$C$25)+(('Control Panel'!$M$10-'Control Panel'!$L$10)*'Control Panel'!$C$26)+(('Control Panel'!$M$11-'Control Panel'!$L$11)*'Control Panel'!$C$27)+(('Control Panel'!$M$12-'Control Panel'!$L$12)*'Control Panel'!$C$28)+((U66-'Control Panel'!$M$12)*'Control Panel'!$C$29),IF(U66&gt;='Control Panel'!$M$11,(('Control Panel'!$M$8-'Control Panel'!$L$8)*'Control Panel'!$C$24)+(('Control Panel'!$M$9-'Control Panel'!$L$9)*'Control Panel'!$C$25)+(('Control Panel'!$M$10-'Control Panel'!$L$10)*'Control Panel'!$C$26)+(('Control Panel'!$M$11-'Control Panel'!$L$11)*'Control Panel'!$C$27)+((U66-'Control Panel'!$M$11)*'Control Panel'!$C$28),IF(U66&gt;='Control Panel'!$M$10,(('Control Panel'!$M$8-'Control Panel'!$L$8)*'Control Panel'!$C$24)+('Control Panel'!$M$9-'Control Panel'!$L$9)*'Control Panel'!$C$25+(('Control Panel'!$M$10-'Control Panel'!$L$10)*'Control Panel'!$C$26)+((U66-'Control Panel'!$M$10)*'Control Panel'!$C$27),IF(U66&gt;='Control Panel'!$M$9,(('Control Panel'!$M$8-'Control Panel'!$L$8)*'Control Panel'!$C$24)+(('Control Panel'!$M$9-'Control Panel'!$L$9)*'Control Panel'!$C$25)+((U66-'Control Panel'!$M$9)*'Control Panel'!$C$26),IF(U66&gt;='Control Panel'!$M$8,(('Control Panel'!$M$8-'Control Panel'!$L$8)*'Control Panel'!$C$24)+((U66-'Control Panel'!$M$8)*'Control Panel'!$C$25),IF(U66&lt;='Control Panel'!$M$8,((U66-'Control Panel'!$L$8)*'Control Panel'!$C$24))))))))</f>
        <v>134992.79279423942</v>
      </c>
      <c r="X66" s="92">
        <f t="shared" si="16"/>
        <v>-46844.516787557746</v>
      </c>
      <c r="Y66" s="91">
        <f>T66*(1+'Control Panel'!$C$44)</f>
        <v>27767239.454278558</v>
      </c>
      <c r="Z66" s="91">
        <f>U66*(1+'Control Panel'!$C$44)</f>
        <v>25255622.893733315</v>
      </c>
      <c r="AA66" s="91">
        <f>IF(Y66&gt;='Control Panel'!P$36,(('Control Panel'!P$34-'Control Panel'!O$34)*'Control Panel'!$C$39)+('Control Panel'!P$35-'Control Panel'!O$35)*'Control Panel'!$C$40+(('Control Panel'!P$36-'Control Panel'!O$36)*'Control Panel'!$C$41),IF(Y66&gt;='Control Panel'!P$35,(('Control Panel'!P$34-'Control Panel'!O$34)*'Control Panel'!$C$39)+(('Control Panel'!P$35-'Control Panel'!O$35)*'Control Panel'!$C$40)+((Y66-'Control Panel'!P$35)*'Control Panel'!$C$41),IF(Y66&gt;='Control Panel'!P$34,(('Control Panel'!P$34-'Control Panel'!O$34)*'Control Panel'!$C$39)+((Y66-'Control Panel'!P$34)*'Control Panel'!$C$40),IF(Y66&lt;='Control Panel'!P$34,((Y66-'Control Panel'!O$34)*'Control Panel'!$C$39)))))</f>
        <v>187292.4288692511</v>
      </c>
      <c r="AB66" s="91">
        <f>IF(Z66&gt;='Control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Panel'!$C$29)),IF(Z66&gt;='Control Panel'!$P$12,(('Control Panel'!$P$8-'Control Panel'!$O$8)*'Control Panel'!$C$24)+(('Control Panel'!$P$9-'Control Panel'!$O$9)*'Control Panel'!$C$25)+(('Control Panel'!$P$10-'Control Panel'!$O$10)*'Control Panel'!$C$26)+(('Control Panel'!$P$11-'Control Panel'!$O$11)*'Control Panel'!$C$27)+(('Control Panel'!$P$12-'Control Panel'!$O$12)*'Control Panel'!$C$28)+((Z66-'Control Panel'!$P$12)*'Control Panel'!$C$29),IF(Z66&gt;='Control Panel'!$P$11,(('Control Panel'!$P$8-'Control Panel'!$O$8)*'Control Panel'!$C$24)+(('Control Panel'!$P$9-'Control Panel'!$O$9)*'Control Panel'!$C$25)+(('Control Panel'!$P$10-'Control Panel'!$O$10)*'Control Panel'!$C$26)+(('Control Panel'!$P$11-'Control Panel'!$O$11)*'Control Panel'!$C$27)+((Z66-'Control Panel'!$P$11)*'Control Panel'!$C$28),IF(Z66&gt;='Control Panel'!$P$10,(('Control Panel'!$P$8-'Control Panel'!$O$8)*'Control Panel'!$C$24)+('Control Panel'!$P$9-'Control Panel'!$O$9)*'Control Panel'!$C$25+(('Control Panel'!$P$10-'Control Panel'!$O$10)*'Control Panel'!$C$26)+((Z66-'Control Panel'!$P$10)*'Control Panel'!$C$27),IF(Z66&gt;='Control Panel'!$P$9,(('Control Panel'!$P$8-'Control Panel'!$O$8)*'Control Panel'!$C$24)+(('Control Panel'!$P$9-'Control Panel'!$O$9)*'Control Panel'!$C$25)+((Z66-'Control Panel'!$P$9)*'Control Panel'!$C$26),IF(Z66&gt;='Control Panel'!$P$8,(('Control Panel'!$P$8-'Control Panel'!$O$8)*'Control Panel'!$C$24)+((Z66-'Control Panel'!$P$8)*'Control Panel'!$C$25),IF(Z66&lt;='Control Panel'!$P$8,((Z66-'Control Panel'!$O$8)*'Control Panel'!$C$24))))))))</f>
        <v>139042.5765780666</v>
      </c>
      <c r="AC66" s="93">
        <f t="shared" si="17"/>
        <v>-48249.852291184507</v>
      </c>
      <c r="AD66" s="93">
        <f>Y66*(1+'Control Panel'!$C$44)</f>
        <v>28600256.637906916</v>
      </c>
      <c r="AE66" s="91">
        <f>Z66*(1+'Control Panel'!$C$44)</f>
        <v>26013291.580545314</v>
      </c>
      <c r="AF66" s="91">
        <f>IF(AD66&gt;='Control Panel'!S$36,(('Control Panel'!S$34-'Control Panel'!R$34)*'Control Panel'!$C$39)+('Control Panel'!S$35-'Control Panel'!R$35)*'Control Panel'!$C$40+(('Control Panel'!S$36-'Control Panel'!R$36)*'Control Panel'!$C$41),IF(AD66&gt;='Control Panel'!S$35,(('Control Panel'!S$34-'Control Panel'!R$34)*'Control Panel'!$C$39)+(('Control Panel'!S$35-'Control Panel'!R$35)*'Control Panel'!$C$40)+((AD66-'Control Panel'!S$35)*'Control Panel'!$C$41),IF(AD66&gt;='Control Panel'!S$34,(('Control Panel'!S$34-'Control Panel'!R$34)*'Control Panel'!$C$39)+((AD66-'Control Panel'!S$34)*'Control Panel'!$C$40),IF(AD66&lt;='Control Panel'!S$34,((AD66-'Control Panel'!R$34)*'Control Panel'!$C$39)))))</f>
        <v>192911.20173532862</v>
      </c>
      <c r="AG66" s="91">
        <f>IF(AE66&gt;='Control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Panel'!$C$29)),IF(AE66&gt;='Control Panel'!$S$12,(('Control Panel'!$S$8-'Control Panel'!$R$8)*'Control Panel'!$C$24)+(('Control Panel'!$S$9-'Control Panel'!$R$9)*'Control Panel'!$C$25)+(('Control Panel'!$S$10-'Control Panel'!$R$10)*'Control Panel'!$C$26)+(('Control Panel'!$S$11-'Control Panel'!$R$11)*'Control Panel'!$C$27)+(('Control Panel'!$S$12-'Control Panel'!$R$12)*'Control Panel'!$C$28)+((AE66-'Control Panel'!$S$12)*'Control Panel'!$C$29),IF(AE66&gt;='Control Panel'!$S$11,(('Control Panel'!$S$8-'Control Panel'!$R$8)*'Control Panel'!$C$24)+(('Control Panel'!$S$9-'Control Panel'!$R$9)*'Control Panel'!$C$25)+(('Control Panel'!$S$10-'Control Panel'!$R$10)*'Control Panel'!$C$26)+(('Control Panel'!$S$11-'Control Panel'!$R$11)*'Control Panel'!$C$27)+((AE66-'Control Panel'!$S$11)*'Control Panel'!$C$28),IF(AE66&gt;='Control Panel'!$S$10,(('Control Panel'!$S$8-'Control Panel'!$R$8)*'Control Panel'!$C$24)+('Control Panel'!$S$9-'Control Panel'!$R$9)*'Control Panel'!$C$25+(('Control Panel'!$S$10-'Control Panel'!$R$10)*'Control Panel'!$C$26)+((AE66-'Control Panel'!$S$10)*'Control Panel'!$C$27),IF(AE66&gt;='Control Panel'!$S$9,(('Control Panel'!$S$8-'Control Panel'!$R$8)*'Control Panel'!$C$24)+(('Control Panel'!$S$9-'Control Panel'!$R$9)*'Control Panel'!$C$25)+((AE66-'Control Panel'!$S$9)*'Control Panel'!$C$26),IF(AE66&gt;='Control Panel'!$S$8,(('Control Panel'!$S$8-'Control Panel'!$R$8)*'Control Panel'!$C$24)+((AE66-'Control Panel'!$S$8)*'Control Panel'!$C$25),IF(AE66&lt;='Control Panel'!$S$8,((AE66-'Control Panel'!$R$8)*'Control Panel'!$C$24))))))))</f>
        <v>143213.85387540859</v>
      </c>
      <c r="AH66" s="91">
        <f t="shared" si="18"/>
        <v>-49697.347859920032</v>
      </c>
      <c r="AI66" s="92">
        <f t="shared" si="19"/>
        <v>909981.12158994772</v>
      </c>
      <c r="AJ66" s="92">
        <f t="shared" si="20"/>
        <v>675553.84137600753</v>
      </c>
      <c r="AK66" s="92">
        <f t="shared" si="21"/>
        <v>-234427.28021394019</v>
      </c>
    </row>
    <row r="67" spans="1:37" s="94" customFormat="1" ht="14.1">
      <c r="A67" s="86" t="str">
        <f>'ESTIMATED Earned Revenue'!A68</f>
        <v>Mobile, AL</v>
      </c>
      <c r="B67" s="86"/>
      <c r="C67" s="87">
        <f>'ESTIMATED Earned Revenue'!$I68*1.07925</f>
        <v>31450838.422980003</v>
      </c>
      <c r="D67" s="87">
        <f>'ESTIMATED Earned Revenue'!$L68*1.07925</f>
        <v>22798271.291981254</v>
      </c>
      <c r="E67" s="88">
        <f>IF(C67&gt;='Control Panel'!D$36,(('Control Panel'!D$34-'Control Panel'!C$34)*'Control Panel'!$C$39)+('Control Panel'!D$35-'Control Panel'!C$35)*'Control Panel'!$C$40+(('Control Panel'!D$36-'Control Panel'!C$36)*'Control Panel'!$C$41),IF(C67&gt;='Control Panel'!D$35,(('Control Panel'!D$34-'Control Panel'!C$34)*'Control Panel'!$C$39)+(('Control Panel'!D$35-'Control Panel'!C$35)*'Control Panel'!$C$40)+((C67-'Control Panel'!D$35)*'Control Panel'!$C$41),IF(C67&gt;='Control Panel'!D$34,(('Control Panel'!D$34-'Control Panel'!C$34)*'Control Panel'!$C$39)+((C67-'Control Panel'!D$34)*'Control Panel'!$C$40),IF(C67&lt;='Control Panel'!D$34,((C67-'Control Panel'!C$34)*'Control Panel'!$C$39)))))</f>
        <v>179966.90884596002</v>
      </c>
      <c r="F67" s="88">
        <f>IF(D67&gt;='Control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Panel'!$C$29)),IF(D67&gt;='Control Panel'!$D$12,(('Control Panel'!$D$8-'Control Panel'!$C$8)*'Control Panel'!$C$24)+(('Control Panel'!$D$9-'Control Panel'!$C$9)*'Control Panel'!$C$25)+(('Control Panel'!$D$10-'Control Panel'!$C$10)*'Control Panel'!$C$26)+(('Control Panel'!$D$11-'Control Panel'!$C$11)*'Control Panel'!$C$27)+(('Control Panel'!$D$12-'Control Panel'!$C$12)*'Control Panel'!$C$28)+((D67-'Control Panel'!$D$12)*'Control Panel'!$C$29),IF(D67&gt;='Control Panel'!$D$11,(('Control Panel'!$D$8-'Control Panel'!$C$8)*'Control Panel'!$C$24)+(('Control Panel'!$D$9-'Control Panel'!$C$9)*'Control Panel'!$C$25)+(('Control Panel'!$D$10-'Control Panel'!$C$10)*'Control Panel'!$C$26)+(('Control Panel'!$D$11-'Control Panel'!$C$11)*'Control Panel'!$C$27)+((D67-'Control Panel'!$D$11)*'Control Panel'!$C$28),IF(D67&gt;='Control Panel'!$D$10,(('Control Panel'!$D$8-'Control Panel'!$C$8)*'Control Panel'!$C$24)+('Control Panel'!$D$9-'Control Panel'!$C$9)*'Control Panel'!$C$25+(('Control Panel'!$D$10-'Control Panel'!$C$10)*'Control Panel'!$C$26)+((D67-'Control Panel'!$D$10)*'Control Panel'!$C$27),IF(D67&gt;='Control Panel'!$D$9,(('Control Panel'!$D$8-'Control Panel'!$C$8)*'Control Panel'!$C$24)+(('Control Panel'!$D$9-'Control Panel'!$C$9)*'Control Panel'!$C$25)+((D67-'Control Panel'!$D$9)*'Control Panel'!$C$26),IF(D67&gt;='Control Panel'!$D$8,(('Control Panel'!$D$8-'Control Panel'!$C$8)*'Control Panel'!$C$24)+((D67-'Control Panel'!$D$8)*'Control Panel'!$C$25),IF(D67&lt;='Control Panel'!$D$8,((D67-'Control Panel'!$C$8)*'Control Panel'!$C$24))))))))</f>
        <v>124793.94952193438</v>
      </c>
      <c r="G67" s="89">
        <f t="shared" ref="G67:G98" si="22">E67/$C67</f>
        <v>5.7221656995466493E-3</v>
      </c>
      <c r="H67" s="90">
        <f t="shared" ref="H67:H98" si="23">F67/$D67</f>
        <v>5.4738338676506432E-3</v>
      </c>
      <c r="I67" s="91">
        <f t="shared" ref="I67:I98" si="24">F67-E67</f>
        <v>-55172.959324025636</v>
      </c>
      <c r="J67" s="91">
        <f>C67*(1+'Control Panel'!$C$44)</f>
        <v>32394363.575669404</v>
      </c>
      <c r="K67" s="91">
        <f>D67*(1+'Control Panel'!$C$44)</f>
        <v>23482219.430740692</v>
      </c>
      <c r="L67" s="92">
        <f>IF(J67&gt;='Control Panel'!G$36,(('Control Panel'!G$34-'Control Panel'!F$34)*'Control Panel'!$C$39)+('Control Panel'!G$35-'Control Panel'!F$35)*'Control Panel'!$C$40+(('Control Panel'!G$36-'Control Panel'!F$36)*'Control Panel'!$C$41),IF(J67&gt;='Control Panel'!G$35,(('Control Panel'!G$34-'Control Panel'!F$34)*'Control Panel'!$C$39)+(('Control Panel'!G$35-'Control Panel'!F$35)*'Control Panel'!$C$40)+((J67-'Control Panel'!G$35)*'Control Panel'!$C$41),IF(J67&gt;='Control Panel'!G$34,(('Control Panel'!G$34-'Control Panel'!F$34)*'Control Panel'!$C$39)+((J67-'Control Panel'!G$34)*'Control Panel'!$C$40),IF(J67&lt;='Control Panel'!G$34,((J67-'Control Panel'!F$34)*'Control Panel'!$C$39)))))</f>
        <v>185365.91611133883</v>
      </c>
      <c r="M67" s="92">
        <f>IF(K67&gt;='Control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Panel'!$C$29)),IF(K67&gt;='Control Panel'!$G$12,(('Control Panel'!$G$8-'Control Panel'!$F$8)*'Control Panel'!$C$24)+(('Control Panel'!$G$9-'Control Panel'!$F$9)*'Control Panel'!$C$25)+(('Control Panel'!$G$10-'Control Panel'!$F$10)*'Control Panel'!$C$26)+(('Control Panel'!$G$11-'Control Panel'!$F$11)*'Control Panel'!$C$27)+(('Control Panel'!$G$12-'Control Panel'!$F$12)*'Control Panel'!$C$28)+((K67-'Control Panel'!$G$12)*'Control Panel'!$C$29),IF(K67&gt;='Control Panel'!$G$11,(('Control Panel'!$G$8-'Control Panel'!$F$8)*'Control Panel'!$C$24)+(('Control Panel'!$G$9-'Control Panel'!$F$9)*'Control Panel'!$C$25)+(('Control Panel'!$G$10-'Control Panel'!$F$10)*'Control Panel'!$C$26)+(('Control Panel'!$G$11-'Control Panel'!$F$11)*'Control Panel'!$C$27)+((K67-'Control Panel'!$G$11)*'Control Panel'!$C$28),IF(K67&gt;='Control Panel'!$G$10,(('Control Panel'!$G$8-'Control Panel'!$F$8)*'Control Panel'!$C$24)+('Control Panel'!$G$9-'Control Panel'!$F$9)*'Control Panel'!$C$25+(('Control Panel'!$G$10-'Control Panel'!$F$10)*'Control Panel'!$C$26)+((K67-'Control Panel'!$G$10)*'Control Panel'!$C$27),IF(K67&gt;='Control Panel'!$G$9,(('Control Panel'!$G$8-'Control Panel'!$F$8)*'Control Panel'!$C$24)+(('Control Panel'!$G$9-'Control Panel'!$F$9)*'Control Panel'!$C$25)+((K67-'Control Panel'!$G$9)*'Control Panel'!$C$26),IF(K67&gt;='Control Panel'!$G$8,(('Control Panel'!$G$8-'Control Panel'!$F$8)*'Control Panel'!$C$24)+((K67-'Control Panel'!$G$8)*'Control Panel'!$C$25),IF(K67&lt;='Control Panel'!$G$8,((K67-'Control Panel'!$F$8)*'Control Panel'!$C$24))))))))</f>
        <v>128537.76800759241</v>
      </c>
      <c r="N67" s="92">
        <f t="shared" ref="N67:N98" si="25">M67-L67</f>
        <v>-56828.148103746411</v>
      </c>
      <c r="O67" s="92">
        <f>J67*(1+'Control Panel'!$C$44)</f>
        <v>33366194.482939485</v>
      </c>
      <c r="P67" s="92">
        <f>K67*(1+'Control Panel'!$C$44)</f>
        <v>24186686.013662912</v>
      </c>
      <c r="Q67" s="92">
        <f>IF(O67&gt;='Control Panel'!J$36,(('Control Panel'!J$34-'Control Panel'!I$34)*'Control Panel'!$C$39)+('Control Panel'!J$35-'Control Panel'!I$35)*'Control Panel'!$C$40+(('Control Panel'!J$36-'Control Panel'!I$36)*'Control Panel'!$C$41),IF(O67&gt;='Control Panel'!J$35,(('Control Panel'!J$34-'Control Panel'!I$34)*'Control Panel'!$C$39)+(('Control Panel'!J$35-'Control Panel'!I$35)*'Control Panel'!$C$40)+((O67-'Control Panel'!J$35)*'Control Panel'!$C$41),IF(O67&gt;='Control Panel'!J$34,(('Control Panel'!J$34-'Control Panel'!I$34)*'Control Panel'!$C$39)+((O67-'Control Panel'!J$34)*'Control Panel'!$C$40),IF(O67&lt;='Control Panel'!J$34,((O67-'Control Panel'!I$34)*'Control Panel'!$C$39)))))</f>
        <v>190926.89359467902</v>
      </c>
      <c r="R67" s="92">
        <f>IF(P67&gt;='Control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Panel'!$C$29)),IF(P67&gt;='Control Panel'!$J$12,(('Control Panel'!$J$8-'Control Panel'!$I$8)*'Control Panel'!$C$24)+(('Control Panel'!$J$9-'Control Panel'!$I$9)*'Control Panel'!$C$25)+(('Control Panel'!$J$10-'Control Panel'!$I$10)*'Control Panel'!$C$26)+(('Control Panel'!$J$11-'Control Panel'!$I$11)*'Control Panel'!$C$27)+(('Control Panel'!$J$12-'Control Panel'!$I$12)*'Control Panel'!$C$28)+((P67-'Control Panel'!$J$12)*'Control Panel'!$C$29),IF(P67&gt;='Control Panel'!$J$11,(('Control Panel'!$J$8-'Control Panel'!$I$8)*'Control Panel'!$C$24)+(('Control Panel'!$J$9-'Control Panel'!$I$9)*'Control Panel'!$C$25)+(('Control Panel'!$J$10-'Control Panel'!$I$10)*'Control Panel'!$C$26)+(('Control Panel'!$J$11-'Control Panel'!$I$11)*'Control Panel'!$C$27)+((P67-'Control Panel'!$J$11)*'Control Panel'!$C$28),IF(P67&gt;='Control Panel'!$J$10,(('Control Panel'!$J$8-'Control Panel'!$I$8)*'Control Panel'!$C$24)+('Control Panel'!$J$9-'Control Panel'!$I$9)*'Control Panel'!$C$25+(('Control Panel'!$J$10-'Control Panel'!$I$10)*'Control Panel'!$C$26)+((P67-'Control Panel'!$J$10)*'Control Panel'!$C$27),IF(P67&gt;='Control Panel'!$J$9,(('Control Panel'!$J$8-'Control Panel'!$I$8)*'Control Panel'!$C$24)+(('Control Panel'!$J$9-'Control Panel'!$I$9)*'Control Panel'!$C$25)+((P67-'Control Panel'!$J$9)*'Control Panel'!$C$26),IF(P67&gt;='Control Panel'!$J$8,(('Control Panel'!$J$8-'Control Panel'!$I$8)*'Control Panel'!$C$24)+((P67-'Control Panel'!$J$8)*'Control Panel'!$C$25),IF(P67&lt;='Control Panel'!$J$8,((P67-'Control Panel'!$I$8)*'Control Panel'!$C$24))))))))</f>
        <v>132393.9010478202</v>
      </c>
      <c r="S67" s="92">
        <f t="shared" ref="S67:S98" si="26">R67-Q67</f>
        <v>-58532.992546858819</v>
      </c>
      <c r="T67" s="92">
        <f>O67*(1+'Control Panel'!$C$44)</f>
        <v>34367180.317427672</v>
      </c>
      <c r="U67" s="92">
        <f>P67*(1+'Control Panel'!$C$44)</f>
        <v>24912286.5940728</v>
      </c>
      <c r="V67" s="92">
        <f>IF(T67&gt;='Control Panel'!M$36,(('Control Panel'!M$34-'Control Panel'!L$34)*'Control Panel'!$C$39)+('Control Panel'!M$35-'Control Panel'!L$35)*'Control Panel'!$C$40+(('Control Panel'!M$36-'Control Panel'!L$36)*'Control Panel'!$C$41),IF(T67&gt;='Control Panel'!M$35,(('Control Panel'!M$34-'Control Panel'!L$34)*'Control Panel'!$C$39)+(('Control Panel'!M$35-'Control Panel'!L$35)*'Control Panel'!$C$40)+((T67-'Control Panel'!M$35)*'Control Panel'!$C$41),IF(T67&gt;='Control Panel'!M$34,(('Control Panel'!M$34-'Control Panel'!L$34)*'Control Panel'!$C$39)+((T67-'Control Panel'!M$34)*'Control Panel'!$C$40),IF(T67&lt;='Control Panel'!M$34,((T67-'Control Panel'!L$34)*'Control Panel'!$C$39)))))</f>
        <v>196654.70040251937</v>
      </c>
      <c r="W67" s="91">
        <f>IF(U67&gt;='Control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Panel'!$C$29)),IF(U67&gt;='Control Panel'!$M$12,(('Control Panel'!$M$8-'Control Panel'!$L$8)*'Control Panel'!$C$24)+(('Control Panel'!$M$9-'Control Panel'!$L$9)*'Control Panel'!$C$25)+(('Control Panel'!$M$10-'Control Panel'!$L$10)*'Control Panel'!$C$26)+(('Control Panel'!$M$11-'Control Panel'!$L$11)*'Control Panel'!$C$27)+(('Control Panel'!$M$12-'Control Panel'!$L$12)*'Control Panel'!$C$28)+((U67-'Control Panel'!$M$12)*'Control Panel'!$C$29),IF(U67&gt;='Control Panel'!$M$11,(('Control Panel'!$M$8-'Control Panel'!$L$8)*'Control Panel'!$C$24)+(('Control Panel'!$M$9-'Control Panel'!$L$9)*'Control Panel'!$C$25)+(('Control Panel'!$M$10-'Control Panel'!$L$10)*'Control Panel'!$C$26)+(('Control Panel'!$M$11-'Control Panel'!$L$11)*'Control Panel'!$C$27)+((U67-'Control Panel'!$M$11)*'Control Panel'!$C$28),IF(U67&gt;='Control Panel'!$M$10,(('Control Panel'!$M$8-'Control Panel'!$L$8)*'Control Panel'!$C$24)+('Control Panel'!$M$9-'Control Panel'!$L$9)*'Control Panel'!$C$25+(('Control Panel'!$M$10-'Control Panel'!$L$10)*'Control Panel'!$C$26)+((U67-'Control Panel'!$M$10)*'Control Panel'!$C$27),IF(U67&gt;='Control Panel'!$M$9,(('Control Panel'!$M$8-'Control Panel'!$L$8)*'Control Panel'!$C$24)+(('Control Panel'!$M$9-'Control Panel'!$L$9)*'Control Panel'!$C$25)+((U67-'Control Panel'!$M$9)*'Control Panel'!$C$26),IF(U67&gt;='Control Panel'!$M$8,(('Control Panel'!$M$8-'Control Panel'!$L$8)*'Control Panel'!$C$24)+((U67-'Control Panel'!$M$8)*'Control Panel'!$C$25),IF(U67&lt;='Control Panel'!$M$8,((U67-'Control Panel'!$L$8)*'Control Panel'!$C$24))))))))</f>
        <v>136365.71807925479</v>
      </c>
      <c r="X67" s="92">
        <f t="shared" ref="X67:X98" si="27">W67-V67</f>
        <v>-60288.982323264587</v>
      </c>
      <c r="Y67" s="91">
        <f>T67*(1+'Control Panel'!$C$44)</f>
        <v>35398195.726950504</v>
      </c>
      <c r="Z67" s="91">
        <f>U67*(1+'Control Panel'!$C$44)</f>
        <v>25659655.191894986</v>
      </c>
      <c r="AA67" s="91">
        <f>IF(Y67&gt;='Control Panel'!P$36,(('Control Panel'!P$34-'Control Panel'!O$34)*'Control Panel'!$C$39)+('Control Panel'!P$35-'Control Panel'!O$35)*'Control Panel'!$C$40+(('Control Panel'!P$36-'Control Panel'!O$36)*'Control Panel'!$C$41),IF(Y67&gt;='Control Panel'!P$35,(('Control Panel'!P$34-'Control Panel'!O$34)*'Control Panel'!$C$39)+(('Control Panel'!P$35-'Control Panel'!O$35)*'Control Panel'!$C$40)+((Y67-'Control Panel'!P$35)*'Control Panel'!$C$41),IF(Y67&gt;='Control Panel'!P$34,(('Control Panel'!P$34-'Control Panel'!O$34)*'Control Panel'!$C$39)+((Y67-'Control Panel'!P$34)*'Control Panel'!$C$40),IF(Y67&lt;='Control Panel'!P$34,((Y67-'Control Panel'!O$34)*'Control Panel'!$C$39)))))</f>
        <v>202554.34141459499</v>
      </c>
      <c r="AB67" s="91">
        <f>IF(Z67&gt;='Control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Panel'!$C$29)),IF(Z67&gt;='Control Panel'!$P$12,(('Control Panel'!$P$8-'Control Panel'!$O$8)*'Control Panel'!$C$24)+(('Control Panel'!$P$9-'Control Panel'!$O$9)*'Control Panel'!$C$25)+(('Control Panel'!$P$10-'Control Panel'!$O$10)*'Control Panel'!$C$26)+(('Control Panel'!$P$11-'Control Panel'!$O$11)*'Control Panel'!$C$27)+(('Control Panel'!$P$12-'Control Panel'!$O$12)*'Control Panel'!$C$28)+((Z67-'Control Panel'!$P$12)*'Control Panel'!$C$29),IF(Z67&gt;='Control Panel'!$P$11,(('Control Panel'!$P$8-'Control Panel'!$O$8)*'Control Panel'!$C$24)+(('Control Panel'!$P$9-'Control Panel'!$O$9)*'Control Panel'!$C$25)+(('Control Panel'!$P$10-'Control Panel'!$O$10)*'Control Panel'!$C$26)+(('Control Panel'!$P$11-'Control Panel'!$O$11)*'Control Panel'!$C$27)+((Z67-'Control Panel'!$P$11)*'Control Panel'!$C$28),IF(Z67&gt;='Control Panel'!$P$10,(('Control Panel'!$P$8-'Control Panel'!$O$8)*'Control Panel'!$C$24)+('Control Panel'!$P$9-'Control Panel'!$O$9)*'Control Panel'!$C$25+(('Control Panel'!$P$10-'Control Panel'!$O$10)*'Control Panel'!$C$26)+((Z67-'Control Panel'!$P$10)*'Control Panel'!$C$27),IF(Z67&gt;='Control Panel'!$P$9,(('Control Panel'!$P$8-'Control Panel'!$O$8)*'Control Panel'!$C$24)+(('Control Panel'!$P$9-'Control Panel'!$O$9)*'Control Panel'!$C$25)+((Z67-'Control Panel'!$P$9)*'Control Panel'!$C$26),IF(Z67&gt;='Control Panel'!$P$8,(('Control Panel'!$P$8-'Control Panel'!$O$8)*'Control Panel'!$C$24)+((Z67-'Control Panel'!$P$8)*'Control Panel'!$C$25),IF(Z67&lt;='Control Panel'!$P$8,((Z67-'Control Panel'!$O$8)*'Control Panel'!$C$24))))))))</f>
        <v>140456.68962163245</v>
      </c>
      <c r="AC67" s="93">
        <f t="shared" ref="AC67:AC98" si="28">AB67-AA67</f>
        <v>-62097.651792962541</v>
      </c>
      <c r="AD67" s="93">
        <f>Y67*(1+'Control Panel'!$C$44)</f>
        <v>36460141.598759018</v>
      </c>
      <c r="AE67" s="91">
        <f>Z67*(1+'Control Panel'!$C$44)</f>
        <v>26429444.847651836</v>
      </c>
      <c r="AF67" s="91">
        <f>IF(AD67&gt;='Control Panel'!S$36,(('Control Panel'!S$34-'Control Panel'!R$34)*'Control Panel'!$C$39)+('Control Panel'!S$35-'Control Panel'!R$35)*'Control Panel'!$C$40+(('Control Panel'!S$36-'Control Panel'!R$36)*'Control Panel'!$C$41),IF(AD67&gt;='Control Panel'!S$35,(('Control Panel'!S$34-'Control Panel'!R$34)*'Control Panel'!$C$39)+(('Control Panel'!S$35-'Control Panel'!R$35)*'Control Panel'!$C$40)+((AD67-'Control Panel'!S$35)*'Control Panel'!$C$41),IF(AD67&gt;='Control Panel'!S$34,(('Control Panel'!S$34-'Control Panel'!R$34)*'Control Panel'!$C$39)+((AD67-'Control Panel'!S$34)*'Control Panel'!$C$40),IF(AD67&lt;='Control Panel'!S$34,((AD67-'Control Panel'!R$34)*'Control Panel'!$C$39)))))</f>
        <v>208630.97165703282</v>
      </c>
      <c r="AG67" s="91">
        <f>IF(AE67&gt;='Control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Panel'!$C$29)),IF(AE67&gt;='Control Panel'!$S$12,(('Control Panel'!$S$8-'Control Panel'!$R$8)*'Control Panel'!$C$24)+(('Control Panel'!$S$9-'Control Panel'!$R$9)*'Control Panel'!$C$25)+(('Control Panel'!$S$10-'Control Panel'!$R$10)*'Control Panel'!$C$26)+(('Control Panel'!$S$11-'Control Panel'!$R$11)*'Control Panel'!$C$27)+(('Control Panel'!$S$12-'Control Panel'!$R$12)*'Control Panel'!$C$28)+((AE67-'Control Panel'!$S$12)*'Control Panel'!$C$29),IF(AE67&gt;='Control Panel'!$S$11,(('Control Panel'!$S$8-'Control Panel'!$R$8)*'Control Panel'!$C$24)+(('Control Panel'!$S$9-'Control Panel'!$R$9)*'Control Panel'!$C$25)+(('Control Panel'!$S$10-'Control Panel'!$R$10)*'Control Panel'!$C$26)+(('Control Panel'!$S$11-'Control Panel'!$R$11)*'Control Panel'!$C$27)+((AE67-'Control Panel'!$S$11)*'Control Panel'!$C$28),IF(AE67&gt;='Control Panel'!$S$10,(('Control Panel'!$S$8-'Control Panel'!$R$8)*'Control Panel'!$C$24)+('Control Panel'!$S$9-'Control Panel'!$R$9)*'Control Panel'!$C$25+(('Control Panel'!$S$10-'Control Panel'!$R$10)*'Control Panel'!$C$26)+((AE67-'Control Panel'!$S$10)*'Control Panel'!$C$27),IF(AE67&gt;='Control Panel'!$S$9,(('Control Panel'!$S$8-'Control Panel'!$R$8)*'Control Panel'!$C$24)+(('Control Panel'!$S$9-'Control Panel'!$R$9)*'Control Panel'!$C$25)+((AE67-'Control Panel'!$S$9)*'Control Panel'!$C$26),IF(AE67&gt;='Control Panel'!$S$8,(('Control Panel'!$S$8-'Control Panel'!$R$8)*'Control Panel'!$C$24)+((AE67-'Control Panel'!$S$8)*'Control Panel'!$C$25),IF(AE67&lt;='Control Panel'!$S$8,((AE67-'Control Panel'!$R$8)*'Control Panel'!$C$24))))))))</f>
        <v>144670.39031028142</v>
      </c>
      <c r="AH67" s="91">
        <f t="shared" ref="AH67:AH98" si="29">AG67-AF67</f>
        <v>-63960.581346751394</v>
      </c>
      <c r="AI67" s="92">
        <f t="shared" ref="AI67:AI98" si="30">L67+Q67+V67+AA67+AF67</f>
        <v>984132.82318016514</v>
      </c>
      <c r="AJ67" s="92">
        <f t="shared" ref="AJ67:AJ98" si="31">M67+R67+W67+AB67+AG67</f>
        <v>682424.46706658124</v>
      </c>
      <c r="AK67" s="92">
        <f t="shared" ref="AK67:AK98" si="32">AJ67-AI67</f>
        <v>-301708.3561135839</v>
      </c>
    </row>
    <row r="68" spans="1:37" s="94" customFormat="1" ht="14.1">
      <c r="A68" s="86" t="str">
        <f>'ESTIMATED Earned Revenue'!A69</f>
        <v>Stockton, CA</v>
      </c>
      <c r="B68" s="86"/>
      <c r="C68" s="87">
        <f>'ESTIMATED Earned Revenue'!$I69*1.07925</f>
        <v>23886252.397500001</v>
      </c>
      <c r="D68" s="87">
        <f>'ESTIMATED Earned Revenue'!$L69*1.07925</f>
        <v>22888603.410750002</v>
      </c>
      <c r="E68" s="88">
        <f>IF(C68&gt;='Control Panel'!D$36,(('Control Panel'!D$34-'Control Panel'!C$34)*'Control Panel'!$C$39)+('Control Panel'!D$35-'Control Panel'!C$35)*'Control Panel'!$C$40+(('Control Panel'!D$36-'Control Panel'!C$36)*'Control Panel'!$C$41),IF(C68&gt;='Control Panel'!D$35,(('Control Panel'!D$34-'Control Panel'!C$34)*'Control Panel'!$C$39)+(('Control Panel'!D$35-'Control Panel'!C$35)*'Control Panel'!$C$40)+((C68-'Control Panel'!D$35)*'Control Panel'!$C$41),IF(C68&gt;='Control Panel'!D$34,(('Control Panel'!D$34-'Control Panel'!C$34)*'Control Panel'!$C$39)+((C68-'Control Panel'!D$34)*'Control Panel'!$C$40),IF(C68&lt;='Control Panel'!D$34,((C68-'Control Panel'!C$34)*'Control Panel'!$C$39)))))</f>
        <v>164837.736795</v>
      </c>
      <c r="F68" s="88">
        <f>IF(D68&gt;='Control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Panel'!$C$29)),IF(D68&gt;='Control Panel'!$D$12,(('Control Panel'!$D$8-'Control Panel'!$C$8)*'Control Panel'!$C$24)+(('Control Panel'!$D$9-'Control Panel'!$C$9)*'Control Panel'!$C$25)+(('Control Panel'!$D$10-'Control Panel'!$C$10)*'Control Panel'!$C$26)+(('Control Panel'!$D$11-'Control Panel'!$C$11)*'Control Panel'!$C$27)+(('Control Panel'!$D$12-'Control Panel'!$C$12)*'Control Panel'!$C$28)+((D68-'Control Panel'!$D$12)*'Control Panel'!$C$29),IF(D68&gt;='Control Panel'!$D$11,(('Control Panel'!$D$8-'Control Panel'!$C$8)*'Control Panel'!$C$24)+(('Control Panel'!$D$9-'Control Panel'!$C$9)*'Control Panel'!$C$25)+(('Control Panel'!$D$10-'Control Panel'!$C$10)*'Control Panel'!$C$26)+(('Control Panel'!$D$11-'Control Panel'!$C$11)*'Control Panel'!$C$27)+((D68-'Control Panel'!$D$11)*'Control Panel'!$C$28),IF(D68&gt;='Control Panel'!$D$10,(('Control Panel'!$D$8-'Control Panel'!$C$8)*'Control Panel'!$C$24)+('Control Panel'!$D$9-'Control Panel'!$C$9)*'Control Panel'!$C$25+(('Control Panel'!$D$10-'Control Panel'!$C$10)*'Control Panel'!$C$26)+((D68-'Control Panel'!$D$10)*'Control Panel'!$C$27),IF(D68&gt;='Control Panel'!$D$9,(('Control Panel'!$D$8-'Control Panel'!$C$8)*'Control Panel'!$C$24)+(('Control Panel'!$D$9-'Control Panel'!$C$9)*'Control Panel'!$C$25)+((D68-'Control Panel'!$D$9)*'Control Panel'!$C$26),IF(D68&gt;='Control Panel'!$D$8,(('Control Panel'!$D$8-'Control Panel'!$C$8)*'Control Panel'!$C$24)+((D68-'Control Panel'!$D$8)*'Control Panel'!$C$25),IF(D68&lt;='Control Panel'!$D$8,((D68-'Control Panel'!$C$8)*'Control Panel'!$C$24))))))))</f>
        <v>125110.11193762501</v>
      </c>
      <c r="G68" s="89">
        <f t="shared" si="22"/>
        <v>6.9009459521683844E-3</v>
      </c>
      <c r="H68" s="90">
        <f t="shared" si="23"/>
        <v>5.4660439386557342E-3</v>
      </c>
      <c r="I68" s="91">
        <f t="shared" si="24"/>
        <v>-39727.624857374991</v>
      </c>
      <c r="J68" s="91">
        <f>C68*(1+'Control Panel'!$C$44)</f>
        <v>24602839.969425</v>
      </c>
      <c r="K68" s="91">
        <f>D68*(1+'Control Panel'!$C$44)</f>
        <v>23575261.513072502</v>
      </c>
      <c r="L68" s="92">
        <f>IF(J68&gt;='Control Panel'!G$36,(('Control Panel'!G$34-'Control Panel'!F$34)*'Control Panel'!$C$39)+('Control Panel'!G$35-'Control Panel'!F$35)*'Control Panel'!$C$40+(('Control Panel'!G$36-'Control Panel'!F$36)*'Control Panel'!$C$41),IF(J68&gt;='Control Panel'!G$35,(('Control Panel'!G$34-'Control Panel'!F$34)*'Control Panel'!$C$39)+(('Control Panel'!G$35-'Control Panel'!F$35)*'Control Panel'!$C$40)+((J68-'Control Panel'!G$35)*'Control Panel'!$C$41),IF(J68&gt;='Control Panel'!G$34,(('Control Panel'!G$34-'Control Panel'!F$34)*'Control Panel'!$C$39)+((J68-'Control Panel'!G$34)*'Control Panel'!$C$40),IF(J68&lt;='Control Panel'!G$34,((J68-'Control Panel'!F$34)*'Control Panel'!$C$39)))))</f>
        <v>169782.86889885002</v>
      </c>
      <c r="M68" s="92">
        <f>IF(K68&gt;='Control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Panel'!$C$29)),IF(K68&gt;='Control Panel'!$G$12,(('Control Panel'!$G$8-'Control Panel'!$F$8)*'Control Panel'!$C$24)+(('Control Panel'!$G$9-'Control Panel'!$F$9)*'Control Panel'!$C$25)+(('Control Panel'!$G$10-'Control Panel'!$F$10)*'Control Panel'!$C$26)+(('Control Panel'!$G$11-'Control Panel'!$F$11)*'Control Panel'!$C$27)+(('Control Panel'!$G$12-'Control Panel'!$F$12)*'Control Panel'!$C$28)+((K68-'Control Panel'!$G$12)*'Control Panel'!$C$29),IF(K68&gt;='Control Panel'!$G$11,(('Control Panel'!$G$8-'Control Panel'!$F$8)*'Control Panel'!$C$24)+(('Control Panel'!$G$9-'Control Panel'!$F$9)*'Control Panel'!$C$25)+(('Control Panel'!$G$10-'Control Panel'!$F$10)*'Control Panel'!$C$26)+(('Control Panel'!$G$11-'Control Panel'!$F$11)*'Control Panel'!$C$27)+((K68-'Control Panel'!$G$11)*'Control Panel'!$C$28),IF(K68&gt;='Control Panel'!$G$10,(('Control Panel'!$G$8-'Control Panel'!$F$8)*'Control Panel'!$C$24)+('Control Panel'!$G$9-'Control Panel'!$F$9)*'Control Panel'!$C$25+(('Control Panel'!$G$10-'Control Panel'!$F$10)*'Control Panel'!$C$26)+((K68-'Control Panel'!$G$10)*'Control Panel'!$C$27),IF(K68&gt;='Control Panel'!$G$9,(('Control Panel'!$G$8-'Control Panel'!$F$8)*'Control Panel'!$C$24)+(('Control Panel'!$G$9-'Control Panel'!$F$9)*'Control Panel'!$C$25)+((K68-'Control Panel'!$G$9)*'Control Panel'!$C$26),IF(K68&gt;='Control Panel'!$G$8,(('Control Panel'!$G$8-'Control Panel'!$F$8)*'Control Panel'!$C$24)+((K68-'Control Panel'!$G$8)*'Control Panel'!$C$25),IF(K68&lt;='Control Panel'!$G$8,((K68-'Control Panel'!$F$8)*'Control Panel'!$C$24))))))))</f>
        <v>128863.41529575376</v>
      </c>
      <c r="N68" s="92">
        <f t="shared" si="25"/>
        <v>-40919.453603096263</v>
      </c>
      <c r="O68" s="92">
        <f>J68*(1+'Control Panel'!$C$44)</f>
        <v>25340925.168507751</v>
      </c>
      <c r="P68" s="92">
        <f>K68*(1+'Control Panel'!$C$44)</f>
        <v>24282519.358464677</v>
      </c>
      <c r="Q68" s="92">
        <f>IF(O68&gt;='Control Panel'!J$36,(('Control Panel'!J$34-'Control Panel'!I$34)*'Control Panel'!$C$39)+('Control Panel'!J$35-'Control Panel'!I$35)*'Control Panel'!$C$40+(('Control Panel'!J$36-'Control Panel'!I$36)*'Control Panel'!$C$41),IF(O68&gt;='Control Panel'!J$35,(('Control Panel'!J$34-'Control Panel'!I$34)*'Control Panel'!$C$39)+(('Control Panel'!J$35-'Control Panel'!I$35)*'Control Panel'!$C$40)+((O68-'Control Panel'!J$35)*'Control Panel'!$C$41),IF(O68&gt;='Control Panel'!J$34,(('Control Panel'!J$34-'Control Panel'!I$34)*'Control Panel'!$C$39)+((O68-'Control Panel'!J$34)*'Control Panel'!$C$40),IF(O68&lt;='Control Panel'!J$34,((O68-'Control Panel'!I$34)*'Control Panel'!$C$39)))))</f>
        <v>174876.35496581552</v>
      </c>
      <c r="R68" s="92">
        <f>IF(P68&gt;='Control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Panel'!$C$29)),IF(P68&gt;='Control Panel'!$J$12,(('Control Panel'!$J$8-'Control Panel'!$I$8)*'Control Panel'!$C$24)+(('Control Panel'!$J$9-'Control Panel'!$I$9)*'Control Panel'!$C$25)+(('Control Panel'!$J$10-'Control Panel'!$I$10)*'Control Panel'!$C$26)+(('Control Panel'!$J$11-'Control Panel'!$I$11)*'Control Panel'!$C$27)+(('Control Panel'!$J$12-'Control Panel'!$I$12)*'Control Panel'!$C$28)+((P68-'Control Panel'!$J$12)*'Control Panel'!$C$29),IF(P68&gt;='Control Panel'!$J$11,(('Control Panel'!$J$8-'Control Panel'!$I$8)*'Control Panel'!$C$24)+(('Control Panel'!$J$9-'Control Panel'!$I$9)*'Control Panel'!$C$25)+(('Control Panel'!$J$10-'Control Panel'!$I$10)*'Control Panel'!$C$26)+(('Control Panel'!$J$11-'Control Panel'!$I$11)*'Control Panel'!$C$27)+((P68-'Control Panel'!$J$11)*'Control Panel'!$C$28),IF(P68&gt;='Control Panel'!$J$10,(('Control Panel'!$J$8-'Control Panel'!$I$8)*'Control Panel'!$C$24)+('Control Panel'!$J$9-'Control Panel'!$I$9)*'Control Panel'!$C$25+(('Control Panel'!$J$10-'Control Panel'!$I$10)*'Control Panel'!$C$26)+((P68-'Control Panel'!$J$10)*'Control Panel'!$C$27),IF(P68&gt;='Control Panel'!$J$9,(('Control Panel'!$J$8-'Control Panel'!$I$8)*'Control Panel'!$C$24)+(('Control Panel'!$J$9-'Control Panel'!$I$9)*'Control Panel'!$C$25)+((P68-'Control Panel'!$J$9)*'Control Panel'!$C$26),IF(P68&gt;='Control Panel'!$J$8,(('Control Panel'!$J$8-'Control Panel'!$I$8)*'Control Panel'!$C$24)+((P68-'Control Panel'!$J$8)*'Control Panel'!$C$25),IF(P68&lt;='Control Panel'!$J$8,((P68-'Control Panel'!$I$8)*'Control Panel'!$C$24))))))))</f>
        <v>132729.31775462636</v>
      </c>
      <c r="S68" s="92">
        <f t="shared" si="26"/>
        <v>-42147.037211189163</v>
      </c>
      <c r="T68" s="92">
        <f>O68*(1+'Control Panel'!$C$44)</f>
        <v>26101152.923562985</v>
      </c>
      <c r="U68" s="92">
        <f>P68*(1+'Control Panel'!$C$44)</f>
        <v>25010994.939218618</v>
      </c>
      <c r="V68" s="92">
        <f>IF(T68&gt;='Control Panel'!M$36,(('Control Panel'!M$34-'Control Panel'!L$34)*'Control Panel'!$C$39)+('Control Panel'!M$35-'Control Panel'!L$35)*'Control Panel'!$C$40+(('Control Panel'!M$36-'Control Panel'!L$36)*'Control Panel'!$C$41),IF(T68&gt;='Control Panel'!M$35,(('Control Panel'!M$34-'Control Panel'!L$34)*'Control Panel'!$C$39)+(('Control Panel'!M$35-'Control Panel'!L$35)*'Control Panel'!$C$40)+((T68-'Control Panel'!M$35)*'Control Panel'!$C$41),IF(T68&gt;='Control Panel'!M$34,(('Control Panel'!M$34-'Control Panel'!L$34)*'Control Panel'!$C$39)+((T68-'Control Panel'!M$34)*'Control Panel'!$C$40),IF(T68&lt;='Control Panel'!M$34,((T68-'Control Panel'!L$34)*'Control Panel'!$C$39)))))</f>
        <v>180122.64561479</v>
      </c>
      <c r="W68" s="91">
        <f>IF(U68&gt;='Control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Panel'!$C$29)),IF(U68&gt;='Control Panel'!$M$12,(('Control Panel'!$M$8-'Control Panel'!$L$8)*'Control Panel'!$C$24)+(('Control Panel'!$M$9-'Control Panel'!$L$9)*'Control Panel'!$C$25)+(('Control Panel'!$M$10-'Control Panel'!$L$10)*'Control Panel'!$C$26)+(('Control Panel'!$M$11-'Control Panel'!$L$11)*'Control Panel'!$C$27)+(('Control Panel'!$M$12-'Control Panel'!$L$12)*'Control Panel'!$C$28)+((U68-'Control Panel'!$M$12)*'Control Panel'!$C$29),IF(U68&gt;='Control Panel'!$M$11,(('Control Panel'!$M$8-'Control Panel'!$L$8)*'Control Panel'!$C$24)+(('Control Panel'!$M$9-'Control Panel'!$L$9)*'Control Panel'!$C$25)+(('Control Panel'!$M$10-'Control Panel'!$L$10)*'Control Panel'!$C$26)+(('Control Panel'!$M$11-'Control Panel'!$L$11)*'Control Panel'!$C$27)+((U68-'Control Panel'!$M$11)*'Control Panel'!$C$28),IF(U68&gt;='Control Panel'!$M$10,(('Control Panel'!$M$8-'Control Panel'!$L$8)*'Control Panel'!$C$24)+('Control Panel'!$M$9-'Control Panel'!$L$9)*'Control Panel'!$C$25+(('Control Panel'!$M$10-'Control Panel'!$L$10)*'Control Panel'!$C$26)+((U68-'Control Panel'!$M$10)*'Control Panel'!$C$27),IF(U68&gt;='Control Panel'!$M$9,(('Control Panel'!$M$8-'Control Panel'!$L$8)*'Control Panel'!$C$24)+(('Control Panel'!$M$9-'Control Panel'!$L$9)*'Control Panel'!$C$25)+((U68-'Control Panel'!$M$9)*'Control Panel'!$C$26),IF(U68&gt;='Control Panel'!$M$8,(('Control Panel'!$M$8-'Control Panel'!$L$8)*'Control Panel'!$C$24)+((U68-'Control Panel'!$M$8)*'Control Panel'!$C$25),IF(U68&lt;='Control Panel'!$M$8,((U68-'Control Panel'!$L$8)*'Control Panel'!$C$24))))))))</f>
        <v>136711.19728726515</v>
      </c>
      <c r="X68" s="92">
        <f t="shared" si="27"/>
        <v>-43411.448327524849</v>
      </c>
      <c r="Y68" s="91">
        <f>T68*(1+'Control Panel'!$C$44)</f>
        <v>26884187.511269875</v>
      </c>
      <c r="Z68" s="91">
        <f>U68*(1+'Control Panel'!$C$44)</f>
        <v>25761324.787395176</v>
      </c>
      <c r="AA68" s="91">
        <f>IF(Y68&gt;='Control Panel'!P$36,(('Control Panel'!P$34-'Control Panel'!O$34)*'Control Panel'!$C$39)+('Control Panel'!P$35-'Control Panel'!O$35)*'Control Panel'!$C$40+(('Control Panel'!P$36-'Control Panel'!O$36)*'Control Panel'!$C$41),IF(Y68&gt;='Control Panel'!P$35,(('Control Panel'!P$34-'Control Panel'!O$34)*'Control Panel'!$C$39)+(('Control Panel'!P$35-'Control Panel'!O$35)*'Control Panel'!$C$40)+((Y68-'Control Panel'!P$35)*'Control Panel'!$C$41),IF(Y68&gt;='Control Panel'!P$34,(('Control Panel'!P$34-'Control Panel'!O$34)*'Control Panel'!$C$39)+((Y68-'Control Panel'!P$34)*'Control Panel'!$C$40),IF(Y68&lt;='Control Panel'!P$34,((Y68-'Control Panel'!O$34)*'Control Panel'!$C$39)))))</f>
        <v>185526.32498323373</v>
      </c>
      <c r="AB68" s="91">
        <f>IF(Z68&gt;='Control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Panel'!$C$29)),IF(Z68&gt;='Control Panel'!$P$12,(('Control Panel'!$P$8-'Control Panel'!$O$8)*'Control Panel'!$C$24)+(('Control Panel'!$P$9-'Control Panel'!$O$9)*'Control Panel'!$C$25)+(('Control Panel'!$P$10-'Control Panel'!$O$10)*'Control Panel'!$C$26)+(('Control Panel'!$P$11-'Control Panel'!$O$11)*'Control Panel'!$C$27)+(('Control Panel'!$P$12-'Control Panel'!$O$12)*'Control Panel'!$C$28)+((Z68-'Control Panel'!$P$12)*'Control Panel'!$C$29),IF(Z68&gt;='Control Panel'!$P$11,(('Control Panel'!$P$8-'Control Panel'!$O$8)*'Control Panel'!$C$24)+(('Control Panel'!$P$9-'Control Panel'!$O$9)*'Control Panel'!$C$25)+(('Control Panel'!$P$10-'Control Panel'!$O$10)*'Control Panel'!$C$26)+(('Control Panel'!$P$11-'Control Panel'!$O$11)*'Control Panel'!$C$27)+((Z68-'Control Panel'!$P$11)*'Control Panel'!$C$28),IF(Z68&gt;='Control Panel'!$P$10,(('Control Panel'!$P$8-'Control Panel'!$O$8)*'Control Panel'!$C$24)+('Control Panel'!$P$9-'Control Panel'!$O$9)*'Control Panel'!$C$25+(('Control Panel'!$P$10-'Control Panel'!$O$10)*'Control Panel'!$C$26)+((Z68-'Control Panel'!$P$10)*'Control Panel'!$C$27),IF(Z68&gt;='Control Panel'!$P$9,(('Control Panel'!$P$8-'Control Panel'!$O$8)*'Control Panel'!$C$24)+(('Control Panel'!$P$9-'Control Panel'!$O$9)*'Control Panel'!$C$25)+((Z68-'Control Panel'!$P$9)*'Control Panel'!$C$26),IF(Z68&gt;='Control Panel'!$P$8,(('Control Panel'!$P$8-'Control Panel'!$O$8)*'Control Panel'!$C$24)+((Z68-'Control Panel'!$P$8)*'Control Panel'!$C$25),IF(Z68&lt;='Control Panel'!$P$8,((Z68-'Control Panel'!$O$8)*'Control Panel'!$C$24))))))))</f>
        <v>140812.53320588311</v>
      </c>
      <c r="AC68" s="93">
        <f t="shared" si="28"/>
        <v>-44713.79177735062</v>
      </c>
      <c r="AD68" s="93">
        <f>Y68*(1+'Control Panel'!$C$44)</f>
        <v>27690713.136607971</v>
      </c>
      <c r="AE68" s="91">
        <f>Z68*(1+'Control Panel'!$C$44)</f>
        <v>26534164.531017032</v>
      </c>
      <c r="AF68" s="91">
        <f>IF(AD68&gt;='Control Panel'!S$36,(('Control Panel'!S$34-'Control Panel'!R$34)*'Control Panel'!$C$39)+('Control Panel'!S$35-'Control Panel'!R$35)*'Control Panel'!$C$40+(('Control Panel'!S$36-'Control Panel'!R$36)*'Control Panel'!$C$41),IF(AD68&gt;='Control Panel'!S$35,(('Control Panel'!S$34-'Control Panel'!R$34)*'Control Panel'!$C$39)+(('Control Panel'!S$35-'Control Panel'!R$35)*'Control Panel'!$C$40)+((AD68-'Control Panel'!S$35)*'Control Panel'!$C$41),IF(AD68&gt;='Control Panel'!S$34,(('Control Panel'!S$34-'Control Panel'!R$34)*'Control Panel'!$C$39)+((AD68-'Control Panel'!S$34)*'Control Panel'!$C$40),IF(AD68&lt;='Control Panel'!S$34,((AD68-'Control Panel'!R$34)*'Control Panel'!$C$39)))))</f>
        <v>191092.11473273073</v>
      </c>
      <c r="AG68" s="91">
        <f>IF(AE68&gt;='Control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Panel'!$C$29)),IF(AE68&gt;='Control Panel'!$S$12,(('Control Panel'!$S$8-'Control Panel'!$R$8)*'Control Panel'!$C$24)+(('Control Panel'!$S$9-'Control Panel'!$R$9)*'Control Panel'!$C$25)+(('Control Panel'!$S$10-'Control Panel'!$R$10)*'Control Panel'!$C$26)+(('Control Panel'!$S$11-'Control Panel'!$R$11)*'Control Panel'!$C$27)+(('Control Panel'!$S$12-'Control Panel'!$R$12)*'Control Panel'!$C$28)+((AE68-'Control Panel'!$S$12)*'Control Panel'!$C$29),IF(AE68&gt;='Control Panel'!$S$11,(('Control Panel'!$S$8-'Control Panel'!$R$8)*'Control Panel'!$C$24)+(('Control Panel'!$S$9-'Control Panel'!$R$9)*'Control Panel'!$C$25)+(('Control Panel'!$S$10-'Control Panel'!$R$10)*'Control Panel'!$C$26)+(('Control Panel'!$S$11-'Control Panel'!$R$11)*'Control Panel'!$C$27)+((AE68-'Control Panel'!$S$11)*'Control Panel'!$C$28),IF(AE68&gt;='Control Panel'!$S$10,(('Control Panel'!$S$8-'Control Panel'!$R$8)*'Control Panel'!$C$24)+('Control Panel'!$S$9-'Control Panel'!$R$9)*'Control Panel'!$C$25+(('Control Panel'!$S$10-'Control Panel'!$R$10)*'Control Panel'!$C$26)+((AE68-'Control Panel'!$S$10)*'Control Panel'!$C$27),IF(AE68&gt;='Control Panel'!$S$9,(('Control Panel'!$S$8-'Control Panel'!$R$8)*'Control Panel'!$C$24)+(('Control Panel'!$S$9-'Control Panel'!$R$9)*'Control Panel'!$C$25)+((AE68-'Control Panel'!$S$9)*'Control Panel'!$C$26),IF(AE68&gt;='Control Panel'!$S$8,(('Control Panel'!$S$8-'Control Panel'!$R$8)*'Control Panel'!$C$24)+((AE68-'Control Panel'!$S$8)*'Control Panel'!$C$25),IF(AE68&lt;='Control Panel'!$S$8,((AE68-'Control Panel'!$R$8)*'Control Panel'!$C$24))))))))</f>
        <v>145036.90920205961</v>
      </c>
      <c r="AH68" s="91">
        <f t="shared" si="29"/>
        <v>-46055.205530671112</v>
      </c>
      <c r="AI68" s="92">
        <f t="shared" si="30"/>
        <v>901400.30919542001</v>
      </c>
      <c r="AJ68" s="92">
        <f t="shared" si="31"/>
        <v>684153.37274558807</v>
      </c>
      <c r="AK68" s="92">
        <f t="shared" si="32"/>
        <v>-217246.93644983193</v>
      </c>
    </row>
    <row r="69" spans="1:37" s="94" customFormat="1" ht="14.1">
      <c r="A69" s="86" t="str">
        <f>'ESTIMATED Earned Revenue'!A70</f>
        <v>Flint, MI</v>
      </c>
      <c r="B69" s="86"/>
      <c r="C69" s="87">
        <f>'ESTIMATED Earned Revenue'!$I70*1.07925</f>
        <v>23987505.711435001</v>
      </c>
      <c r="D69" s="87">
        <f>'ESTIMATED Earned Revenue'!$L70*1.07925</f>
        <v>23036414.350132499</v>
      </c>
      <c r="E69" s="88">
        <f>IF(C69&gt;='Control Panel'!D$36,(('Control Panel'!D$34-'Control Panel'!C$34)*'Control Panel'!$C$39)+('Control Panel'!D$35-'Control Panel'!C$35)*'Control Panel'!$C$40+(('Control Panel'!D$36-'Control Panel'!C$36)*'Control Panel'!$C$41),IF(C69&gt;='Control Panel'!D$35,(('Control Panel'!D$34-'Control Panel'!C$34)*'Control Panel'!$C$39)+(('Control Panel'!D$35-'Control Panel'!C$35)*'Control Panel'!$C$40)+((C69-'Control Panel'!D$35)*'Control Panel'!$C$41),IF(C69&gt;='Control Panel'!D$34,(('Control Panel'!D$34-'Control Panel'!C$34)*'Control Panel'!$C$39)+((C69-'Control Panel'!D$34)*'Control Panel'!$C$40),IF(C69&lt;='Control Panel'!D$34,((C69-'Control Panel'!C$34)*'Control Panel'!$C$39)))))</f>
        <v>165040.24342287</v>
      </c>
      <c r="F69" s="88">
        <f>IF(D69&gt;='Control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Panel'!$C$29)),IF(D69&gt;='Control Panel'!$D$12,(('Control Panel'!$D$8-'Control Panel'!$C$8)*'Control Panel'!$C$24)+(('Control Panel'!$D$9-'Control Panel'!$C$9)*'Control Panel'!$C$25)+(('Control Panel'!$D$10-'Control Panel'!$C$10)*'Control Panel'!$C$26)+(('Control Panel'!$D$11-'Control Panel'!$C$11)*'Control Panel'!$C$27)+(('Control Panel'!$D$12-'Control Panel'!$C$12)*'Control Panel'!$C$28)+((D69-'Control Panel'!$D$12)*'Control Panel'!$C$29),IF(D69&gt;='Control Panel'!$D$11,(('Control Panel'!$D$8-'Control Panel'!$C$8)*'Control Panel'!$C$24)+(('Control Panel'!$D$9-'Control Panel'!$C$9)*'Control Panel'!$C$25)+(('Control Panel'!$D$10-'Control Panel'!$C$10)*'Control Panel'!$C$26)+(('Control Panel'!$D$11-'Control Panel'!$C$11)*'Control Panel'!$C$27)+((D69-'Control Panel'!$D$11)*'Control Panel'!$C$28),IF(D69&gt;='Control Panel'!$D$10,(('Control Panel'!$D$8-'Control Panel'!$C$8)*'Control Panel'!$C$24)+('Control Panel'!$D$9-'Control Panel'!$C$9)*'Control Panel'!$C$25+(('Control Panel'!$D$10-'Control Panel'!$C$10)*'Control Panel'!$C$26)+((D69-'Control Panel'!$D$10)*'Control Panel'!$C$27),IF(D69&gt;='Control Panel'!$D$9,(('Control Panel'!$D$8-'Control Panel'!$C$8)*'Control Panel'!$C$24)+(('Control Panel'!$D$9-'Control Panel'!$C$9)*'Control Panel'!$C$25)+((D69-'Control Panel'!$D$9)*'Control Panel'!$C$26),IF(D69&gt;='Control Panel'!$D$8,(('Control Panel'!$D$8-'Control Panel'!$C$8)*'Control Panel'!$C$24)+((D69-'Control Panel'!$D$8)*'Control Panel'!$C$25),IF(D69&lt;='Control Panel'!$D$8,((D69-'Control Panel'!$C$8)*'Control Panel'!$C$24))))))))</f>
        <v>125627.45022546375</v>
      </c>
      <c r="G69" s="89">
        <f t="shared" si="22"/>
        <v>6.8802586399883264E-3</v>
      </c>
      <c r="H69" s="90">
        <f t="shared" si="23"/>
        <v>5.4534290066171331E-3</v>
      </c>
      <c r="I69" s="91">
        <f t="shared" si="24"/>
        <v>-39412.793197406252</v>
      </c>
      <c r="J69" s="91">
        <f>C69*(1+'Control Panel'!$C$44)</f>
        <v>24707130.882778052</v>
      </c>
      <c r="K69" s="91">
        <f>D69*(1+'Control Panel'!$C$44)</f>
        <v>23727506.780636474</v>
      </c>
      <c r="L69" s="92">
        <f>IF(J69&gt;='Control Panel'!G$36,(('Control Panel'!G$34-'Control Panel'!F$34)*'Control Panel'!$C$39)+('Control Panel'!G$35-'Control Panel'!F$35)*'Control Panel'!$C$40+(('Control Panel'!G$36-'Control Panel'!F$36)*'Control Panel'!$C$41),IF(J69&gt;='Control Panel'!G$35,(('Control Panel'!G$34-'Control Panel'!F$34)*'Control Panel'!$C$39)+(('Control Panel'!G$35-'Control Panel'!F$35)*'Control Panel'!$C$40)+((J69-'Control Panel'!G$35)*'Control Panel'!$C$41),IF(J69&gt;='Control Panel'!G$34,(('Control Panel'!G$34-'Control Panel'!F$34)*'Control Panel'!$C$39)+((J69-'Control Panel'!G$34)*'Control Panel'!$C$40),IF(J69&lt;='Control Panel'!G$34,((J69-'Control Panel'!F$34)*'Control Panel'!$C$39)))))</f>
        <v>169991.45072555612</v>
      </c>
      <c r="M69" s="92">
        <f>IF(K69&gt;='Control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Panel'!$C$29)),IF(K69&gt;='Control Panel'!$G$12,(('Control Panel'!$G$8-'Control Panel'!$F$8)*'Control Panel'!$C$24)+(('Control Panel'!$G$9-'Control Panel'!$F$9)*'Control Panel'!$C$25)+(('Control Panel'!$G$10-'Control Panel'!$F$10)*'Control Panel'!$C$26)+(('Control Panel'!$G$11-'Control Panel'!$F$11)*'Control Panel'!$C$27)+(('Control Panel'!$G$12-'Control Panel'!$F$12)*'Control Panel'!$C$28)+((K69-'Control Panel'!$G$12)*'Control Panel'!$C$29),IF(K69&gt;='Control Panel'!$G$11,(('Control Panel'!$G$8-'Control Panel'!$F$8)*'Control Panel'!$C$24)+(('Control Panel'!$G$9-'Control Panel'!$F$9)*'Control Panel'!$C$25)+(('Control Panel'!$G$10-'Control Panel'!$F$10)*'Control Panel'!$C$26)+(('Control Panel'!$G$11-'Control Panel'!$F$11)*'Control Panel'!$C$27)+((K69-'Control Panel'!$G$11)*'Control Panel'!$C$28),IF(K69&gt;='Control Panel'!$G$10,(('Control Panel'!$G$8-'Control Panel'!$F$8)*'Control Panel'!$C$24)+('Control Panel'!$G$9-'Control Panel'!$F$9)*'Control Panel'!$C$25+(('Control Panel'!$G$10-'Control Panel'!$F$10)*'Control Panel'!$C$26)+((K69-'Control Panel'!$G$10)*'Control Panel'!$C$27),IF(K69&gt;='Control Panel'!$G$9,(('Control Panel'!$G$8-'Control Panel'!$F$8)*'Control Panel'!$C$24)+(('Control Panel'!$G$9-'Control Panel'!$F$9)*'Control Panel'!$C$25)+((K69-'Control Panel'!$G$9)*'Control Panel'!$C$26),IF(K69&gt;='Control Panel'!$G$8,(('Control Panel'!$G$8-'Control Panel'!$F$8)*'Control Panel'!$C$24)+((K69-'Control Panel'!$G$8)*'Control Panel'!$C$25),IF(K69&lt;='Control Panel'!$G$8,((K69-'Control Panel'!$F$8)*'Control Panel'!$C$24))))))))</f>
        <v>129396.27373222767</v>
      </c>
      <c r="N69" s="92">
        <f t="shared" si="25"/>
        <v>-40595.176993328452</v>
      </c>
      <c r="O69" s="92">
        <f>J69*(1+'Control Panel'!$C$44)</f>
        <v>25448344.809261393</v>
      </c>
      <c r="P69" s="92">
        <f>K69*(1+'Control Panel'!$C$44)</f>
        <v>24439331.984055568</v>
      </c>
      <c r="Q69" s="92">
        <f>IF(O69&gt;='Control Panel'!J$36,(('Control Panel'!J$34-'Control Panel'!I$34)*'Control Panel'!$C$39)+('Control Panel'!J$35-'Control Panel'!I$35)*'Control Panel'!$C$40+(('Control Panel'!J$36-'Control Panel'!I$36)*'Control Panel'!$C$41),IF(O69&gt;='Control Panel'!J$35,(('Control Panel'!J$34-'Control Panel'!I$34)*'Control Panel'!$C$39)+(('Control Panel'!J$35-'Control Panel'!I$35)*'Control Panel'!$C$40)+((O69-'Control Panel'!J$35)*'Control Panel'!$C$41),IF(O69&gt;='Control Panel'!J$34,(('Control Panel'!J$34-'Control Panel'!I$34)*'Control Panel'!$C$39)+((O69-'Control Panel'!J$34)*'Control Panel'!$C$40),IF(O69&lt;='Control Panel'!J$34,((O69-'Control Panel'!I$34)*'Control Panel'!$C$39)))))</f>
        <v>175091.19424732283</v>
      </c>
      <c r="R69" s="92">
        <f>IF(P69&gt;='Control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Panel'!$C$29)),IF(P69&gt;='Control Panel'!$J$12,(('Control Panel'!$J$8-'Control Panel'!$I$8)*'Control Panel'!$C$24)+(('Control Panel'!$J$9-'Control Panel'!$I$9)*'Control Panel'!$C$25)+(('Control Panel'!$J$10-'Control Panel'!$I$10)*'Control Panel'!$C$26)+(('Control Panel'!$J$11-'Control Panel'!$I$11)*'Control Panel'!$C$27)+(('Control Panel'!$J$12-'Control Panel'!$I$12)*'Control Panel'!$C$28)+((P69-'Control Panel'!$J$12)*'Control Panel'!$C$29),IF(P69&gt;='Control Panel'!$J$11,(('Control Panel'!$J$8-'Control Panel'!$I$8)*'Control Panel'!$C$24)+(('Control Panel'!$J$9-'Control Panel'!$I$9)*'Control Panel'!$C$25)+(('Control Panel'!$J$10-'Control Panel'!$I$10)*'Control Panel'!$C$26)+(('Control Panel'!$J$11-'Control Panel'!$I$11)*'Control Panel'!$C$27)+((P69-'Control Panel'!$J$11)*'Control Panel'!$C$28),IF(P69&gt;='Control Panel'!$J$10,(('Control Panel'!$J$8-'Control Panel'!$I$8)*'Control Panel'!$C$24)+('Control Panel'!$J$9-'Control Panel'!$I$9)*'Control Panel'!$C$25+(('Control Panel'!$J$10-'Control Panel'!$I$10)*'Control Panel'!$C$26)+((P69-'Control Panel'!$J$10)*'Control Panel'!$C$27),IF(P69&gt;='Control Panel'!$J$9,(('Control Panel'!$J$8-'Control Panel'!$I$8)*'Control Panel'!$C$24)+(('Control Panel'!$J$9-'Control Panel'!$I$9)*'Control Panel'!$C$25)+((P69-'Control Panel'!$J$9)*'Control Panel'!$C$26),IF(P69&gt;='Control Panel'!$J$8,(('Control Panel'!$J$8-'Control Panel'!$I$8)*'Control Panel'!$C$24)+((P69-'Control Panel'!$J$8)*'Control Panel'!$C$25),IF(P69&lt;='Control Panel'!$J$8,((P69-'Control Panel'!$I$8)*'Control Panel'!$C$24))))))))</f>
        <v>133278.16194419449</v>
      </c>
      <c r="S69" s="92">
        <f t="shared" si="26"/>
        <v>-41813.032303128333</v>
      </c>
      <c r="T69" s="92">
        <f>O69*(1+'Control Panel'!$C$44)</f>
        <v>26211795.153539237</v>
      </c>
      <c r="U69" s="92">
        <f>P69*(1+'Control Panel'!$C$44)</f>
        <v>25172511.943577234</v>
      </c>
      <c r="V69" s="92">
        <f>IF(T69&gt;='Control Panel'!M$36,(('Control Panel'!M$34-'Control Panel'!L$34)*'Control Panel'!$C$39)+('Control Panel'!M$35-'Control Panel'!L$35)*'Control Panel'!$C$40+(('Control Panel'!M$36-'Control Panel'!L$36)*'Control Panel'!$C$41),IF(T69&gt;='Control Panel'!M$35,(('Control Panel'!M$34-'Control Panel'!L$34)*'Control Panel'!$C$39)+(('Control Panel'!M$35-'Control Panel'!L$35)*'Control Panel'!$C$40)+((T69-'Control Panel'!M$35)*'Control Panel'!$C$41),IF(T69&gt;='Control Panel'!M$34,(('Control Panel'!M$34-'Control Panel'!L$34)*'Control Panel'!$C$39)+((T69-'Control Panel'!M$34)*'Control Panel'!$C$40),IF(T69&lt;='Control Panel'!M$34,((T69-'Control Panel'!L$34)*'Control Panel'!$C$39)))))</f>
        <v>180343.9300747425</v>
      </c>
      <c r="W69" s="91">
        <f>IF(U69&gt;='Control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Panel'!$C$29)),IF(U69&gt;='Control Panel'!$M$12,(('Control Panel'!$M$8-'Control Panel'!$L$8)*'Control Panel'!$C$24)+(('Control Panel'!$M$9-'Control Panel'!$L$9)*'Control Panel'!$C$25)+(('Control Panel'!$M$10-'Control Panel'!$L$10)*'Control Panel'!$C$26)+(('Control Panel'!$M$11-'Control Panel'!$L$11)*'Control Panel'!$C$27)+(('Control Panel'!$M$12-'Control Panel'!$L$12)*'Control Panel'!$C$28)+((U69-'Control Panel'!$M$12)*'Control Panel'!$C$29),IF(U69&gt;='Control Panel'!$M$11,(('Control Panel'!$M$8-'Control Panel'!$L$8)*'Control Panel'!$C$24)+(('Control Panel'!$M$9-'Control Panel'!$L$9)*'Control Panel'!$C$25)+(('Control Panel'!$M$10-'Control Panel'!$L$10)*'Control Panel'!$C$26)+(('Control Panel'!$M$11-'Control Panel'!$L$11)*'Control Panel'!$C$27)+((U69-'Control Panel'!$M$11)*'Control Panel'!$C$28),IF(U69&gt;='Control Panel'!$M$10,(('Control Panel'!$M$8-'Control Panel'!$L$8)*'Control Panel'!$C$24)+('Control Panel'!$M$9-'Control Panel'!$L$9)*'Control Panel'!$C$25+(('Control Panel'!$M$10-'Control Panel'!$L$10)*'Control Panel'!$C$26)+((U69-'Control Panel'!$M$10)*'Control Panel'!$C$27),IF(U69&gt;='Control Panel'!$M$9,(('Control Panel'!$M$8-'Control Panel'!$L$8)*'Control Panel'!$C$24)+(('Control Panel'!$M$9-'Control Panel'!$L$9)*'Control Panel'!$C$25)+((U69-'Control Panel'!$M$9)*'Control Panel'!$C$26),IF(U69&gt;='Control Panel'!$M$8,(('Control Panel'!$M$8-'Control Panel'!$L$8)*'Control Panel'!$C$24)+((U69-'Control Panel'!$M$8)*'Control Panel'!$C$25),IF(U69&lt;='Control Panel'!$M$8,((U69-'Control Panel'!$L$8)*'Control Panel'!$C$24))))))))</f>
        <v>137276.50680252031</v>
      </c>
      <c r="X69" s="92">
        <f t="shared" si="27"/>
        <v>-43067.423272222193</v>
      </c>
      <c r="Y69" s="91">
        <f>T69*(1+'Control Panel'!$C$44)</f>
        <v>26998149.008145414</v>
      </c>
      <c r="Z69" s="91">
        <f>U69*(1+'Control Panel'!$C$44)</f>
        <v>25927687.301884551</v>
      </c>
      <c r="AA69" s="91">
        <f>IF(Y69&gt;='Control Panel'!P$36,(('Control Panel'!P$34-'Control Panel'!O$34)*'Control Panel'!$C$39)+('Control Panel'!P$35-'Control Panel'!O$35)*'Control Panel'!$C$40+(('Control Panel'!P$36-'Control Panel'!O$36)*'Control Panel'!$C$41),IF(Y69&gt;='Control Panel'!P$35,(('Control Panel'!P$34-'Control Panel'!O$34)*'Control Panel'!$C$39)+(('Control Panel'!P$35-'Control Panel'!O$35)*'Control Panel'!$C$40)+((Y69-'Control Panel'!P$35)*'Control Panel'!$C$41),IF(Y69&gt;='Control Panel'!P$34,(('Control Panel'!P$34-'Control Panel'!O$34)*'Control Panel'!$C$39)+((Y69-'Control Panel'!P$34)*'Control Panel'!$C$40),IF(Y69&lt;='Control Panel'!P$34,((Y69-'Control Panel'!O$34)*'Control Panel'!$C$39)))))</f>
        <v>185754.2479769848</v>
      </c>
      <c r="AB69" s="91">
        <f>IF(Z69&gt;='Control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Panel'!$C$29)),IF(Z69&gt;='Control Panel'!$P$12,(('Control Panel'!$P$8-'Control Panel'!$O$8)*'Control Panel'!$C$24)+(('Control Panel'!$P$9-'Control Panel'!$O$9)*'Control Panel'!$C$25)+(('Control Panel'!$P$10-'Control Panel'!$O$10)*'Control Panel'!$C$26)+(('Control Panel'!$P$11-'Control Panel'!$O$11)*'Control Panel'!$C$27)+(('Control Panel'!$P$12-'Control Panel'!$O$12)*'Control Panel'!$C$28)+((Z69-'Control Panel'!$P$12)*'Control Panel'!$C$29),IF(Z69&gt;='Control Panel'!$P$11,(('Control Panel'!$P$8-'Control Panel'!$O$8)*'Control Panel'!$C$24)+(('Control Panel'!$P$9-'Control Panel'!$O$9)*'Control Panel'!$C$25)+(('Control Panel'!$P$10-'Control Panel'!$O$10)*'Control Panel'!$C$26)+(('Control Panel'!$P$11-'Control Panel'!$O$11)*'Control Panel'!$C$27)+((Z69-'Control Panel'!$P$11)*'Control Panel'!$C$28),IF(Z69&gt;='Control Panel'!$P$10,(('Control Panel'!$P$8-'Control Panel'!$O$8)*'Control Panel'!$C$24)+('Control Panel'!$P$9-'Control Panel'!$O$9)*'Control Panel'!$C$25+(('Control Panel'!$P$10-'Control Panel'!$O$10)*'Control Panel'!$C$26)+((Z69-'Control Panel'!$P$10)*'Control Panel'!$C$27),IF(Z69&gt;='Control Panel'!$P$9,(('Control Panel'!$P$8-'Control Panel'!$O$8)*'Control Panel'!$C$24)+(('Control Panel'!$P$9-'Control Panel'!$O$9)*'Control Panel'!$C$25)+((Z69-'Control Panel'!$P$9)*'Control Panel'!$C$26),IF(Z69&gt;='Control Panel'!$P$8,(('Control Panel'!$P$8-'Control Panel'!$O$8)*'Control Panel'!$C$24)+((Z69-'Control Panel'!$P$8)*'Control Panel'!$C$25),IF(Z69&lt;='Control Panel'!$P$8,((Z69-'Control Panel'!$O$8)*'Control Panel'!$C$24))))))))</f>
        <v>141394.80200659594</v>
      </c>
      <c r="AC69" s="93">
        <f t="shared" si="28"/>
        <v>-44359.445970388857</v>
      </c>
      <c r="AD69" s="93">
        <f>Y69*(1+'Control Panel'!$C$44)</f>
        <v>27808093.478389777</v>
      </c>
      <c r="AE69" s="91">
        <f>Z69*(1+'Control Panel'!$C$44)</f>
        <v>26705517.920941088</v>
      </c>
      <c r="AF69" s="91">
        <f>IF(AD69&gt;='Control Panel'!S$36,(('Control Panel'!S$34-'Control Panel'!R$34)*'Control Panel'!$C$39)+('Control Panel'!S$35-'Control Panel'!R$35)*'Control Panel'!$C$40+(('Control Panel'!S$36-'Control Panel'!R$36)*'Control Panel'!$C$41),IF(AD69&gt;='Control Panel'!S$35,(('Control Panel'!S$34-'Control Panel'!R$34)*'Control Panel'!$C$39)+(('Control Panel'!S$35-'Control Panel'!R$35)*'Control Panel'!$C$40)+((AD69-'Control Panel'!S$35)*'Control Panel'!$C$41),IF(AD69&gt;='Control Panel'!S$34,(('Control Panel'!S$34-'Control Panel'!R$34)*'Control Panel'!$C$39)+((AD69-'Control Panel'!S$34)*'Control Panel'!$C$40),IF(AD69&lt;='Control Panel'!S$34,((AD69-'Control Panel'!R$34)*'Control Panel'!$C$39)))))</f>
        <v>191326.87541629435</v>
      </c>
      <c r="AG69" s="91">
        <f>IF(AE69&gt;='Control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Panel'!$C$29)),IF(AE69&gt;='Control Panel'!$S$12,(('Control Panel'!$S$8-'Control Panel'!$R$8)*'Control Panel'!$C$24)+(('Control Panel'!$S$9-'Control Panel'!$R$9)*'Control Panel'!$C$25)+(('Control Panel'!$S$10-'Control Panel'!$R$10)*'Control Panel'!$C$26)+(('Control Panel'!$S$11-'Control Panel'!$R$11)*'Control Panel'!$C$27)+(('Control Panel'!$S$12-'Control Panel'!$R$12)*'Control Panel'!$C$28)+((AE69-'Control Panel'!$S$12)*'Control Panel'!$C$29),IF(AE69&gt;='Control Panel'!$S$11,(('Control Panel'!$S$8-'Control Panel'!$R$8)*'Control Panel'!$C$24)+(('Control Panel'!$S$9-'Control Panel'!$R$9)*'Control Panel'!$C$25)+(('Control Panel'!$S$10-'Control Panel'!$R$10)*'Control Panel'!$C$26)+(('Control Panel'!$S$11-'Control Panel'!$R$11)*'Control Panel'!$C$27)+((AE69-'Control Panel'!$S$11)*'Control Panel'!$C$28),IF(AE69&gt;='Control Panel'!$S$10,(('Control Panel'!$S$8-'Control Panel'!$R$8)*'Control Panel'!$C$24)+('Control Panel'!$S$9-'Control Panel'!$R$9)*'Control Panel'!$C$25+(('Control Panel'!$S$10-'Control Panel'!$R$10)*'Control Panel'!$C$26)+((AE69-'Control Panel'!$S$10)*'Control Panel'!$C$27),IF(AE69&gt;='Control Panel'!$S$9,(('Control Panel'!$S$8-'Control Panel'!$R$8)*'Control Panel'!$C$24)+(('Control Panel'!$S$9-'Control Panel'!$R$9)*'Control Panel'!$C$25)+((AE69-'Control Panel'!$S$9)*'Control Panel'!$C$26),IF(AE69&gt;='Control Panel'!$S$8,(('Control Panel'!$S$8-'Control Panel'!$R$8)*'Control Panel'!$C$24)+((AE69-'Control Panel'!$S$8)*'Control Panel'!$C$25),IF(AE69&lt;='Control Panel'!$S$8,((AE69-'Control Panel'!$R$8)*'Control Panel'!$C$24))))))))</f>
        <v>145636.64606679382</v>
      </c>
      <c r="AH69" s="91">
        <f t="shared" si="29"/>
        <v>-45690.229349500529</v>
      </c>
      <c r="AI69" s="92">
        <f t="shared" si="30"/>
        <v>902507.69844090065</v>
      </c>
      <c r="AJ69" s="92">
        <f t="shared" si="31"/>
        <v>686982.39055233228</v>
      </c>
      <c r="AK69" s="92">
        <f t="shared" si="32"/>
        <v>-215525.30788856838</v>
      </c>
    </row>
    <row r="70" spans="1:37" s="94" customFormat="1" ht="14.1">
      <c r="A70" s="86" t="str">
        <f>'ESTIMATED Earned Revenue'!A71</f>
        <v>Wichita, KS</v>
      </c>
      <c r="B70" s="86"/>
      <c r="C70" s="87">
        <f>'ESTIMATED Earned Revenue'!$I71*1.07925</f>
        <v>27431125.293097503</v>
      </c>
      <c r="D70" s="87">
        <f>'ESTIMATED Earned Revenue'!$L71*1.07925</f>
        <v>23443206.781874999</v>
      </c>
      <c r="E70" s="88">
        <f>IF(C70&gt;='Control Panel'!D$36,(('Control Panel'!D$34-'Control Panel'!C$34)*'Control Panel'!$C$39)+('Control Panel'!D$35-'Control Panel'!C$35)*'Control Panel'!$C$40+(('Control Panel'!D$36-'Control Panel'!C$36)*'Control Panel'!$C$41),IF(C70&gt;='Control Panel'!D$35,(('Control Panel'!D$34-'Control Panel'!C$34)*'Control Panel'!$C$39)+(('Control Panel'!D$35-'Control Panel'!C$35)*'Control Panel'!$C$40)+((C70-'Control Panel'!D$35)*'Control Panel'!$C$41),IF(C70&gt;='Control Panel'!D$34,(('Control Panel'!D$34-'Control Panel'!C$34)*'Control Panel'!$C$39)+((C70-'Control Panel'!D$34)*'Control Panel'!$C$40),IF(C70&lt;='Control Panel'!D$34,((C70-'Control Panel'!C$34)*'Control Panel'!$C$39)))))</f>
        <v>171927.48258619502</v>
      </c>
      <c r="F70" s="88">
        <f>IF(D70&gt;='Control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Panel'!$C$29)),IF(D70&gt;='Control Panel'!$D$12,(('Control Panel'!$D$8-'Control Panel'!$C$8)*'Control Panel'!$C$24)+(('Control Panel'!$D$9-'Control Panel'!$C$9)*'Control Panel'!$C$25)+(('Control Panel'!$D$10-'Control Panel'!$C$10)*'Control Panel'!$C$26)+(('Control Panel'!$D$11-'Control Panel'!$C$11)*'Control Panel'!$C$27)+(('Control Panel'!$D$12-'Control Panel'!$C$12)*'Control Panel'!$C$28)+((D70-'Control Panel'!$D$12)*'Control Panel'!$C$29),IF(D70&gt;='Control Panel'!$D$11,(('Control Panel'!$D$8-'Control Panel'!$C$8)*'Control Panel'!$C$24)+(('Control Panel'!$D$9-'Control Panel'!$C$9)*'Control Panel'!$C$25)+(('Control Panel'!$D$10-'Control Panel'!$C$10)*'Control Panel'!$C$26)+(('Control Panel'!$D$11-'Control Panel'!$C$11)*'Control Panel'!$C$27)+((D70-'Control Panel'!$D$11)*'Control Panel'!$C$28),IF(D70&gt;='Control Panel'!$D$10,(('Control Panel'!$D$8-'Control Panel'!$C$8)*'Control Panel'!$C$24)+('Control Panel'!$D$9-'Control Panel'!$C$9)*'Control Panel'!$C$25+(('Control Panel'!$D$10-'Control Panel'!$C$10)*'Control Panel'!$C$26)+((D70-'Control Panel'!$D$10)*'Control Panel'!$C$27),IF(D70&gt;='Control Panel'!$D$9,(('Control Panel'!$D$8-'Control Panel'!$C$8)*'Control Panel'!$C$24)+(('Control Panel'!$D$9-'Control Panel'!$C$9)*'Control Panel'!$C$25)+((D70-'Control Panel'!$D$9)*'Control Panel'!$C$26),IF(D70&gt;='Control Panel'!$D$8,(('Control Panel'!$D$8-'Control Panel'!$C$8)*'Control Panel'!$C$24)+((D70-'Control Panel'!$D$8)*'Control Panel'!$C$25),IF(D70&lt;='Control Panel'!$D$8,((D70-'Control Panel'!$C$8)*'Control Panel'!$C$24))))))))</f>
        <v>127051.2237365625</v>
      </c>
      <c r="G70" s="89">
        <f t="shared" si="22"/>
        <v>6.2676058947336421E-3</v>
      </c>
      <c r="H70" s="90">
        <f t="shared" si="23"/>
        <v>5.4195326142322617E-3</v>
      </c>
      <c r="I70" s="91">
        <f t="shared" si="24"/>
        <v>-44876.258849632519</v>
      </c>
      <c r="J70" s="91">
        <f>C70*(1+'Control Panel'!$C$44)</f>
        <v>28254059.051890429</v>
      </c>
      <c r="K70" s="91">
        <f>D70*(1+'Control Panel'!$C$44)</f>
        <v>24146502.985331248</v>
      </c>
      <c r="L70" s="92">
        <f>IF(J70&gt;='Control Panel'!G$36,(('Control Panel'!G$34-'Control Panel'!F$34)*'Control Panel'!$C$39)+('Control Panel'!G$35-'Control Panel'!F$35)*'Control Panel'!$C$40+(('Control Panel'!G$36-'Control Panel'!F$36)*'Control Panel'!$C$41),IF(J70&gt;='Control Panel'!G$35,(('Control Panel'!G$34-'Control Panel'!F$34)*'Control Panel'!$C$39)+(('Control Panel'!G$35-'Control Panel'!F$35)*'Control Panel'!$C$40)+((J70-'Control Panel'!G$35)*'Control Panel'!$C$41),IF(J70&gt;='Control Panel'!G$34,(('Control Panel'!G$34-'Control Panel'!F$34)*'Control Panel'!$C$39)+((J70-'Control Panel'!G$34)*'Control Panel'!$C$40),IF(J70&lt;='Control Panel'!G$34,((J70-'Control Panel'!F$34)*'Control Panel'!$C$39)))))</f>
        <v>177085.30706378087</v>
      </c>
      <c r="M70" s="92">
        <f>IF(K70&gt;='Control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Panel'!$C$29)),IF(K70&gt;='Control Panel'!$G$12,(('Control Panel'!$G$8-'Control Panel'!$F$8)*'Control Panel'!$C$24)+(('Control Panel'!$G$9-'Control Panel'!$F$9)*'Control Panel'!$C$25)+(('Control Panel'!$G$10-'Control Panel'!$F$10)*'Control Panel'!$C$26)+(('Control Panel'!$G$11-'Control Panel'!$F$11)*'Control Panel'!$C$27)+(('Control Panel'!$G$12-'Control Panel'!$F$12)*'Control Panel'!$C$28)+((K70-'Control Panel'!$G$12)*'Control Panel'!$C$29),IF(K70&gt;='Control Panel'!$G$11,(('Control Panel'!$G$8-'Control Panel'!$F$8)*'Control Panel'!$C$24)+(('Control Panel'!$G$9-'Control Panel'!$F$9)*'Control Panel'!$C$25)+(('Control Panel'!$G$10-'Control Panel'!$F$10)*'Control Panel'!$C$26)+(('Control Panel'!$G$11-'Control Panel'!$F$11)*'Control Panel'!$C$27)+((K70-'Control Panel'!$G$11)*'Control Panel'!$C$28),IF(K70&gt;='Control Panel'!$G$10,(('Control Panel'!$G$8-'Control Panel'!$F$8)*'Control Panel'!$C$24)+('Control Panel'!$G$9-'Control Panel'!$F$9)*'Control Panel'!$C$25+(('Control Panel'!$G$10-'Control Panel'!$F$10)*'Control Panel'!$C$26)+((K70-'Control Panel'!$G$10)*'Control Panel'!$C$27),IF(K70&gt;='Control Panel'!$G$9,(('Control Panel'!$G$8-'Control Panel'!$F$8)*'Control Panel'!$C$24)+(('Control Panel'!$G$9-'Control Panel'!$F$9)*'Control Panel'!$C$25)+((K70-'Control Panel'!$G$9)*'Control Panel'!$C$26),IF(K70&gt;='Control Panel'!$G$8,(('Control Panel'!$G$8-'Control Panel'!$F$8)*'Control Panel'!$C$24)+((K70-'Control Panel'!$G$8)*'Control Panel'!$C$25),IF(K70&lt;='Control Panel'!$G$8,((K70-'Control Panel'!$F$8)*'Control Panel'!$C$24))))))))</f>
        <v>130862.76044865936</v>
      </c>
      <c r="N70" s="92">
        <f t="shared" si="25"/>
        <v>-46222.546615121508</v>
      </c>
      <c r="O70" s="92">
        <f>J70*(1+'Control Panel'!$C$44)</f>
        <v>29101680.823447142</v>
      </c>
      <c r="P70" s="92">
        <f>K70*(1+'Control Panel'!$C$44)</f>
        <v>24870898.074891187</v>
      </c>
      <c r="Q70" s="92">
        <f>IF(O70&gt;='Control Panel'!J$36,(('Control Panel'!J$34-'Control Panel'!I$34)*'Control Panel'!$C$39)+('Control Panel'!J$35-'Control Panel'!I$35)*'Control Panel'!$C$40+(('Control Panel'!J$36-'Control Panel'!I$36)*'Control Panel'!$C$41),IF(O70&gt;='Control Panel'!J$35,(('Control Panel'!J$34-'Control Panel'!I$34)*'Control Panel'!$C$39)+(('Control Panel'!J$35-'Control Panel'!I$35)*'Control Panel'!$C$40)+((O70-'Control Panel'!J$35)*'Control Panel'!$C$41),IF(O70&gt;='Control Panel'!J$34,(('Control Panel'!J$34-'Control Panel'!I$34)*'Control Panel'!$C$39)+((O70-'Control Panel'!J$34)*'Control Panel'!$C$40),IF(O70&lt;='Control Panel'!J$34,((O70-'Control Panel'!I$34)*'Control Panel'!$C$39)))))</f>
        <v>182397.86627569431</v>
      </c>
      <c r="R70" s="92">
        <f>IF(P70&gt;='Control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Panel'!$C$29)),IF(P70&gt;='Control Panel'!$J$12,(('Control Panel'!$J$8-'Control Panel'!$I$8)*'Control Panel'!$C$24)+(('Control Panel'!$J$9-'Control Panel'!$I$9)*'Control Panel'!$C$25)+(('Control Panel'!$J$10-'Control Panel'!$I$10)*'Control Panel'!$C$26)+(('Control Panel'!$J$11-'Control Panel'!$I$11)*'Control Panel'!$C$27)+(('Control Panel'!$J$12-'Control Panel'!$I$12)*'Control Panel'!$C$28)+((P70-'Control Panel'!$J$12)*'Control Panel'!$C$29),IF(P70&gt;='Control Panel'!$J$11,(('Control Panel'!$J$8-'Control Panel'!$I$8)*'Control Panel'!$C$24)+(('Control Panel'!$J$9-'Control Panel'!$I$9)*'Control Panel'!$C$25)+(('Control Panel'!$J$10-'Control Panel'!$I$10)*'Control Panel'!$C$26)+(('Control Panel'!$J$11-'Control Panel'!$I$11)*'Control Panel'!$C$27)+((P70-'Control Panel'!$J$11)*'Control Panel'!$C$28),IF(P70&gt;='Control Panel'!$J$10,(('Control Panel'!$J$8-'Control Panel'!$I$8)*'Control Panel'!$C$24)+('Control Panel'!$J$9-'Control Panel'!$I$9)*'Control Panel'!$C$25+(('Control Panel'!$J$10-'Control Panel'!$I$10)*'Control Panel'!$C$26)+((P70-'Control Panel'!$J$10)*'Control Panel'!$C$27),IF(P70&gt;='Control Panel'!$J$9,(('Control Panel'!$J$8-'Control Panel'!$I$8)*'Control Panel'!$C$24)+(('Control Panel'!$J$9-'Control Panel'!$I$9)*'Control Panel'!$C$25)+((P70-'Control Panel'!$J$9)*'Control Panel'!$C$26),IF(P70&gt;='Control Panel'!$J$8,(('Control Panel'!$J$8-'Control Panel'!$I$8)*'Control Panel'!$C$24)+((P70-'Control Panel'!$J$8)*'Control Panel'!$C$25),IF(P70&lt;='Control Panel'!$J$8,((P70-'Control Panel'!$I$8)*'Control Panel'!$C$24))))))))</f>
        <v>134788.64326211915</v>
      </c>
      <c r="S70" s="92">
        <f t="shared" si="26"/>
        <v>-47609.22301357516</v>
      </c>
      <c r="T70" s="92">
        <f>O70*(1+'Control Panel'!$C$44)</f>
        <v>29974731.248150557</v>
      </c>
      <c r="U70" s="92">
        <f>P70*(1+'Control Panel'!$C$44)</f>
        <v>25617025.017137922</v>
      </c>
      <c r="V70" s="92">
        <f>IF(T70&gt;='Control Panel'!M$36,(('Control Panel'!M$34-'Control Panel'!L$34)*'Control Panel'!$C$39)+('Control Panel'!M$35-'Control Panel'!L$35)*'Control Panel'!$C$40+(('Control Panel'!M$36-'Control Panel'!L$36)*'Control Panel'!$C$41),IF(T70&gt;='Control Panel'!M$35,(('Control Panel'!M$34-'Control Panel'!L$34)*'Control Panel'!$C$39)+(('Control Panel'!M$35-'Control Panel'!L$35)*'Control Panel'!$C$40)+((T70-'Control Panel'!M$35)*'Control Panel'!$C$41),IF(T70&gt;='Control Panel'!M$34,(('Control Panel'!M$34-'Control Panel'!L$34)*'Control Panel'!$C$39)+((T70-'Control Panel'!M$34)*'Control Panel'!$C$40),IF(T70&lt;='Control Panel'!M$34,((T70-'Control Panel'!L$34)*'Control Panel'!$C$39)))))</f>
        <v>187869.80226396516</v>
      </c>
      <c r="W70" s="91">
        <f>IF(U70&gt;='Control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Panel'!$C$29)),IF(U70&gt;='Control Panel'!$M$12,(('Control Panel'!$M$8-'Control Panel'!$L$8)*'Control Panel'!$C$24)+(('Control Panel'!$M$9-'Control Panel'!$L$9)*'Control Panel'!$C$25)+(('Control Panel'!$M$10-'Control Panel'!$L$10)*'Control Panel'!$C$26)+(('Control Panel'!$M$11-'Control Panel'!$L$11)*'Control Panel'!$C$27)+(('Control Panel'!$M$12-'Control Panel'!$L$12)*'Control Panel'!$C$28)+((U70-'Control Panel'!$M$12)*'Control Panel'!$C$29),IF(U70&gt;='Control Panel'!$M$11,(('Control Panel'!$M$8-'Control Panel'!$L$8)*'Control Panel'!$C$24)+(('Control Panel'!$M$9-'Control Panel'!$L$9)*'Control Panel'!$C$25)+(('Control Panel'!$M$10-'Control Panel'!$L$10)*'Control Panel'!$C$26)+(('Control Panel'!$M$11-'Control Panel'!$L$11)*'Control Panel'!$C$27)+((U70-'Control Panel'!$M$11)*'Control Panel'!$C$28),IF(U70&gt;='Control Panel'!$M$10,(('Control Panel'!$M$8-'Control Panel'!$L$8)*'Control Panel'!$C$24)+('Control Panel'!$M$9-'Control Panel'!$L$9)*'Control Panel'!$C$25+(('Control Panel'!$M$10-'Control Panel'!$L$10)*'Control Panel'!$C$26)+((U70-'Control Panel'!$M$10)*'Control Panel'!$C$27),IF(U70&gt;='Control Panel'!$M$9,(('Control Panel'!$M$8-'Control Panel'!$L$8)*'Control Panel'!$C$24)+(('Control Panel'!$M$9-'Control Panel'!$L$9)*'Control Panel'!$C$25)+((U70-'Control Panel'!$M$9)*'Control Panel'!$C$26),IF(U70&gt;='Control Panel'!$M$8,(('Control Panel'!$M$8-'Control Panel'!$L$8)*'Control Panel'!$C$24)+((U70-'Control Panel'!$M$8)*'Control Panel'!$C$25),IF(U70&lt;='Control Panel'!$M$8,((U70-'Control Panel'!$L$8)*'Control Panel'!$C$24))))))))</f>
        <v>138832.30255998272</v>
      </c>
      <c r="X70" s="92">
        <f t="shared" si="27"/>
        <v>-49037.499703982437</v>
      </c>
      <c r="Y70" s="91">
        <f>T70*(1+'Control Panel'!$C$44)</f>
        <v>30873973.185595077</v>
      </c>
      <c r="Z70" s="91">
        <f>U70*(1+'Control Panel'!$C$44)</f>
        <v>26385535.767652061</v>
      </c>
      <c r="AA70" s="91">
        <f>IF(Y70&gt;='Control Panel'!P$36,(('Control Panel'!P$34-'Control Panel'!O$34)*'Control Panel'!$C$39)+('Control Panel'!P$35-'Control Panel'!O$35)*'Control Panel'!$C$40+(('Control Panel'!P$36-'Control Panel'!O$36)*'Control Panel'!$C$41),IF(Y70&gt;='Control Panel'!P$35,(('Control Panel'!P$34-'Control Panel'!O$34)*'Control Panel'!$C$39)+(('Control Panel'!P$35-'Control Panel'!O$35)*'Control Panel'!$C$40)+((Y70-'Control Panel'!P$35)*'Control Panel'!$C$41),IF(Y70&gt;='Control Panel'!P$34,(('Control Panel'!P$34-'Control Panel'!O$34)*'Control Panel'!$C$39)+((Y70-'Control Panel'!P$34)*'Control Panel'!$C$40),IF(Y70&lt;='Control Panel'!P$34,((Y70-'Control Panel'!O$34)*'Control Panel'!$C$39)))))</f>
        <v>193505.89633188414</v>
      </c>
      <c r="AB70" s="91">
        <f>IF(Z70&gt;='Control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Panel'!$C$29)),IF(Z70&gt;='Control Panel'!$P$12,(('Control Panel'!$P$8-'Control Panel'!$O$8)*'Control Panel'!$C$24)+(('Control Panel'!$P$9-'Control Panel'!$O$9)*'Control Panel'!$C$25)+(('Control Panel'!$P$10-'Control Panel'!$O$10)*'Control Panel'!$C$26)+(('Control Panel'!$P$11-'Control Panel'!$O$11)*'Control Panel'!$C$27)+(('Control Panel'!$P$12-'Control Panel'!$O$12)*'Control Panel'!$C$28)+((Z70-'Control Panel'!$P$12)*'Control Panel'!$C$29),IF(Z70&gt;='Control Panel'!$P$11,(('Control Panel'!$P$8-'Control Panel'!$O$8)*'Control Panel'!$C$24)+(('Control Panel'!$P$9-'Control Panel'!$O$9)*'Control Panel'!$C$25)+(('Control Panel'!$P$10-'Control Panel'!$O$10)*'Control Panel'!$C$26)+(('Control Panel'!$P$11-'Control Panel'!$O$11)*'Control Panel'!$C$27)+((Z70-'Control Panel'!$P$11)*'Control Panel'!$C$28),IF(Z70&gt;='Control Panel'!$P$10,(('Control Panel'!$P$8-'Control Panel'!$O$8)*'Control Panel'!$C$24)+('Control Panel'!$P$9-'Control Panel'!$O$9)*'Control Panel'!$C$25+(('Control Panel'!$P$10-'Control Panel'!$O$10)*'Control Panel'!$C$26)+((Z70-'Control Panel'!$P$10)*'Control Panel'!$C$27),IF(Z70&gt;='Control Panel'!$P$9,(('Control Panel'!$P$8-'Control Panel'!$O$8)*'Control Panel'!$C$24)+(('Control Panel'!$P$9-'Control Panel'!$O$9)*'Control Panel'!$C$25)+((Z70-'Control Panel'!$P$9)*'Control Panel'!$C$26),IF(Z70&gt;='Control Panel'!$P$8,(('Control Panel'!$P$8-'Control Panel'!$O$8)*'Control Panel'!$C$24)+((Z70-'Control Panel'!$P$8)*'Control Panel'!$C$25),IF(Z70&lt;='Control Panel'!$P$8,((Z70-'Control Panel'!$O$8)*'Control Panel'!$C$24))))))))</f>
        <v>142997.27163678221</v>
      </c>
      <c r="AC70" s="93">
        <f t="shared" si="28"/>
        <v>-50508.624695101928</v>
      </c>
      <c r="AD70" s="93">
        <f>Y70*(1+'Control Panel'!$C$44)</f>
        <v>31800192.38116293</v>
      </c>
      <c r="AE70" s="91">
        <f>Z70*(1+'Control Panel'!$C$44)</f>
        <v>27177101.840681624</v>
      </c>
      <c r="AF70" s="91">
        <f>IF(AD70&gt;='Control Panel'!S$36,(('Control Panel'!S$34-'Control Panel'!R$34)*'Control Panel'!$C$39)+('Control Panel'!S$35-'Control Panel'!R$35)*'Control Panel'!$C$40+(('Control Panel'!S$36-'Control Panel'!R$36)*'Control Panel'!$C$41),IF(AD70&gt;='Control Panel'!S$35,(('Control Panel'!S$34-'Control Panel'!R$34)*'Control Panel'!$C$39)+(('Control Panel'!S$35-'Control Panel'!R$35)*'Control Panel'!$C$40)+((AD70-'Control Panel'!S$35)*'Control Panel'!$C$41),IF(AD70&gt;='Control Panel'!S$34,(('Control Panel'!S$34-'Control Panel'!R$34)*'Control Panel'!$C$39)+((AD70-'Control Panel'!S$34)*'Control Panel'!$C$40),IF(AD70&lt;='Control Panel'!S$34,((AD70-'Control Panel'!R$34)*'Control Panel'!$C$39)))))</f>
        <v>199311.07322184063</v>
      </c>
      <c r="AG70" s="91">
        <f>IF(AE70&gt;='Control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Panel'!$C$29)),IF(AE70&gt;='Control Panel'!$S$12,(('Control Panel'!$S$8-'Control Panel'!$R$8)*'Control Panel'!$C$24)+(('Control Panel'!$S$9-'Control Panel'!$R$9)*'Control Panel'!$C$25)+(('Control Panel'!$S$10-'Control Panel'!$R$10)*'Control Panel'!$C$26)+(('Control Panel'!$S$11-'Control Panel'!$R$11)*'Control Panel'!$C$27)+(('Control Panel'!$S$12-'Control Panel'!$R$12)*'Control Panel'!$C$28)+((AE70-'Control Panel'!$S$12)*'Control Panel'!$C$29),IF(AE70&gt;='Control Panel'!$S$11,(('Control Panel'!$S$8-'Control Panel'!$R$8)*'Control Panel'!$C$24)+(('Control Panel'!$S$9-'Control Panel'!$R$9)*'Control Panel'!$C$25)+(('Control Panel'!$S$10-'Control Panel'!$R$10)*'Control Panel'!$C$26)+(('Control Panel'!$S$11-'Control Panel'!$R$11)*'Control Panel'!$C$27)+((AE70-'Control Panel'!$S$11)*'Control Panel'!$C$28),IF(AE70&gt;='Control Panel'!$S$10,(('Control Panel'!$S$8-'Control Panel'!$R$8)*'Control Panel'!$C$24)+('Control Panel'!$S$9-'Control Panel'!$R$9)*'Control Panel'!$C$25+(('Control Panel'!$S$10-'Control Panel'!$R$10)*'Control Panel'!$C$26)+((AE70-'Control Panel'!$S$10)*'Control Panel'!$C$27),IF(AE70&gt;='Control Panel'!$S$9,(('Control Panel'!$S$8-'Control Panel'!$R$8)*'Control Panel'!$C$24)+(('Control Panel'!$S$9-'Control Panel'!$R$9)*'Control Panel'!$C$25)+((AE70-'Control Panel'!$S$9)*'Control Panel'!$C$26),IF(AE70&gt;='Control Panel'!$S$8,(('Control Panel'!$S$8-'Control Panel'!$R$8)*'Control Panel'!$C$24)+((AE70-'Control Panel'!$S$8)*'Control Panel'!$C$25),IF(AE70&lt;='Control Panel'!$S$8,((AE70-'Control Panel'!$R$8)*'Control Panel'!$C$24))))))))</f>
        <v>147287.18978588568</v>
      </c>
      <c r="AH70" s="91">
        <f t="shared" si="29"/>
        <v>-52023.883435954951</v>
      </c>
      <c r="AI70" s="92">
        <f t="shared" si="30"/>
        <v>940169.94515716517</v>
      </c>
      <c r="AJ70" s="92">
        <f t="shared" si="31"/>
        <v>694768.16769342916</v>
      </c>
      <c r="AK70" s="92">
        <f t="shared" si="32"/>
        <v>-245401.77746373601</v>
      </c>
    </row>
    <row r="71" spans="1:37" s="94" customFormat="1" ht="14.1">
      <c r="A71" s="86" t="str">
        <f>'ESTIMATED Earned Revenue'!A72</f>
        <v>Falls Creek, PA</v>
      </c>
      <c r="B71" s="86"/>
      <c r="C71" s="87">
        <f>'ESTIMATED Earned Revenue'!$I72*1.07925</f>
        <v>26384696.721000001</v>
      </c>
      <c r="D71" s="87">
        <f>'ESTIMATED Earned Revenue'!$L72*1.07925</f>
        <v>23639809.437375002</v>
      </c>
      <c r="E71" s="88">
        <f>IF(C71&gt;='Control Panel'!D$36,(('Control Panel'!D$34-'Control Panel'!C$34)*'Control Panel'!$C$39)+('Control Panel'!D$35-'Control Panel'!C$35)*'Control Panel'!$C$40+(('Control Panel'!D$36-'Control Panel'!C$36)*'Control Panel'!$C$41),IF(C71&gt;='Control Panel'!D$35,(('Control Panel'!D$34-'Control Panel'!C$34)*'Control Panel'!$C$39)+(('Control Panel'!D$35-'Control Panel'!C$35)*'Control Panel'!$C$40)+((C71-'Control Panel'!D$35)*'Control Panel'!$C$41),IF(C71&gt;='Control Panel'!D$34,(('Control Panel'!D$34-'Control Panel'!C$34)*'Control Panel'!$C$39)+((C71-'Control Panel'!D$34)*'Control Panel'!$C$40),IF(C71&lt;='Control Panel'!D$34,((C71-'Control Panel'!C$34)*'Control Panel'!$C$39)))))</f>
        <v>169834.62544200002</v>
      </c>
      <c r="F71" s="88">
        <f>IF(D71&gt;='Control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Panel'!$C$29)),IF(D71&gt;='Control Panel'!$D$12,(('Control Panel'!$D$8-'Control Panel'!$C$8)*'Control Panel'!$C$24)+(('Control Panel'!$D$9-'Control Panel'!$C$9)*'Control Panel'!$C$25)+(('Control Panel'!$D$10-'Control Panel'!$C$10)*'Control Panel'!$C$26)+(('Control Panel'!$D$11-'Control Panel'!$C$11)*'Control Panel'!$C$27)+(('Control Panel'!$D$12-'Control Panel'!$C$12)*'Control Panel'!$C$28)+((D71-'Control Panel'!$D$12)*'Control Panel'!$C$29),IF(D71&gt;='Control Panel'!$D$11,(('Control Panel'!$D$8-'Control Panel'!$C$8)*'Control Panel'!$C$24)+(('Control Panel'!$D$9-'Control Panel'!$C$9)*'Control Panel'!$C$25)+(('Control Panel'!$D$10-'Control Panel'!$C$10)*'Control Panel'!$C$26)+(('Control Panel'!$D$11-'Control Panel'!$C$11)*'Control Panel'!$C$27)+((D71-'Control Panel'!$D$11)*'Control Panel'!$C$28),IF(D71&gt;='Control Panel'!$D$10,(('Control Panel'!$D$8-'Control Panel'!$C$8)*'Control Panel'!$C$24)+('Control Panel'!$D$9-'Control Panel'!$C$9)*'Control Panel'!$C$25+(('Control Panel'!$D$10-'Control Panel'!$C$10)*'Control Panel'!$C$26)+((D71-'Control Panel'!$D$10)*'Control Panel'!$C$27),IF(D71&gt;='Control Panel'!$D$9,(('Control Panel'!$D$8-'Control Panel'!$C$8)*'Control Panel'!$C$24)+(('Control Panel'!$D$9-'Control Panel'!$C$9)*'Control Panel'!$C$25)+((D71-'Control Panel'!$D$9)*'Control Panel'!$C$26),IF(D71&gt;='Control Panel'!$D$8,(('Control Panel'!$D$8-'Control Panel'!$C$8)*'Control Panel'!$C$24)+((D71-'Control Panel'!$D$8)*'Control Panel'!$C$25),IF(D71&lt;='Control Panel'!$D$8,((D71-'Control Panel'!$C$8)*'Control Panel'!$C$24))))))))</f>
        <v>127739.3330308125</v>
      </c>
      <c r="G71" s="89">
        <f t="shared" si="22"/>
        <v>6.4368610046150708E-3</v>
      </c>
      <c r="H71" s="90">
        <f t="shared" si="23"/>
        <v>5.4035686442063325E-3</v>
      </c>
      <c r="I71" s="91">
        <f t="shared" si="24"/>
        <v>-42095.292411187518</v>
      </c>
      <c r="J71" s="91">
        <f>C71*(1+'Control Panel'!$C$44)</f>
        <v>27176237.62263</v>
      </c>
      <c r="K71" s="91">
        <f>D71*(1+'Control Panel'!$C$44)</f>
        <v>24349003.720496252</v>
      </c>
      <c r="L71" s="92">
        <f>IF(J71&gt;='Control Panel'!G$36,(('Control Panel'!G$34-'Control Panel'!F$34)*'Control Panel'!$C$39)+('Control Panel'!G$35-'Control Panel'!F$35)*'Control Panel'!$C$40+(('Control Panel'!G$36-'Control Panel'!F$36)*'Control Panel'!$C$41),IF(J71&gt;='Control Panel'!G$35,(('Control Panel'!G$34-'Control Panel'!F$34)*'Control Panel'!$C$39)+(('Control Panel'!G$35-'Control Panel'!F$35)*'Control Panel'!$C$40)+((J71-'Control Panel'!G$35)*'Control Panel'!$C$41),IF(J71&gt;='Control Panel'!G$34,(('Control Panel'!G$34-'Control Panel'!F$34)*'Control Panel'!$C$39)+((J71-'Control Panel'!G$34)*'Control Panel'!$C$40),IF(J71&lt;='Control Panel'!G$34,((J71-'Control Panel'!F$34)*'Control Panel'!$C$39)))))</f>
        <v>174929.66420526002</v>
      </c>
      <c r="M71" s="92">
        <f>IF(K71&gt;='Control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Panel'!$C$29)),IF(K71&gt;='Control Panel'!$G$12,(('Control Panel'!$G$8-'Control Panel'!$F$8)*'Control Panel'!$C$24)+(('Control Panel'!$G$9-'Control Panel'!$F$9)*'Control Panel'!$C$25)+(('Control Panel'!$G$10-'Control Panel'!$F$10)*'Control Panel'!$C$26)+(('Control Panel'!$G$11-'Control Panel'!$F$11)*'Control Panel'!$C$27)+(('Control Panel'!$G$12-'Control Panel'!$F$12)*'Control Panel'!$C$28)+((K71-'Control Panel'!$G$12)*'Control Panel'!$C$29),IF(K71&gt;='Control Panel'!$G$11,(('Control Panel'!$G$8-'Control Panel'!$F$8)*'Control Panel'!$C$24)+(('Control Panel'!$G$9-'Control Panel'!$F$9)*'Control Panel'!$C$25)+(('Control Panel'!$G$10-'Control Panel'!$F$10)*'Control Panel'!$C$26)+(('Control Panel'!$G$11-'Control Panel'!$F$11)*'Control Panel'!$C$27)+((K71-'Control Panel'!$G$11)*'Control Panel'!$C$28),IF(K71&gt;='Control Panel'!$G$10,(('Control Panel'!$G$8-'Control Panel'!$F$8)*'Control Panel'!$C$24)+('Control Panel'!$G$9-'Control Panel'!$F$9)*'Control Panel'!$C$25+(('Control Panel'!$G$10-'Control Panel'!$F$10)*'Control Panel'!$C$26)+((K71-'Control Panel'!$G$10)*'Control Panel'!$C$27),IF(K71&gt;='Control Panel'!$G$9,(('Control Panel'!$G$8-'Control Panel'!$F$8)*'Control Panel'!$C$24)+(('Control Panel'!$G$9-'Control Panel'!$F$9)*'Control Panel'!$C$25)+((K71-'Control Panel'!$G$9)*'Control Panel'!$C$26),IF(K71&gt;='Control Panel'!$G$8,(('Control Panel'!$G$8-'Control Panel'!$F$8)*'Control Panel'!$C$24)+((K71-'Control Panel'!$G$8)*'Control Panel'!$C$25),IF(K71&lt;='Control Panel'!$G$8,((K71-'Control Panel'!$F$8)*'Control Panel'!$C$24))))))))</f>
        <v>131571.51302173687</v>
      </c>
      <c r="N71" s="92">
        <f t="shared" si="25"/>
        <v>-43358.15118352315</v>
      </c>
      <c r="O71" s="92">
        <f>J71*(1+'Control Panel'!$C$44)</f>
        <v>27991524.751308899</v>
      </c>
      <c r="P71" s="92">
        <f>K71*(1+'Control Panel'!$C$44)</f>
        <v>25079473.832111139</v>
      </c>
      <c r="Q71" s="92">
        <f>IF(O71&gt;='Control Panel'!J$36,(('Control Panel'!J$34-'Control Panel'!I$34)*'Control Panel'!$C$39)+('Control Panel'!J$35-'Control Panel'!I$35)*'Control Panel'!$C$40+(('Control Panel'!J$36-'Control Panel'!I$36)*'Control Panel'!$C$41),IF(O71&gt;='Control Panel'!J$35,(('Control Panel'!J$34-'Control Panel'!I$34)*'Control Panel'!$C$39)+(('Control Panel'!J$35-'Control Panel'!I$35)*'Control Panel'!$C$40)+((O71-'Control Panel'!J$35)*'Control Panel'!$C$41),IF(O71&gt;='Control Panel'!J$34,(('Control Panel'!J$34-'Control Panel'!I$34)*'Control Panel'!$C$39)+((O71-'Control Panel'!J$34)*'Control Panel'!$C$40),IF(O71&lt;='Control Panel'!J$34,((O71-'Control Panel'!I$34)*'Control Panel'!$C$39)))))</f>
        <v>180177.55413141783</v>
      </c>
      <c r="R71" s="92">
        <f>IF(P71&gt;='Control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Panel'!$C$29)),IF(P71&gt;='Control Panel'!$J$12,(('Control Panel'!$J$8-'Control Panel'!$I$8)*'Control Panel'!$C$24)+(('Control Panel'!$J$9-'Control Panel'!$I$9)*'Control Panel'!$C$25)+(('Control Panel'!$J$10-'Control Panel'!$I$10)*'Control Panel'!$C$26)+(('Control Panel'!$J$11-'Control Panel'!$I$11)*'Control Panel'!$C$27)+(('Control Panel'!$J$12-'Control Panel'!$I$12)*'Control Panel'!$C$28)+((P71-'Control Panel'!$J$12)*'Control Panel'!$C$29),IF(P71&gt;='Control Panel'!$J$11,(('Control Panel'!$J$8-'Control Panel'!$I$8)*'Control Panel'!$C$24)+(('Control Panel'!$J$9-'Control Panel'!$I$9)*'Control Panel'!$C$25)+(('Control Panel'!$J$10-'Control Panel'!$I$10)*'Control Panel'!$C$26)+(('Control Panel'!$J$11-'Control Panel'!$I$11)*'Control Panel'!$C$27)+((P71-'Control Panel'!$J$11)*'Control Panel'!$C$28),IF(P71&gt;='Control Panel'!$J$10,(('Control Panel'!$J$8-'Control Panel'!$I$8)*'Control Panel'!$C$24)+('Control Panel'!$J$9-'Control Panel'!$I$9)*'Control Panel'!$C$25+(('Control Panel'!$J$10-'Control Panel'!$I$10)*'Control Panel'!$C$26)+((P71-'Control Panel'!$J$10)*'Control Panel'!$C$27),IF(P71&gt;='Control Panel'!$J$9,(('Control Panel'!$J$8-'Control Panel'!$I$8)*'Control Panel'!$C$24)+(('Control Panel'!$J$9-'Control Panel'!$I$9)*'Control Panel'!$C$25)+((P71-'Control Panel'!$J$9)*'Control Panel'!$C$26),IF(P71&gt;='Control Panel'!$J$8,(('Control Panel'!$J$8-'Control Panel'!$I$8)*'Control Panel'!$C$24)+((P71-'Control Panel'!$J$8)*'Control Panel'!$C$25),IF(P71&lt;='Control Panel'!$J$8,((P71-'Control Panel'!$I$8)*'Control Panel'!$C$24))))))))</f>
        <v>135518.65841238899</v>
      </c>
      <c r="S71" s="92">
        <f t="shared" si="26"/>
        <v>-44658.895719028835</v>
      </c>
      <c r="T71" s="92">
        <f>O71*(1+'Control Panel'!$C$44)</f>
        <v>28831270.493848167</v>
      </c>
      <c r="U71" s="92">
        <f>P71*(1+'Control Panel'!$C$44)</f>
        <v>25831858.047074474</v>
      </c>
      <c r="V71" s="92">
        <f>IF(T71&gt;='Control Panel'!M$36,(('Control Panel'!M$34-'Control Panel'!L$34)*'Control Panel'!$C$39)+('Control Panel'!M$35-'Control Panel'!L$35)*'Control Panel'!$C$40+(('Control Panel'!M$36-'Control Panel'!L$36)*'Control Panel'!$C$41),IF(T71&gt;='Control Panel'!M$35,(('Control Panel'!M$34-'Control Panel'!L$34)*'Control Panel'!$C$39)+(('Control Panel'!M$35-'Control Panel'!L$35)*'Control Panel'!$C$40)+((T71-'Control Panel'!M$35)*'Control Panel'!$C$41),IF(T71&gt;='Control Panel'!M$34,(('Control Panel'!M$34-'Control Panel'!L$34)*'Control Panel'!$C$39)+((T71-'Control Panel'!M$34)*'Control Panel'!$C$40),IF(T71&lt;='Control Panel'!M$34,((T71-'Control Panel'!L$34)*'Control Panel'!$C$39)))))</f>
        <v>185582.88075536038</v>
      </c>
      <c r="W71" s="91">
        <f>IF(U71&gt;='Control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Panel'!$C$29)),IF(U71&gt;='Control Panel'!$M$12,(('Control Panel'!$M$8-'Control Panel'!$L$8)*'Control Panel'!$C$24)+(('Control Panel'!$M$9-'Control Panel'!$L$9)*'Control Panel'!$C$25)+(('Control Panel'!$M$10-'Control Panel'!$L$10)*'Control Panel'!$C$26)+(('Control Panel'!$M$11-'Control Panel'!$L$11)*'Control Panel'!$C$27)+(('Control Panel'!$M$12-'Control Panel'!$L$12)*'Control Panel'!$C$28)+((U71-'Control Panel'!$M$12)*'Control Panel'!$C$29),IF(U71&gt;='Control Panel'!$M$11,(('Control Panel'!$M$8-'Control Panel'!$L$8)*'Control Panel'!$C$24)+(('Control Panel'!$M$9-'Control Panel'!$L$9)*'Control Panel'!$C$25)+(('Control Panel'!$M$10-'Control Panel'!$L$10)*'Control Panel'!$C$26)+(('Control Panel'!$M$11-'Control Panel'!$L$11)*'Control Panel'!$C$27)+((U71-'Control Panel'!$M$11)*'Control Panel'!$C$28),IF(U71&gt;='Control Panel'!$M$10,(('Control Panel'!$M$8-'Control Panel'!$L$8)*'Control Panel'!$C$24)+('Control Panel'!$M$9-'Control Panel'!$L$9)*'Control Panel'!$C$25+(('Control Panel'!$M$10-'Control Panel'!$L$10)*'Control Panel'!$C$26)+((U71-'Control Panel'!$M$10)*'Control Panel'!$C$27),IF(U71&gt;='Control Panel'!$M$9,(('Control Panel'!$M$8-'Control Panel'!$L$8)*'Control Panel'!$C$24)+(('Control Panel'!$M$9-'Control Panel'!$L$9)*'Control Panel'!$C$25)+((U71-'Control Panel'!$M$9)*'Control Panel'!$C$26),IF(U71&gt;='Control Panel'!$M$8,(('Control Panel'!$M$8-'Control Panel'!$L$8)*'Control Panel'!$C$24)+((U71-'Control Panel'!$M$8)*'Control Panel'!$C$25),IF(U71&lt;='Control Panel'!$M$8,((U71-'Control Panel'!$L$8)*'Control Panel'!$C$24))))))))</f>
        <v>139584.21816476065</v>
      </c>
      <c r="X71" s="92">
        <f t="shared" si="27"/>
        <v>-45998.662590599735</v>
      </c>
      <c r="Y71" s="91">
        <f>T71*(1+'Control Panel'!$C$44)</f>
        <v>29696208.608663615</v>
      </c>
      <c r="Z71" s="91">
        <f>U71*(1+'Control Panel'!$C$44)</f>
        <v>26606813.788486708</v>
      </c>
      <c r="AA71" s="91">
        <f>IF(Y71&gt;='Control Panel'!P$36,(('Control Panel'!P$34-'Control Panel'!O$34)*'Control Panel'!$C$39)+('Control Panel'!P$35-'Control Panel'!O$35)*'Control Panel'!$C$40+(('Control Panel'!P$36-'Control Panel'!O$36)*'Control Panel'!$C$41),IF(Y71&gt;='Control Panel'!P$35,(('Control Panel'!P$34-'Control Panel'!O$34)*'Control Panel'!$C$39)+(('Control Panel'!P$35-'Control Panel'!O$35)*'Control Panel'!$C$40)+((Y71-'Control Panel'!P$35)*'Control Panel'!$C$41),IF(Y71&gt;='Control Panel'!P$34,(('Control Panel'!P$34-'Control Panel'!O$34)*'Control Panel'!$C$39)+((Y71-'Control Panel'!P$34)*'Control Panel'!$C$40),IF(Y71&lt;='Control Panel'!P$34,((Y71-'Control Panel'!O$34)*'Control Panel'!$C$39)))))</f>
        <v>191150.3671780212</v>
      </c>
      <c r="AB71" s="91">
        <f>IF(Z71&gt;='Control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Panel'!$C$29)),IF(Z71&gt;='Control Panel'!$P$12,(('Control Panel'!$P$8-'Control Panel'!$O$8)*'Control Panel'!$C$24)+(('Control Panel'!$P$9-'Control Panel'!$O$9)*'Control Panel'!$C$25)+(('Control Panel'!$P$10-'Control Panel'!$O$10)*'Control Panel'!$C$26)+(('Control Panel'!$P$11-'Control Panel'!$O$11)*'Control Panel'!$C$27)+(('Control Panel'!$P$12-'Control Panel'!$O$12)*'Control Panel'!$C$28)+((Z71-'Control Panel'!$P$12)*'Control Panel'!$C$29),IF(Z71&gt;='Control Panel'!$P$11,(('Control Panel'!$P$8-'Control Panel'!$O$8)*'Control Panel'!$C$24)+(('Control Panel'!$P$9-'Control Panel'!$O$9)*'Control Panel'!$C$25)+(('Control Panel'!$P$10-'Control Panel'!$O$10)*'Control Panel'!$C$26)+(('Control Panel'!$P$11-'Control Panel'!$O$11)*'Control Panel'!$C$27)+((Z71-'Control Panel'!$P$11)*'Control Panel'!$C$28),IF(Z71&gt;='Control Panel'!$P$10,(('Control Panel'!$P$8-'Control Panel'!$O$8)*'Control Panel'!$C$24)+('Control Panel'!$P$9-'Control Panel'!$O$9)*'Control Panel'!$C$25+(('Control Panel'!$P$10-'Control Panel'!$O$10)*'Control Panel'!$C$26)+((Z71-'Control Panel'!$P$10)*'Control Panel'!$C$27),IF(Z71&gt;='Control Panel'!$P$9,(('Control Panel'!$P$8-'Control Panel'!$O$8)*'Control Panel'!$C$24)+(('Control Panel'!$P$9-'Control Panel'!$O$9)*'Control Panel'!$C$25)+((Z71-'Control Panel'!$P$9)*'Control Panel'!$C$26),IF(Z71&gt;='Control Panel'!$P$8,(('Control Panel'!$P$8-'Control Panel'!$O$8)*'Control Panel'!$C$24)+((Z71-'Control Panel'!$P$8)*'Control Panel'!$C$25),IF(Z71&lt;='Control Panel'!$P$8,((Z71-'Control Panel'!$O$8)*'Control Panel'!$C$24))))))))</f>
        <v>143771.74470970349</v>
      </c>
      <c r="AC71" s="93">
        <f t="shared" si="28"/>
        <v>-47378.622468317713</v>
      </c>
      <c r="AD71" s="93">
        <f>Y71*(1+'Control Panel'!$C$44)</f>
        <v>30587094.866923526</v>
      </c>
      <c r="AE71" s="91">
        <f>Z71*(1+'Control Panel'!$C$44)</f>
        <v>27405018.202141311</v>
      </c>
      <c r="AF71" s="91">
        <f>IF(AD71&gt;='Control Panel'!S$36,(('Control Panel'!S$34-'Control Panel'!R$34)*'Control Panel'!$C$39)+('Control Panel'!S$35-'Control Panel'!R$35)*'Control Panel'!$C$40+(('Control Panel'!S$36-'Control Panel'!R$36)*'Control Panel'!$C$41),IF(AD71&gt;='Control Panel'!S$35,(('Control Panel'!S$34-'Control Panel'!R$34)*'Control Panel'!$C$39)+(('Control Panel'!S$35-'Control Panel'!R$35)*'Control Panel'!$C$40)+((AD71-'Control Panel'!S$35)*'Control Panel'!$C$41),IF(AD71&gt;='Control Panel'!S$34,(('Control Panel'!S$34-'Control Panel'!R$34)*'Control Panel'!$C$39)+((AD71-'Control Panel'!S$34)*'Control Panel'!$C$40),IF(AD71&lt;='Control Panel'!S$34,((AD71-'Control Panel'!R$34)*'Control Panel'!$C$39)))))</f>
        <v>196884.87819336183</v>
      </c>
      <c r="AG71" s="91">
        <f>IF(AE71&gt;='Control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Panel'!$C$29)),IF(AE71&gt;='Control Panel'!$S$12,(('Control Panel'!$S$8-'Control Panel'!$R$8)*'Control Panel'!$C$24)+(('Control Panel'!$S$9-'Control Panel'!$R$9)*'Control Panel'!$C$25)+(('Control Panel'!$S$10-'Control Panel'!$R$10)*'Control Panel'!$C$26)+(('Control Panel'!$S$11-'Control Panel'!$R$11)*'Control Panel'!$C$27)+(('Control Panel'!$S$12-'Control Panel'!$R$12)*'Control Panel'!$C$28)+((AE71-'Control Panel'!$S$12)*'Control Panel'!$C$29),IF(AE71&gt;='Control Panel'!$S$11,(('Control Panel'!$S$8-'Control Panel'!$R$8)*'Control Panel'!$C$24)+(('Control Panel'!$S$9-'Control Panel'!$R$9)*'Control Panel'!$C$25)+(('Control Panel'!$S$10-'Control Panel'!$R$10)*'Control Panel'!$C$26)+(('Control Panel'!$S$11-'Control Panel'!$R$11)*'Control Panel'!$C$27)+((AE71-'Control Panel'!$S$11)*'Control Panel'!$C$28),IF(AE71&gt;='Control Panel'!$S$10,(('Control Panel'!$S$8-'Control Panel'!$R$8)*'Control Panel'!$C$24)+('Control Panel'!$S$9-'Control Panel'!$R$9)*'Control Panel'!$C$25+(('Control Panel'!$S$10-'Control Panel'!$R$10)*'Control Panel'!$C$26)+((AE71-'Control Panel'!$S$10)*'Control Panel'!$C$27),IF(AE71&gt;='Control Panel'!$S$9,(('Control Panel'!$S$8-'Control Panel'!$R$8)*'Control Panel'!$C$24)+(('Control Panel'!$S$9-'Control Panel'!$R$9)*'Control Panel'!$C$25)+((AE71-'Control Panel'!$S$9)*'Control Panel'!$C$26),IF(AE71&gt;='Control Panel'!$S$8,(('Control Panel'!$S$8-'Control Panel'!$R$8)*'Control Panel'!$C$24)+((AE71-'Control Panel'!$S$8)*'Control Panel'!$C$25),IF(AE71&lt;='Control Panel'!$S$8,((AE71-'Control Panel'!$R$8)*'Control Panel'!$C$24))))))))</f>
        <v>148084.89705099459</v>
      </c>
      <c r="AH71" s="91">
        <f t="shared" si="29"/>
        <v>-48799.981142367236</v>
      </c>
      <c r="AI71" s="92">
        <f t="shared" si="30"/>
        <v>928725.34446342126</v>
      </c>
      <c r="AJ71" s="92">
        <f t="shared" si="31"/>
        <v>698531.03135958454</v>
      </c>
      <c r="AK71" s="92">
        <f t="shared" si="32"/>
        <v>-230194.31310383673</v>
      </c>
    </row>
    <row r="72" spans="1:37" s="94" customFormat="1" ht="14.1">
      <c r="A72" s="86" t="s">
        <v>55</v>
      </c>
      <c r="B72" s="86"/>
      <c r="C72" s="87">
        <f>'ESTIMATED Earned Revenue'!$I73*1.07925</f>
        <v>27360580.473000001</v>
      </c>
      <c r="D72" s="87">
        <f>'ESTIMATED Earned Revenue'!$L73*1.07925</f>
        <v>24026037.936750002</v>
      </c>
      <c r="E72" s="88">
        <f>IF(C72&gt;='Control Panel'!D$36,(('Control Panel'!D$34-'Control Panel'!C$34)*'Control Panel'!$C$39)+('Control Panel'!D$35-'Control Panel'!C$35)*'Control Panel'!$C$40+(('Control Panel'!D$36-'Control Panel'!C$36)*'Control Panel'!$C$41),IF(C72&gt;='Control Panel'!D$35,(('Control Panel'!D$34-'Control Panel'!C$34)*'Control Panel'!$C$39)+(('Control Panel'!D$35-'Control Panel'!C$35)*'Control Panel'!$C$40)+((C72-'Control Panel'!D$35)*'Control Panel'!$C$41),IF(C72&gt;='Control Panel'!D$34,(('Control Panel'!D$34-'Control Panel'!C$34)*'Control Panel'!$C$39)+((C72-'Control Panel'!D$34)*'Control Panel'!$C$40),IF(C72&lt;='Control Panel'!D$34,((C72-'Control Panel'!C$34)*'Control Panel'!$C$39)))))</f>
        <v>171786.39294600001</v>
      </c>
      <c r="F72" s="88">
        <f>IF(D72&gt;='Control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Panel'!$C$29)),IF(D72&gt;='Control Panel'!$D$12,(('Control Panel'!$D$8-'Control Panel'!$C$8)*'Control Panel'!$C$24)+(('Control Panel'!$D$9-'Control Panel'!$C$9)*'Control Panel'!$C$25)+(('Control Panel'!$D$10-'Control Panel'!$C$10)*'Control Panel'!$C$26)+(('Control Panel'!$D$11-'Control Panel'!$C$11)*'Control Panel'!$C$27)+(('Control Panel'!$D$12-'Control Panel'!$C$12)*'Control Panel'!$C$28)+((D72-'Control Panel'!$D$12)*'Control Panel'!$C$29),IF(D72&gt;='Control Panel'!$D$11,(('Control Panel'!$D$8-'Control Panel'!$C$8)*'Control Panel'!$C$24)+(('Control Panel'!$D$9-'Control Panel'!$C$9)*'Control Panel'!$C$25)+(('Control Panel'!$D$10-'Control Panel'!$C$10)*'Control Panel'!$C$26)+(('Control Panel'!$D$11-'Control Panel'!$C$11)*'Control Panel'!$C$27)+((D72-'Control Panel'!$D$11)*'Control Panel'!$C$28),IF(D72&gt;='Control Panel'!$D$10,(('Control Panel'!$D$8-'Control Panel'!$C$8)*'Control Panel'!$C$24)+('Control Panel'!$D$9-'Control Panel'!$C$9)*'Control Panel'!$C$25+(('Control Panel'!$D$10-'Control Panel'!$C$10)*'Control Panel'!$C$26)+((D72-'Control Panel'!$D$10)*'Control Panel'!$C$27),IF(D72&gt;='Control Panel'!$D$9,(('Control Panel'!$D$8-'Control Panel'!$C$8)*'Control Panel'!$C$24)+(('Control Panel'!$D$9-'Control Panel'!$C$9)*'Control Panel'!$C$25)+((D72-'Control Panel'!$D$9)*'Control Panel'!$C$26),IF(D72&gt;='Control Panel'!$D$8,(('Control Panel'!$D$8-'Control Panel'!$C$8)*'Control Panel'!$C$24)+((D72-'Control Panel'!$D$8)*'Control Panel'!$C$25),IF(D72&lt;='Control Panel'!$D$8,((D72-'Control Panel'!$C$8)*'Control Panel'!$C$24))))))))</f>
        <v>129091.132778625</v>
      </c>
      <c r="G72" s="89">
        <f t="shared" si="22"/>
        <v>6.2786092245200155E-3</v>
      </c>
      <c r="H72" s="90">
        <f t="shared" si="23"/>
        <v>5.3729679907467565E-3</v>
      </c>
      <c r="I72" s="91">
        <f t="shared" si="24"/>
        <v>-42695.260167375003</v>
      </c>
      <c r="J72" s="91">
        <f>C72*(1+'Control Panel'!$C$44)</f>
        <v>28181397.887190003</v>
      </c>
      <c r="K72" s="91">
        <f>D72*(1+'Control Panel'!$C$44)</f>
        <v>24746819.074852504</v>
      </c>
      <c r="L72" s="92">
        <f>IF(J72&gt;='Control Panel'!G$36,(('Control Panel'!G$34-'Control Panel'!F$34)*'Control Panel'!$C$39)+('Control Panel'!G$35-'Control Panel'!F$35)*'Control Panel'!$C$40+(('Control Panel'!G$36-'Control Panel'!F$36)*'Control Panel'!$C$41),IF(J72&gt;='Control Panel'!G$35,(('Control Panel'!G$34-'Control Panel'!F$34)*'Control Panel'!$C$39)+(('Control Panel'!G$35-'Control Panel'!F$35)*'Control Panel'!$C$40)+((J72-'Control Panel'!G$35)*'Control Panel'!$C$41),IF(J72&gt;='Control Panel'!G$34,(('Control Panel'!G$34-'Control Panel'!F$34)*'Control Panel'!$C$39)+((J72-'Control Panel'!G$34)*'Control Panel'!$C$40),IF(J72&lt;='Control Panel'!G$34,((J72-'Control Panel'!F$34)*'Control Panel'!$C$39)))))</f>
        <v>176939.98473438004</v>
      </c>
      <c r="M72" s="92">
        <f>IF(K72&gt;='Control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Panel'!$C$29)),IF(K72&gt;='Control Panel'!$G$12,(('Control Panel'!$G$8-'Control Panel'!$F$8)*'Control Panel'!$C$24)+(('Control Panel'!$G$9-'Control Panel'!$F$9)*'Control Panel'!$C$25)+(('Control Panel'!$G$10-'Control Panel'!$F$10)*'Control Panel'!$C$26)+(('Control Panel'!$G$11-'Control Panel'!$F$11)*'Control Panel'!$C$27)+(('Control Panel'!$G$12-'Control Panel'!$F$12)*'Control Panel'!$C$28)+((K72-'Control Panel'!$G$12)*'Control Panel'!$C$29),IF(K72&gt;='Control Panel'!$G$11,(('Control Panel'!$G$8-'Control Panel'!$F$8)*'Control Panel'!$C$24)+(('Control Panel'!$G$9-'Control Panel'!$F$9)*'Control Panel'!$C$25)+(('Control Panel'!$G$10-'Control Panel'!$F$10)*'Control Panel'!$C$26)+(('Control Panel'!$G$11-'Control Panel'!$F$11)*'Control Panel'!$C$27)+((K72-'Control Panel'!$G$11)*'Control Panel'!$C$28),IF(K72&gt;='Control Panel'!$G$10,(('Control Panel'!$G$8-'Control Panel'!$F$8)*'Control Panel'!$C$24)+('Control Panel'!$G$9-'Control Panel'!$F$9)*'Control Panel'!$C$25+(('Control Panel'!$G$10-'Control Panel'!$F$10)*'Control Panel'!$C$26)+((K72-'Control Panel'!$G$10)*'Control Panel'!$C$27),IF(K72&gt;='Control Panel'!$G$9,(('Control Panel'!$G$8-'Control Panel'!$F$8)*'Control Panel'!$C$24)+(('Control Panel'!$G$9-'Control Panel'!$F$9)*'Control Panel'!$C$25)+((K72-'Control Panel'!$G$9)*'Control Panel'!$C$26),IF(K72&gt;='Control Panel'!$G$8,(('Control Panel'!$G$8-'Control Panel'!$F$8)*'Control Panel'!$C$24)+((K72-'Control Panel'!$G$8)*'Control Panel'!$C$25),IF(K72&lt;='Control Panel'!$G$8,((K72-'Control Panel'!$F$8)*'Control Panel'!$C$24))))))))</f>
        <v>132963.86676198378</v>
      </c>
      <c r="N72" s="92">
        <f t="shared" si="25"/>
        <v>-43976.117972396256</v>
      </c>
      <c r="O72" s="92">
        <f>J72*(1+'Control Panel'!$C$44)</f>
        <v>29026839.823805705</v>
      </c>
      <c r="P72" s="92">
        <f>K72*(1+'Control Panel'!$C$44)</f>
        <v>25489223.647098079</v>
      </c>
      <c r="Q72" s="92">
        <f>IF(O72&gt;='Control Panel'!J$36,(('Control Panel'!J$34-'Control Panel'!I$34)*'Control Panel'!$C$39)+('Control Panel'!J$35-'Control Panel'!I$35)*'Control Panel'!$C$40+(('Control Panel'!J$36-'Control Panel'!I$36)*'Control Panel'!$C$41),IF(O72&gt;='Control Panel'!J$35,(('Control Panel'!J$34-'Control Panel'!I$34)*'Control Panel'!$C$39)+(('Control Panel'!J$35-'Control Panel'!I$35)*'Control Panel'!$C$40)+((O72-'Control Panel'!J$35)*'Control Panel'!$C$41),IF(O72&gt;='Control Panel'!J$34,(('Control Panel'!J$34-'Control Panel'!I$34)*'Control Panel'!$C$39)+((O72-'Control Panel'!J$34)*'Control Panel'!$C$40),IF(O72&lt;='Control Panel'!J$34,((O72-'Control Panel'!I$34)*'Control Panel'!$C$39)))))</f>
        <v>182248.18427641146</v>
      </c>
      <c r="R72" s="92">
        <f>IF(P72&gt;='Control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Panel'!$C$29)),IF(P72&gt;='Control Panel'!$J$12,(('Control Panel'!$J$8-'Control Panel'!$I$8)*'Control Panel'!$C$24)+(('Control Panel'!$J$9-'Control Panel'!$I$9)*'Control Panel'!$C$25)+(('Control Panel'!$J$10-'Control Panel'!$I$10)*'Control Panel'!$C$26)+(('Control Panel'!$J$11-'Control Panel'!$I$11)*'Control Panel'!$C$27)+(('Control Panel'!$J$12-'Control Panel'!$I$12)*'Control Panel'!$C$28)+((P72-'Control Panel'!$J$12)*'Control Panel'!$C$29),IF(P72&gt;='Control Panel'!$J$11,(('Control Panel'!$J$8-'Control Panel'!$I$8)*'Control Panel'!$C$24)+(('Control Panel'!$J$9-'Control Panel'!$I$9)*'Control Panel'!$C$25)+(('Control Panel'!$J$10-'Control Panel'!$I$10)*'Control Panel'!$C$26)+(('Control Panel'!$J$11-'Control Panel'!$I$11)*'Control Panel'!$C$27)+((P72-'Control Panel'!$J$11)*'Control Panel'!$C$28),IF(P72&gt;='Control Panel'!$J$10,(('Control Panel'!$J$8-'Control Panel'!$I$8)*'Control Panel'!$C$24)+('Control Panel'!$J$9-'Control Panel'!$I$9)*'Control Panel'!$C$25+(('Control Panel'!$J$10-'Control Panel'!$I$10)*'Control Panel'!$C$26)+((P72-'Control Panel'!$J$10)*'Control Panel'!$C$27),IF(P72&gt;='Control Panel'!$J$9,(('Control Panel'!$J$8-'Control Panel'!$I$8)*'Control Panel'!$C$24)+(('Control Panel'!$J$9-'Control Panel'!$I$9)*'Control Panel'!$C$25)+((P72-'Control Panel'!$J$9)*'Control Panel'!$C$26),IF(P72&gt;='Control Panel'!$J$8,(('Control Panel'!$J$8-'Control Panel'!$I$8)*'Control Panel'!$C$24)+((P72-'Control Panel'!$J$8)*'Control Panel'!$C$25),IF(P72&lt;='Control Panel'!$J$8,((P72-'Control Panel'!$I$8)*'Control Panel'!$C$24))))))))</f>
        <v>136952.78276484329</v>
      </c>
      <c r="S72" s="92">
        <f t="shared" si="26"/>
        <v>-45295.401511568169</v>
      </c>
      <c r="T72" s="92">
        <f>O72*(1+'Control Panel'!$C$44)</f>
        <v>29897645.018519878</v>
      </c>
      <c r="U72" s="92">
        <f>P72*(1+'Control Panel'!$C$44)</f>
        <v>26253900.356511023</v>
      </c>
      <c r="V72" s="92">
        <f>IF(T72&gt;='Control Panel'!M$36,(('Control Panel'!M$34-'Control Panel'!L$34)*'Control Panel'!$C$39)+('Control Panel'!M$35-'Control Panel'!L$35)*'Control Panel'!$C$40+(('Control Panel'!M$36-'Control Panel'!L$36)*'Control Panel'!$C$41),IF(T72&gt;='Control Panel'!M$35,(('Control Panel'!M$34-'Control Panel'!L$34)*'Control Panel'!$C$39)+(('Control Panel'!M$35-'Control Panel'!L$35)*'Control Panel'!$C$40)+((T72-'Control Panel'!M$35)*'Control Panel'!$C$41),IF(T72&gt;='Control Panel'!M$34,(('Control Panel'!M$34-'Control Panel'!L$34)*'Control Panel'!$C$39)+((T72-'Control Panel'!M$34)*'Control Panel'!$C$40),IF(T72&lt;='Control Panel'!M$34,((T72-'Control Panel'!L$34)*'Control Panel'!$C$39)))))</f>
        <v>187715.62980470379</v>
      </c>
      <c r="W72" s="91">
        <f>IF(U72&gt;='Control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Panel'!$C$29)),IF(U72&gt;='Control Panel'!$M$12,(('Control Panel'!$M$8-'Control Panel'!$L$8)*'Control Panel'!$C$24)+(('Control Panel'!$M$9-'Control Panel'!$L$9)*'Control Panel'!$C$25)+(('Control Panel'!$M$10-'Control Panel'!$L$10)*'Control Panel'!$C$26)+(('Control Panel'!$M$11-'Control Panel'!$L$11)*'Control Panel'!$C$27)+(('Control Panel'!$M$12-'Control Panel'!$L$12)*'Control Panel'!$C$28)+((U72-'Control Panel'!$M$12)*'Control Panel'!$C$29),IF(U72&gt;='Control Panel'!$M$11,(('Control Panel'!$M$8-'Control Panel'!$L$8)*'Control Panel'!$C$24)+(('Control Panel'!$M$9-'Control Panel'!$L$9)*'Control Panel'!$C$25)+(('Control Panel'!$M$10-'Control Panel'!$L$10)*'Control Panel'!$C$26)+(('Control Panel'!$M$11-'Control Panel'!$L$11)*'Control Panel'!$C$27)+((U72-'Control Panel'!$M$11)*'Control Panel'!$C$28),IF(U72&gt;='Control Panel'!$M$10,(('Control Panel'!$M$8-'Control Panel'!$L$8)*'Control Panel'!$C$24)+('Control Panel'!$M$9-'Control Panel'!$L$9)*'Control Panel'!$C$25+(('Control Panel'!$M$10-'Control Panel'!$L$10)*'Control Panel'!$C$26)+((U72-'Control Panel'!$M$10)*'Control Panel'!$C$27),IF(U72&gt;='Control Panel'!$M$9,(('Control Panel'!$M$8-'Control Panel'!$L$8)*'Control Panel'!$C$24)+(('Control Panel'!$M$9-'Control Panel'!$L$9)*'Control Panel'!$C$25)+((U72-'Control Panel'!$M$9)*'Control Panel'!$C$26),IF(U72&gt;='Control Panel'!$M$8,(('Control Panel'!$M$8-'Control Panel'!$L$8)*'Control Panel'!$C$24)+((U72-'Control Panel'!$M$8)*'Control Panel'!$C$25),IF(U72&lt;='Control Panel'!$M$8,((U72-'Control Panel'!$L$8)*'Control Panel'!$C$24))))))))</f>
        <v>141061.36624778857</v>
      </c>
      <c r="X72" s="92">
        <f t="shared" si="27"/>
        <v>-46654.263556915219</v>
      </c>
      <c r="Y72" s="91">
        <f>T72*(1+'Control Panel'!$C$44)</f>
        <v>30794574.369075477</v>
      </c>
      <c r="Z72" s="91">
        <f>U72*(1+'Control Panel'!$C$44)</f>
        <v>27041517.367206354</v>
      </c>
      <c r="AA72" s="91">
        <f>IF(Y72&gt;='Control Panel'!P$36,(('Control Panel'!P$34-'Control Panel'!O$34)*'Control Panel'!$C$39)+('Control Panel'!P$35-'Control Panel'!O$35)*'Control Panel'!$C$40+(('Control Panel'!P$36-'Control Panel'!O$36)*'Control Panel'!$C$41),IF(Y72&gt;='Control Panel'!P$35,(('Control Panel'!P$34-'Control Panel'!O$34)*'Control Panel'!$C$39)+(('Control Panel'!P$35-'Control Panel'!O$35)*'Control Panel'!$C$40)+((Y72-'Control Panel'!P$35)*'Control Panel'!$C$41),IF(Y72&gt;='Control Panel'!P$34,(('Control Panel'!P$34-'Control Panel'!O$34)*'Control Panel'!$C$39)+((Y72-'Control Panel'!P$34)*'Control Panel'!$C$40),IF(Y72&lt;='Control Panel'!P$34,((Y72-'Control Panel'!O$34)*'Control Panel'!$C$39)))))</f>
        <v>193347.09869884493</v>
      </c>
      <c r="AB72" s="91">
        <f>IF(Z72&gt;='Control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Panel'!$C$29)),IF(Z72&gt;='Control Panel'!$P$12,(('Control Panel'!$P$8-'Control Panel'!$O$8)*'Control Panel'!$C$24)+(('Control Panel'!$P$9-'Control Panel'!$O$9)*'Control Panel'!$C$25)+(('Control Panel'!$P$10-'Control Panel'!$O$10)*'Control Panel'!$C$26)+(('Control Panel'!$P$11-'Control Panel'!$O$11)*'Control Panel'!$C$27)+(('Control Panel'!$P$12-'Control Panel'!$O$12)*'Control Panel'!$C$28)+((Z72-'Control Panel'!$P$12)*'Control Panel'!$C$29),IF(Z72&gt;='Control Panel'!$P$11,(('Control Panel'!$P$8-'Control Panel'!$O$8)*'Control Panel'!$C$24)+(('Control Panel'!$P$9-'Control Panel'!$O$9)*'Control Panel'!$C$25)+(('Control Panel'!$P$10-'Control Panel'!$O$10)*'Control Panel'!$C$26)+(('Control Panel'!$P$11-'Control Panel'!$O$11)*'Control Panel'!$C$27)+((Z72-'Control Panel'!$P$11)*'Control Panel'!$C$28),IF(Z72&gt;='Control Panel'!$P$10,(('Control Panel'!$P$8-'Control Panel'!$O$8)*'Control Panel'!$C$24)+('Control Panel'!$P$9-'Control Panel'!$O$9)*'Control Panel'!$C$25+(('Control Panel'!$P$10-'Control Panel'!$O$10)*'Control Panel'!$C$26)+((Z72-'Control Panel'!$P$10)*'Control Panel'!$C$27),IF(Z72&gt;='Control Panel'!$P$9,(('Control Panel'!$P$8-'Control Panel'!$O$8)*'Control Panel'!$C$24)+(('Control Panel'!$P$9-'Control Panel'!$O$9)*'Control Panel'!$C$25)+((Z72-'Control Panel'!$P$9)*'Control Panel'!$C$26),IF(Z72&gt;='Control Panel'!$P$8,(('Control Panel'!$P$8-'Control Panel'!$O$8)*'Control Panel'!$C$24)+((Z72-'Control Panel'!$P$8)*'Control Panel'!$C$25),IF(Z72&lt;='Control Panel'!$P$8,((Z72-'Control Panel'!$O$8)*'Control Panel'!$C$24))))))))</f>
        <v>145293.20723522225</v>
      </c>
      <c r="AC72" s="93">
        <f t="shared" si="28"/>
        <v>-48053.891463622684</v>
      </c>
      <c r="AD72" s="93">
        <f>Y72*(1+'Control Panel'!$C$44)</f>
        <v>31718411.600147743</v>
      </c>
      <c r="AE72" s="91">
        <f>Z72*(1+'Control Panel'!$C$44)</f>
        <v>27852762.888222545</v>
      </c>
      <c r="AF72" s="91">
        <f>IF(AD72&gt;='Control Panel'!S$36,(('Control Panel'!S$34-'Control Panel'!R$34)*'Control Panel'!$C$39)+('Control Panel'!S$35-'Control Panel'!R$35)*'Control Panel'!$C$40+(('Control Panel'!S$36-'Control Panel'!R$36)*'Control Panel'!$C$41),IF(AD72&gt;='Control Panel'!S$35,(('Control Panel'!S$34-'Control Panel'!R$34)*'Control Panel'!$C$39)+(('Control Panel'!S$35-'Control Panel'!R$35)*'Control Panel'!$C$40)+((AD72-'Control Panel'!S$35)*'Control Panel'!$C$41),IF(AD72&gt;='Control Panel'!S$34,(('Control Panel'!S$34-'Control Panel'!R$34)*'Control Panel'!$C$39)+((AD72-'Control Panel'!S$34)*'Control Panel'!$C$40),IF(AD72&lt;='Control Panel'!S$34,((AD72-'Control Panel'!R$34)*'Control Panel'!$C$39)))))</f>
        <v>199147.51165981026</v>
      </c>
      <c r="AG72" s="91">
        <f>IF(AE72&gt;='Control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Panel'!$C$29)),IF(AE72&gt;='Control Panel'!$S$12,(('Control Panel'!$S$8-'Control Panel'!$R$8)*'Control Panel'!$C$24)+(('Control Panel'!$S$9-'Control Panel'!$R$9)*'Control Panel'!$C$25)+(('Control Panel'!$S$10-'Control Panel'!$R$10)*'Control Panel'!$C$26)+(('Control Panel'!$S$11-'Control Panel'!$R$11)*'Control Panel'!$C$27)+(('Control Panel'!$S$12-'Control Panel'!$R$12)*'Control Panel'!$C$28)+((AE72-'Control Panel'!$S$12)*'Control Panel'!$C$29),IF(AE72&gt;='Control Panel'!$S$11,(('Control Panel'!$S$8-'Control Panel'!$R$8)*'Control Panel'!$C$24)+(('Control Panel'!$S$9-'Control Panel'!$R$9)*'Control Panel'!$C$25)+(('Control Panel'!$S$10-'Control Panel'!$R$10)*'Control Panel'!$C$26)+(('Control Panel'!$S$11-'Control Panel'!$R$11)*'Control Panel'!$C$27)+((AE72-'Control Panel'!$S$11)*'Control Panel'!$C$28),IF(AE72&gt;='Control Panel'!$S$10,(('Control Panel'!$S$8-'Control Panel'!$R$8)*'Control Panel'!$C$24)+('Control Panel'!$S$9-'Control Panel'!$R$9)*'Control Panel'!$C$25+(('Control Panel'!$S$10-'Control Panel'!$R$10)*'Control Panel'!$C$26)+((AE72-'Control Panel'!$S$10)*'Control Panel'!$C$27),IF(AE72&gt;='Control Panel'!$S$9,(('Control Panel'!$S$8-'Control Panel'!$R$8)*'Control Panel'!$C$24)+(('Control Panel'!$S$9-'Control Panel'!$R$9)*'Control Panel'!$C$25)+((AE72-'Control Panel'!$S$9)*'Control Panel'!$C$26),IF(AE72&gt;='Control Panel'!$S$8,(('Control Panel'!$S$8-'Control Panel'!$R$8)*'Control Panel'!$C$24)+((AE72-'Control Panel'!$S$8)*'Control Panel'!$C$25),IF(AE72&lt;='Control Panel'!$S$8,((AE72-'Control Panel'!$R$8)*'Control Panel'!$C$24))))))))</f>
        <v>149652.00345227891</v>
      </c>
      <c r="AH72" s="91">
        <f t="shared" si="29"/>
        <v>-49495.508207531355</v>
      </c>
      <c r="AI72" s="92">
        <f t="shared" si="30"/>
        <v>939398.40917415032</v>
      </c>
      <c r="AJ72" s="92">
        <f t="shared" si="31"/>
        <v>705923.2264621167</v>
      </c>
      <c r="AK72" s="92">
        <f t="shared" si="32"/>
        <v>-233475.18271203362</v>
      </c>
    </row>
    <row r="73" spans="1:37" s="94" customFormat="1" ht="14.1">
      <c r="A73" s="86" t="str">
        <f>'ESTIMATED Earned Revenue'!A74</f>
        <v>Kennewick, WA</v>
      </c>
      <c r="B73" s="86"/>
      <c r="C73" s="87">
        <f>'ESTIMATED Earned Revenue'!$I74*1.07925</f>
        <v>31755626.900827501</v>
      </c>
      <c r="D73" s="87">
        <f>'ESTIMATED Earned Revenue'!$L74*1.07925</f>
        <v>24980791.355190001</v>
      </c>
      <c r="E73" s="88">
        <f>IF(C73&gt;='Control Panel'!D$36,(('Control Panel'!D$34-'Control Panel'!C$34)*'Control Panel'!$C$39)+('Control Panel'!D$35-'Control Panel'!C$35)*'Control Panel'!$C$40+(('Control Panel'!D$36-'Control Panel'!C$36)*'Control Panel'!$C$41),IF(C73&gt;='Control Panel'!D$35,(('Control Panel'!D$34-'Control Panel'!C$34)*'Control Panel'!$C$39)+(('Control Panel'!D$35-'Control Panel'!C$35)*'Control Panel'!$C$40)+((C73-'Control Panel'!D$35)*'Control Panel'!$C$41),IF(C73&gt;='Control Panel'!D$34,(('Control Panel'!D$34-'Control Panel'!C$34)*'Control Panel'!$C$39)+((C73-'Control Panel'!D$34)*'Control Panel'!$C$40),IF(C73&lt;='Control Panel'!D$34,((C73-'Control Panel'!C$34)*'Control Panel'!$C$39)))))</f>
        <v>180576.48580165501</v>
      </c>
      <c r="F73" s="88">
        <f>IF(D73&gt;='Control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Panel'!$C$29)),IF(D73&gt;='Control Panel'!$D$12,(('Control Panel'!$D$8-'Control Panel'!$C$8)*'Control Panel'!$C$24)+(('Control Panel'!$D$9-'Control Panel'!$C$9)*'Control Panel'!$C$25)+(('Control Panel'!$D$10-'Control Panel'!$C$10)*'Control Panel'!$C$26)+(('Control Panel'!$D$11-'Control Panel'!$C$11)*'Control Panel'!$C$27)+(('Control Panel'!$D$12-'Control Panel'!$C$12)*'Control Panel'!$C$28)+((D73-'Control Panel'!$D$12)*'Control Panel'!$C$29),IF(D73&gt;='Control Panel'!$D$11,(('Control Panel'!$D$8-'Control Panel'!$C$8)*'Control Panel'!$C$24)+(('Control Panel'!$D$9-'Control Panel'!$C$9)*'Control Panel'!$C$25)+(('Control Panel'!$D$10-'Control Panel'!$C$10)*'Control Panel'!$C$26)+(('Control Panel'!$D$11-'Control Panel'!$C$11)*'Control Panel'!$C$27)+((D73-'Control Panel'!$D$11)*'Control Panel'!$C$28),IF(D73&gt;='Control Panel'!$D$10,(('Control Panel'!$D$8-'Control Panel'!$C$8)*'Control Panel'!$C$24)+('Control Panel'!$D$9-'Control Panel'!$C$9)*'Control Panel'!$C$25+(('Control Panel'!$D$10-'Control Panel'!$C$10)*'Control Panel'!$C$26)+((D73-'Control Panel'!$D$10)*'Control Panel'!$C$27),IF(D73&gt;='Control Panel'!$D$9,(('Control Panel'!$D$8-'Control Panel'!$C$8)*'Control Panel'!$C$24)+(('Control Panel'!$D$9-'Control Panel'!$C$9)*'Control Panel'!$C$25)+((D73-'Control Panel'!$D$9)*'Control Panel'!$C$26),IF(D73&gt;='Control Panel'!$D$8,(('Control Panel'!$D$8-'Control Panel'!$C$8)*'Control Panel'!$C$24)+((D73-'Control Panel'!$D$8)*'Control Panel'!$C$25),IF(D73&lt;='Control Panel'!$D$8,((D73-'Control Panel'!$C$8)*'Control Panel'!$C$24))))))))</f>
        <v>132432.769743165</v>
      </c>
      <c r="G73" s="89">
        <f t="shared" si="22"/>
        <v>5.6864405910043454E-3</v>
      </c>
      <c r="H73" s="90">
        <f t="shared" si="23"/>
        <v>5.3013840858828843E-3</v>
      </c>
      <c r="I73" s="91">
        <f t="shared" si="24"/>
        <v>-48143.716058490012</v>
      </c>
      <c r="J73" s="91">
        <f>C73*(1+'Control Panel'!$C$44)</f>
        <v>32708295.707852326</v>
      </c>
      <c r="K73" s="91">
        <f>D73*(1+'Control Panel'!$C$44)</f>
        <v>25730215.095845703</v>
      </c>
      <c r="L73" s="92">
        <f>IF(J73&gt;='Control Panel'!G$36,(('Control Panel'!G$34-'Control Panel'!F$34)*'Control Panel'!$C$39)+('Control Panel'!G$35-'Control Panel'!F$35)*'Control Panel'!$C$40+(('Control Panel'!G$36-'Control Panel'!F$36)*'Control Panel'!$C$41),IF(J73&gt;='Control Panel'!G$35,(('Control Panel'!G$34-'Control Panel'!F$34)*'Control Panel'!$C$39)+(('Control Panel'!G$35-'Control Panel'!F$35)*'Control Panel'!$C$40)+((J73-'Control Panel'!G$35)*'Control Panel'!$C$41),IF(J73&gt;='Control Panel'!G$34,(('Control Panel'!G$34-'Control Panel'!F$34)*'Control Panel'!$C$39)+((J73-'Control Panel'!G$34)*'Control Panel'!$C$40),IF(J73&lt;='Control Panel'!G$34,((J73-'Control Panel'!F$34)*'Control Panel'!$C$39)))))</f>
        <v>185993.78037570466</v>
      </c>
      <c r="M73" s="92">
        <f>IF(K73&gt;='Control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Panel'!$C$29)),IF(K73&gt;='Control Panel'!$G$12,(('Control Panel'!$G$8-'Control Panel'!$F$8)*'Control Panel'!$C$24)+(('Control Panel'!$G$9-'Control Panel'!$F$9)*'Control Panel'!$C$25)+(('Control Panel'!$G$10-'Control Panel'!$F$10)*'Control Panel'!$C$26)+(('Control Panel'!$G$11-'Control Panel'!$F$11)*'Control Panel'!$C$27)+(('Control Panel'!$G$12-'Control Panel'!$F$12)*'Control Panel'!$C$28)+((K73-'Control Panel'!$G$12)*'Control Panel'!$C$29),IF(K73&gt;='Control Panel'!$G$11,(('Control Panel'!$G$8-'Control Panel'!$F$8)*'Control Panel'!$C$24)+(('Control Panel'!$G$9-'Control Panel'!$F$9)*'Control Panel'!$C$25)+(('Control Panel'!$G$10-'Control Panel'!$F$10)*'Control Panel'!$C$26)+(('Control Panel'!$G$11-'Control Panel'!$F$11)*'Control Panel'!$C$27)+((K73-'Control Panel'!$G$11)*'Control Panel'!$C$28),IF(K73&gt;='Control Panel'!$G$10,(('Control Panel'!$G$8-'Control Panel'!$F$8)*'Control Panel'!$C$24)+('Control Panel'!$G$9-'Control Panel'!$F$9)*'Control Panel'!$C$25+(('Control Panel'!$G$10-'Control Panel'!$F$10)*'Control Panel'!$C$26)+((K73-'Control Panel'!$G$10)*'Control Panel'!$C$27),IF(K73&gt;='Control Panel'!$G$9,(('Control Panel'!$G$8-'Control Panel'!$F$8)*'Control Panel'!$C$24)+(('Control Panel'!$G$9-'Control Panel'!$F$9)*'Control Panel'!$C$25)+((K73-'Control Panel'!$G$9)*'Control Panel'!$C$26),IF(K73&gt;='Control Panel'!$G$8,(('Control Panel'!$G$8-'Control Panel'!$F$8)*'Control Panel'!$C$24)+((K73-'Control Panel'!$G$8)*'Control Panel'!$C$25),IF(K73&lt;='Control Panel'!$G$8,((K73-'Control Panel'!$F$8)*'Control Panel'!$C$24))))))))</f>
        <v>136405.75283545995</v>
      </c>
      <c r="N73" s="92">
        <f t="shared" si="25"/>
        <v>-49588.027540244715</v>
      </c>
      <c r="O73" s="92">
        <f>J73*(1+'Control Panel'!$C$44)</f>
        <v>33689544.579087898</v>
      </c>
      <c r="P73" s="92">
        <f>K73*(1+'Control Panel'!$C$44)</f>
        <v>26502121.548721075</v>
      </c>
      <c r="Q73" s="92">
        <f>IF(O73&gt;='Control Panel'!J$36,(('Control Panel'!J$34-'Control Panel'!I$34)*'Control Panel'!$C$39)+('Control Panel'!J$35-'Control Panel'!I$35)*'Control Panel'!$C$40+(('Control Panel'!J$36-'Control Panel'!I$36)*'Control Panel'!$C$41),IF(O73&gt;='Control Panel'!J$35,(('Control Panel'!J$34-'Control Panel'!I$34)*'Control Panel'!$C$39)+(('Control Panel'!J$35-'Control Panel'!I$35)*'Control Panel'!$C$40)+((O73-'Control Panel'!J$35)*'Control Panel'!$C$41),IF(O73&gt;='Control Panel'!J$34,(('Control Panel'!J$34-'Control Panel'!I$34)*'Control Panel'!$C$39)+((O73-'Control Panel'!J$34)*'Control Panel'!$C$40),IF(O73&lt;='Control Panel'!J$34,((O73-'Control Panel'!I$34)*'Control Panel'!$C$39)))))</f>
        <v>191573.59378697583</v>
      </c>
      <c r="R73" s="92">
        <f>IF(P73&gt;='Control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Panel'!$C$29)),IF(P73&gt;='Control Panel'!$J$12,(('Control Panel'!$J$8-'Control Panel'!$I$8)*'Control Panel'!$C$24)+(('Control Panel'!$J$9-'Control Panel'!$I$9)*'Control Panel'!$C$25)+(('Control Panel'!$J$10-'Control Panel'!$I$10)*'Control Panel'!$C$26)+(('Control Panel'!$J$11-'Control Panel'!$I$11)*'Control Panel'!$C$27)+(('Control Panel'!$J$12-'Control Panel'!$I$12)*'Control Panel'!$C$28)+((P73-'Control Panel'!$J$12)*'Control Panel'!$C$29),IF(P73&gt;='Control Panel'!$J$11,(('Control Panel'!$J$8-'Control Panel'!$I$8)*'Control Panel'!$C$24)+(('Control Panel'!$J$9-'Control Panel'!$I$9)*'Control Panel'!$C$25)+(('Control Panel'!$J$10-'Control Panel'!$I$10)*'Control Panel'!$C$26)+(('Control Panel'!$J$11-'Control Panel'!$I$11)*'Control Panel'!$C$27)+((P73-'Control Panel'!$J$11)*'Control Panel'!$C$28),IF(P73&gt;='Control Panel'!$J$10,(('Control Panel'!$J$8-'Control Panel'!$I$8)*'Control Panel'!$C$24)+('Control Panel'!$J$9-'Control Panel'!$I$9)*'Control Panel'!$C$25+(('Control Panel'!$J$10-'Control Panel'!$I$10)*'Control Panel'!$C$26)+((P73-'Control Panel'!$J$10)*'Control Panel'!$C$27),IF(P73&gt;='Control Panel'!$J$9,(('Control Panel'!$J$8-'Control Panel'!$I$8)*'Control Panel'!$C$24)+(('Control Panel'!$J$9-'Control Panel'!$I$9)*'Control Panel'!$C$25)+((P73-'Control Panel'!$J$9)*'Control Panel'!$C$26),IF(P73&gt;='Control Panel'!$J$8,(('Control Panel'!$J$8-'Control Panel'!$I$8)*'Control Panel'!$C$24)+((P73-'Control Panel'!$J$8)*'Control Panel'!$C$25),IF(P73&lt;='Control Panel'!$J$8,((P73-'Control Panel'!$I$8)*'Control Panel'!$C$24))))))))</f>
        <v>140497.92542052377</v>
      </c>
      <c r="S73" s="92">
        <f t="shared" si="26"/>
        <v>-51075.668366452068</v>
      </c>
      <c r="T73" s="92">
        <f>O73*(1+'Control Panel'!$C$44)</f>
        <v>34700230.916460536</v>
      </c>
      <c r="U73" s="92">
        <f>P73*(1+'Control Panel'!$C$44)</f>
        <v>27297185.195182707</v>
      </c>
      <c r="V73" s="92">
        <f>IF(T73&gt;='Control Panel'!M$36,(('Control Panel'!M$34-'Control Panel'!L$34)*'Control Panel'!$C$39)+('Control Panel'!M$35-'Control Panel'!L$35)*'Control Panel'!$C$40+(('Control Panel'!M$36-'Control Panel'!L$36)*'Control Panel'!$C$41),IF(T73&gt;='Control Panel'!M$35,(('Control Panel'!M$34-'Control Panel'!L$34)*'Control Panel'!$C$39)+(('Control Panel'!M$35-'Control Panel'!L$35)*'Control Panel'!$C$40)+((T73-'Control Panel'!M$35)*'Control Panel'!$C$41),IF(T73&gt;='Control Panel'!M$34,(('Control Panel'!M$34-'Control Panel'!L$34)*'Control Panel'!$C$39)+((T73-'Control Panel'!M$34)*'Control Panel'!$C$40),IF(T73&lt;='Control Panel'!M$34,((T73-'Control Panel'!L$34)*'Control Panel'!$C$39)))))</f>
        <v>197320.80160058511</v>
      </c>
      <c r="W73" s="91">
        <f>IF(U73&gt;='Control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Panel'!$C$29)),IF(U73&gt;='Control Panel'!$M$12,(('Control Panel'!$M$8-'Control Panel'!$L$8)*'Control Panel'!$C$24)+(('Control Panel'!$M$9-'Control Panel'!$L$9)*'Control Panel'!$C$25)+(('Control Panel'!$M$10-'Control Panel'!$L$10)*'Control Panel'!$C$26)+(('Control Panel'!$M$11-'Control Panel'!$L$11)*'Control Panel'!$C$27)+(('Control Panel'!$M$12-'Control Panel'!$L$12)*'Control Panel'!$C$28)+((U73-'Control Panel'!$M$12)*'Control Panel'!$C$29),IF(U73&gt;='Control Panel'!$M$11,(('Control Panel'!$M$8-'Control Panel'!$L$8)*'Control Panel'!$C$24)+(('Control Panel'!$M$9-'Control Panel'!$L$9)*'Control Panel'!$C$25)+(('Control Panel'!$M$10-'Control Panel'!$L$10)*'Control Panel'!$C$26)+(('Control Panel'!$M$11-'Control Panel'!$L$11)*'Control Panel'!$C$27)+((U73-'Control Panel'!$M$11)*'Control Panel'!$C$28),IF(U73&gt;='Control Panel'!$M$10,(('Control Panel'!$M$8-'Control Panel'!$L$8)*'Control Panel'!$C$24)+('Control Panel'!$M$9-'Control Panel'!$L$9)*'Control Panel'!$C$25+(('Control Panel'!$M$10-'Control Panel'!$L$10)*'Control Panel'!$C$26)+((U73-'Control Panel'!$M$10)*'Control Panel'!$C$27),IF(U73&gt;='Control Panel'!$M$9,(('Control Panel'!$M$8-'Control Panel'!$L$8)*'Control Panel'!$C$24)+(('Control Panel'!$M$9-'Control Panel'!$L$9)*'Control Panel'!$C$25)+((U73-'Control Panel'!$M$9)*'Control Panel'!$C$26),IF(U73&gt;='Control Panel'!$M$8,(('Control Panel'!$M$8-'Control Panel'!$L$8)*'Control Panel'!$C$24)+((U73-'Control Panel'!$M$8)*'Control Panel'!$C$25),IF(U73&lt;='Control Panel'!$M$8,((U73-'Control Panel'!$L$8)*'Control Panel'!$C$24))))))))</f>
        <v>144712.86318313947</v>
      </c>
      <c r="X73" s="92">
        <f t="shared" si="27"/>
        <v>-52607.938417445635</v>
      </c>
      <c r="Y73" s="91">
        <f>T73*(1+'Control Panel'!$C$44)</f>
        <v>35741237.843954355</v>
      </c>
      <c r="Z73" s="91">
        <f>U73*(1+'Control Panel'!$C$44)</f>
        <v>28116100.75103819</v>
      </c>
      <c r="AA73" s="91">
        <f>IF(Y73&gt;='Control Panel'!P$36,(('Control Panel'!P$34-'Control Panel'!O$34)*'Control Panel'!$C$39)+('Control Panel'!P$35-'Control Panel'!O$35)*'Control Panel'!$C$40+(('Control Panel'!P$36-'Control Panel'!O$36)*'Control Panel'!$C$41),IF(Y73&gt;='Control Panel'!P$35,(('Control Panel'!P$34-'Control Panel'!O$34)*'Control Panel'!$C$39)+(('Control Panel'!P$35-'Control Panel'!O$35)*'Control Panel'!$C$40)+((Y73-'Control Panel'!P$35)*'Control Panel'!$C$41),IF(Y73&gt;='Control Panel'!P$34,(('Control Panel'!P$34-'Control Panel'!O$34)*'Control Panel'!$C$39)+((Y73-'Control Panel'!P$34)*'Control Panel'!$C$40),IF(Y73&lt;='Control Panel'!P$34,((Y73-'Control Panel'!O$34)*'Control Panel'!$C$39)))))</f>
        <v>203240.42564860269</v>
      </c>
      <c r="AB73" s="91">
        <f>IF(Z73&gt;='Control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Panel'!$C$29)),IF(Z73&gt;='Control Panel'!$P$12,(('Control Panel'!$P$8-'Control Panel'!$O$8)*'Control Panel'!$C$24)+(('Control Panel'!$P$9-'Control Panel'!$O$9)*'Control Panel'!$C$25)+(('Control Panel'!$P$10-'Control Panel'!$O$10)*'Control Panel'!$C$26)+(('Control Panel'!$P$11-'Control Panel'!$O$11)*'Control Panel'!$C$27)+(('Control Panel'!$P$12-'Control Panel'!$O$12)*'Control Panel'!$C$28)+((Z73-'Control Panel'!$P$12)*'Control Panel'!$C$29),IF(Z73&gt;='Control Panel'!$P$11,(('Control Panel'!$P$8-'Control Panel'!$O$8)*'Control Panel'!$C$24)+(('Control Panel'!$P$9-'Control Panel'!$O$9)*'Control Panel'!$C$25)+(('Control Panel'!$P$10-'Control Panel'!$O$10)*'Control Panel'!$C$26)+(('Control Panel'!$P$11-'Control Panel'!$O$11)*'Control Panel'!$C$27)+((Z73-'Control Panel'!$P$11)*'Control Panel'!$C$28),IF(Z73&gt;='Control Panel'!$P$10,(('Control Panel'!$P$8-'Control Panel'!$O$8)*'Control Panel'!$C$24)+('Control Panel'!$P$9-'Control Panel'!$O$9)*'Control Panel'!$C$25+(('Control Panel'!$P$10-'Control Panel'!$O$10)*'Control Panel'!$C$26)+((Z73-'Control Panel'!$P$10)*'Control Panel'!$C$27),IF(Z73&gt;='Control Panel'!$P$9,(('Control Panel'!$P$8-'Control Panel'!$O$8)*'Control Panel'!$C$24)+(('Control Panel'!$P$9-'Control Panel'!$O$9)*'Control Panel'!$C$25)+((Z73-'Control Panel'!$P$9)*'Control Panel'!$C$26),IF(Z73&gt;='Control Panel'!$P$8,(('Control Panel'!$P$8-'Control Panel'!$O$8)*'Control Panel'!$C$24)+((Z73-'Control Panel'!$P$8)*'Control Panel'!$C$25),IF(Z73&lt;='Control Panel'!$P$8,((Z73-'Control Panel'!$O$8)*'Control Panel'!$C$24))))))))</f>
        <v>149054.24907863367</v>
      </c>
      <c r="AC73" s="93">
        <f t="shared" si="28"/>
        <v>-54186.176569969015</v>
      </c>
      <c r="AD73" s="93">
        <f>Y73*(1+'Control Panel'!$C$44)</f>
        <v>36813474.979272984</v>
      </c>
      <c r="AE73" s="91">
        <f>Z73*(1+'Control Panel'!$C$44)</f>
        <v>28959583.773569338</v>
      </c>
      <c r="AF73" s="91">
        <f>IF(AD73&gt;='Control Panel'!S$36,(('Control Panel'!S$34-'Control Panel'!R$34)*'Control Panel'!$C$39)+('Control Panel'!S$35-'Control Panel'!R$35)*'Control Panel'!$C$40+(('Control Panel'!S$36-'Control Panel'!R$36)*'Control Panel'!$C$41),IF(AD73&gt;='Control Panel'!S$35,(('Control Panel'!S$34-'Control Panel'!R$34)*'Control Panel'!$C$39)+(('Control Panel'!S$35-'Control Panel'!R$35)*'Control Panel'!$C$40)+((AD73-'Control Panel'!S$35)*'Control Panel'!$C$41),IF(AD73&gt;='Control Panel'!S$34,(('Control Panel'!S$34-'Control Panel'!R$34)*'Control Panel'!$C$39)+((AD73-'Control Panel'!S$34)*'Control Panel'!$C$40),IF(AD73&lt;='Control Panel'!S$34,((AD73-'Control Panel'!R$34)*'Control Panel'!$C$39)))))</f>
        <v>209337.63841806076</v>
      </c>
      <c r="AG73" s="91">
        <f>IF(AE73&gt;='Control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Panel'!$C$29)),IF(AE73&gt;='Control Panel'!$S$12,(('Control Panel'!$S$8-'Control Panel'!$R$8)*'Control Panel'!$C$24)+(('Control Panel'!$S$9-'Control Panel'!$R$9)*'Control Panel'!$C$25)+(('Control Panel'!$S$10-'Control Panel'!$R$10)*'Control Panel'!$C$26)+(('Control Panel'!$S$11-'Control Panel'!$R$11)*'Control Panel'!$C$27)+(('Control Panel'!$S$12-'Control Panel'!$R$12)*'Control Panel'!$C$28)+((AE73-'Control Panel'!$S$12)*'Control Panel'!$C$29),IF(AE73&gt;='Control Panel'!$S$11,(('Control Panel'!$S$8-'Control Panel'!$R$8)*'Control Panel'!$C$24)+(('Control Panel'!$S$9-'Control Panel'!$R$9)*'Control Panel'!$C$25)+(('Control Panel'!$S$10-'Control Panel'!$R$10)*'Control Panel'!$C$26)+(('Control Panel'!$S$11-'Control Panel'!$R$11)*'Control Panel'!$C$27)+((AE73-'Control Panel'!$S$11)*'Control Panel'!$C$28),IF(AE73&gt;='Control Panel'!$S$10,(('Control Panel'!$S$8-'Control Panel'!$R$8)*'Control Panel'!$C$24)+('Control Panel'!$S$9-'Control Panel'!$R$9)*'Control Panel'!$C$25+(('Control Panel'!$S$10-'Control Panel'!$R$10)*'Control Panel'!$C$26)+((AE73-'Control Panel'!$S$10)*'Control Panel'!$C$27),IF(AE73&gt;='Control Panel'!$S$9,(('Control Panel'!$S$8-'Control Panel'!$R$8)*'Control Panel'!$C$24)+(('Control Panel'!$S$9-'Control Panel'!$R$9)*'Control Panel'!$C$25)+((AE73-'Control Panel'!$S$9)*'Control Panel'!$C$26),IF(AE73&gt;='Control Panel'!$S$8,(('Control Panel'!$S$8-'Control Panel'!$R$8)*'Control Panel'!$C$24)+((AE73-'Control Panel'!$S$8)*'Control Panel'!$C$25),IF(AE73&lt;='Control Panel'!$S$8,((AE73-'Control Panel'!$R$8)*'Control Panel'!$C$24))))))))</f>
        <v>153525.87655099269</v>
      </c>
      <c r="AH73" s="91">
        <f t="shared" si="29"/>
        <v>-55811.761867068068</v>
      </c>
      <c r="AI73" s="92">
        <f t="shared" si="30"/>
        <v>987466.23982992896</v>
      </c>
      <c r="AJ73" s="92">
        <f t="shared" si="31"/>
        <v>724196.66706874967</v>
      </c>
      <c r="AK73" s="92">
        <f t="shared" si="32"/>
        <v>-263269.5727611793</v>
      </c>
    </row>
    <row r="74" spans="1:37" s="94" customFormat="1" ht="14.1">
      <c r="A74" s="86" t="str">
        <f>'ESTIMATED Earned Revenue'!A75</f>
        <v>Boston, MA</v>
      </c>
      <c r="B74" s="86"/>
      <c r="C74" s="87">
        <f>'ESTIMATED Earned Revenue'!$I75*1.07925</f>
        <v>33415981.331250001</v>
      </c>
      <c r="D74" s="87">
        <f>'ESTIMATED Earned Revenue'!$L75*1.07925</f>
        <v>25191021.398250002</v>
      </c>
      <c r="E74" s="88">
        <f>IF(C74&gt;='Control Panel'!D$36,(('Control Panel'!D$34-'Control Panel'!C$34)*'Control Panel'!$C$39)+('Control Panel'!D$35-'Control Panel'!C$35)*'Control Panel'!$C$40+(('Control Panel'!D$36-'Control Panel'!C$36)*'Control Panel'!$C$41),IF(C74&gt;='Control Panel'!D$35,(('Control Panel'!D$34-'Control Panel'!C$34)*'Control Panel'!$C$39)+(('Control Panel'!D$35-'Control Panel'!C$35)*'Control Panel'!$C$40)+((C74-'Control Panel'!D$35)*'Control Panel'!$C$41),IF(C74&gt;='Control Panel'!D$34,(('Control Panel'!D$34-'Control Panel'!C$34)*'Control Panel'!$C$39)+((C74-'Control Panel'!D$34)*'Control Panel'!$C$40),IF(C74&lt;='Control Panel'!D$34,((C74-'Control Panel'!C$34)*'Control Panel'!$C$39)))))</f>
        <v>183897.1946625</v>
      </c>
      <c r="F74" s="88">
        <f>IF(D74&gt;='Control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Panel'!$C$29)),IF(D74&gt;='Control Panel'!$D$12,(('Control Panel'!$D$8-'Control Panel'!$C$8)*'Control Panel'!$C$24)+(('Control Panel'!$D$9-'Control Panel'!$C$9)*'Control Panel'!$C$25)+(('Control Panel'!$D$10-'Control Panel'!$C$10)*'Control Panel'!$C$26)+(('Control Panel'!$D$11-'Control Panel'!$C$11)*'Control Panel'!$C$27)+(('Control Panel'!$D$12-'Control Panel'!$C$12)*'Control Panel'!$C$28)+((D74-'Control Panel'!$D$12)*'Control Panel'!$C$29),IF(D74&gt;='Control Panel'!$D$11,(('Control Panel'!$D$8-'Control Panel'!$C$8)*'Control Panel'!$C$24)+(('Control Panel'!$D$9-'Control Panel'!$C$9)*'Control Panel'!$C$25)+(('Control Panel'!$D$10-'Control Panel'!$C$10)*'Control Panel'!$C$26)+(('Control Panel'!$D$11-'Control Panel'!$C$11)*'Control Panel'!$C$27)+((D74-'Control Panel'!$D$11)*'Control Panel'!$C$28),IF(D74&gt;='Control Panel'!$D$10,(('Control Panel'!$D$8-'Control Panel'!$C$8)*'Control Panel'!$C$24)+('Control Panel'!$D$9-'Control Panel'!$C$9)*'Control Panel'!$C$25+(('Control Panel'!$D$10-'Control Panel'!$C$10)*'Control Panel'!$C$26)+((D74-'Control Panel'!$D$10)*'Control Panel'!$C$27),IF(D74&gt;='Control Panel'!$D$9,(('Control Panel'!$D$8-'Control Panel'!$C$8)*'Control Panel'!$C$24)+(('Control Panel'!$D$9-'Control Panel'!$C$9)*'Control Panel'!$C$25)+((D74-'Control Panel'!$D$9)*'Control Panel'!$C$26),IF(D74&gt;='Control Panel'!$D$8,(('Control Panel'!$D$8-'Control Panel'!$C$8)*'Control Panel'!$C$24)+((D74-'Control Panel'!$D$8)*'Control Panel'!$C$25),IF(D74&lt;='Control Panel'!$D$8,((D74-'Control Panel'!$C$8)*'Control Panel'!$C$24))))))))</f>
        <v>133168.57489387502</v>
      </c>
      <c r="G74" s="89">
        <f t="shared" si="22"/>
        <v>5.5032708104407147E-3</v>
      </c>
      <c r="H74" s="90">
        <f t="shared" si="23"/>
        <v>5.2863507512691055E-3</v>
      </c>
      <c r="I74" s="91">
        <f t="shared" si="24"/>
        <v>-50728.61976862498</v>
      </c>
      <c r="J74" s="91">
        <f>C74*(1+'Control Panel'!$C$44)</f>
        <v>34418460.771187499</v>
      </c>
      <c r="K74" s="91">
        <f>D74*(1+'Control Panel'!$C$44)</f>
        <v>25946752.040197503</v>
      </c>
      <c r="L74" s="92">
        <f>IF(J74&gt;='Control Panel'!G$36,(('Control Panel'!G$34-'Control Panel'!F$34)*'Control Panel'!$C$39)+('Control Panel'!G$35-'Control Panel'!F$35)*'Control Panel'!$C$40+(('Control Panel'!G$36-'Control Panel'!F$36)*'Control Panel'!$C$41),IF(J74&gt;='Control Panel'!G$35,(('Control Panel'!G$34-'Control Panel'!F$34)*'Control Panel'!$C$39)+(('Control Panel'!G$35-'Control Panel'!F$35)*'Control Panel'!$C$40)+((J74-'Control Panel'!G$35)*'Control Panel'!$C$41),IF(J74&gt;='Control Panel'!G$34,(('Control Panel'!G$34-'Control Panel'!F$34)*'Control Panel'!$C$39)+((J74-'Control Panel'!G$34)*'Control Panel'!$C$40),IF(J74&lt;='Control Panel'!G$34,((J74-'Control Panel'!F$34)*'Control Panel'!$C$39)))))</f>
        <v>189414.11050237503</v>
      </c>
      <c r="M74" s="92">
        <f>IF(K74&gt;='Control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Panel'!$C$29)),IF(K74&gt;='Control Panel'!$G$12,(('Control Panel'!$G$8-'Control Panel'!$F$8)*'Control Panel'!$C$24)+(('Control Panel'!$G$9-'Control Panel'!$F$9)*'Control Panel'!$C$25)+(('Control Panel'!$G$10-'Control Panel'!$F$10)*'Control Panel'!$C$26)+(('Control Panel'!$G$11-'Control Panel'!$F$11)*'Control Panel'!$C$27)+(('Control Panel'!$G$12-'Control Panel'!$F$12)*'Control Panel'!$C$28)+((K74-'Control Panel'!$G$12)*'Control Panel'!$C$29),IF(K74&gt;='Control Panel'!$G$11,(('Control Panel'!$G$8-'Control Panel'!$F$8)*'Control Panel'!$C$24)+(('Control Panel'!$G$9-'Control Panel'!$F$9)*'Control Panel'!$C$25)+(('Control Panel'!$G$10-'Control Panel'!$F$10)*'Control Panel'!$C$26)+(('Control Panel'!$G$11-'Control Panel'!$F$11)*'Control Panel'!$C$27)+((K74-'Control Panel'!$G$11)*'Control Panel'!$C$28),IF(K74&gt;='Control Panel'!$G$10,(('Control Panel'!$G$8-'Control Panel'!$F$8)*'Control Panel'!$C$24)+('Control Panel'!$G$9-'Control Panel'!$F$9)*'Control Panel'!$C$25+(('Control Panel'!$G$10-'Control Panel'!$F$10)*'Control Panel'!$C$26)+((K74-'Control Panel'!$G$10)*'Control Panel'!$C$27),IF(K74&gt;='Control Panel'!$G$9,(('Control Panel'!$G$8-'Control Panel'!$F$8)*'Control Panel'!$C$24)+(('Control Panel'!$G$9-'Control Panel'!$F$9)*'Control Panel'!$C$25)+((K74-'Control Panel'!$G$9)*'Control Panel'!$C$26),IF(K74&gt;='Control Panel'!$G$8,(('Control Panel'!$G$8-'Control Panel'!$F$8)*'Control Panel'!$C$24)+((K74-'Control Panel'!$G$8)*'Control Panel'!$C$25),IF(K74&lt;='Control Panel'!$G$8,((K74-'Control Panel'!$F$8)*'Control Panel'!$C$24))))))))</f>
        <v>137163.63214069128</v>
      </c>
      <c r="N74" s="92">
        <f t="shared" si="25"/>
        <v>-52250.478361683752</v>
      </c>
      <c r="O74" s="92">
        <f>J74*(1+'Control Panel'!$C$44)</f>
        <v>35451014.594323128</v>
      </c>
      <c r="P74" s="92">
        <f>K74*(1+'Control Panel'!$C$44)</f>
        <v>26725154.60140343</v>
      </c>
      <c r="Q74" s="92">
        <f>IF(O74&gt;='Control Panel'!J$36,(('Control Panel'!J$34-'Control Panel'!I$34)*'Control Panel'!$C$39)+('Control Panel'!J$35-'Control Panel'!I$35)*'Control Panel'!$C$40+(('Control Panel'!J$36-'Control Panel'!I$36)*'Control Panel'!$C$41),IF(O74&gt;='Control Panel'!J$35,(('Control Panel'!J$34-'Control Panel'!I$34)*'Control Panel'!$C$39)+(('Control Panel'!J$35-'Control Panel'!I$35)*'Control Panel'!$C$40)+((O74-'Control Panel'!J$35)*'Control Panel'!$C$41),IF(O74&gt;='Control Panel'!J$34,(('Control Panel'!J$34-'Control Panel'!I$34)*'Control Panel'!$C$39)+((O74-'Control Panel'!J$34)*'Control Panel'!$C$40),IF(O74&lt;='Control Panel'!J$34,((O74-'Control Panel'!I$34)*'Control Panel'!$C$39)))))</f>
        <v>195096.5338174463</v>
      </c>
      <c r="R74" s="92">
        <f>IF(P74&gt;='Control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Panel'!$C$29)),IF(P74&gt;='Control Panel'!$J$12,(('Control Panel'!$J$8-'Control Panel'!$I$8)*'Control Panel'!$C$24)+(('Control Panel'!$J$9-'Control Panel'!$I$9)*'Control Panel'!$C$25)+(('Control Panel'!$J$10-'Control Panel'!$I$10)*'Control Panel'!$C$26)+(('Control Panel'!$J$11-'Control Panel'!$I$11)*'Control Panel'!$C$27)+(('Control Panel'!$J$12-'Control Panel'!$I$12)*'Control Panel'!$C$28)+((P74-'Control Panel'!$J$12)*'Control Panel'!$C$29),IF(P74&gt;='Control Panel'!$J$11,(('Control Panel'!$J$8-'Control Panel'!$I$8)*'Control Panel'!$C$24)+(('Control Panel'!$J$9-'Control Panel'!$I$9)*'Control Panel'!$C$25)+(('Control Panel'!$J$10-'Control Panel'!$I$10)*'Control Panel'!$C$26)+(('Control Panel'!$J$11-'Control Panel'!$I$11)*'Control Panel'!$C$27)+((P74-'Control Panel'!$J$11)*'Control Panel'!$C$28),IF(P74&gt;='Control Panel'!$J$10,(('Control Panel'!$J$8-'Control Panel'!$I$8)*'Control Panel'!$C$24)+('Control Panel'!$J$9-'Control Panel'!$I$9)*'Control Panel'!$C$25+(('Control Panel'!$J$10-'Control Panel'!$I$10)*'Control Panel'!$C$26)+((P74-'Control Panel'!$J$10)*'Control Panel'!$C$27),IF(P74&gt;='Control Panel'!$J$9,(('Control Panel'!$J$8-'Control Panel'!$I$8)*'Control Panel'!$C$24)+(('Control Panel'!$J$9-'Control Panel'!$I$9)*'Control Panel'!$C$25)+((P74-'Control Panel'!$J$9)*'Control Panel'!$C$26),IF(P74&gt;='Control Panel'!$J$8,(('Control Panel'!$J$8-'Control Panel'!$I$8)*'Control Panel'!$C$24)+((P74-'Control Panel'!$J$8)*'Control Panel'!$C$25),IF(P74&lt;='Control Panel'!$J$8,((P74-'Control Panel'!$I$8)*'Control Panel'!$C$24))))))))</f>
        <v>141278.541104912</v>
      </c>
      <c r="S74" s="92">
        <f t="shared" si="26"/>
        <v>-53817.992712534295</v>
      </c>
      <c r="T74" s="92">
        <f>O74*(1+'Control Panel'!$C$44)</f>
        <v>36514545.032152824</v>
      </c>
      <c r="U74" s="92">
        <f>P74*(1+'Control Panel'!$C$44)</f>
        <v>27526909.239445534</v>
      </c>
      <c r="V74" s="92">
        <f>IF(T74&gt;='Control Panel'!M$36,(('Control Panel'!M$34-'Control Panel'!L$34)*'Control Panel'!$C$39)+('Control Panel'!M$35-'Control Panel'!L$35)*'Control Panel'!$C$40+(('Control Panel'!M$36-'Control Panel'!L$36)*'Control Panel'!$C$41),IF(T74&gt;='Control Panel'!M$35,(('Control Panel'!M$34-'Control Panel'!L$34)*'Control Panel'!$C$39)+(('Control Panel'!M$35-'Control Panel'!L$35)*'Control Panel'!$C$40)+((T74-'Control Panel'!M$35)*'Control Panel'!$C$41),IF(T74&gt;='Control Panel'!M$34,(('Control Panel'!M$34-'Control Panel'!L$34)*'Control Panel'!$C$39)+((T74-'Control Panel'!M$34)*'Control Panel'!$C$40),IF(T74&lt;='Control Panel'!M$34,((T74-'Control Panel'!L$34)*'Control Panel'!$C$39)))))</f>
        <v>200949.4298319697</v>
      </c>
      <c r="W74" s="91">
        <f>IF(U74&gt;='Control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Panel'!$C$29)),IF(U74&gt;='Control Panel'!$M$12,(('Control Panel'!$M$8-'Control Panel'!$L$8)*'Control Panel'!$C$24)+(('Control Panel'!$M$9-'Control Panel'!$L$9)*'Control Panel'!$C$25)+(('Control Panel'!$M$10-'Control Panel'!$L$10)*'Control Panel'!$C$26)+(('Control Panel'!$M$11-'Control Panel'!$L$11)*'Control Panel'!$C$27)+(('Control Panel'!$M$12-'Control Panel'!$L$12)*'Control Panel'!$C$28)+((U74-'Control Panel'!$M$12)*'Control Panel'!$C$29),IF(U74&gt;='Control Panel'!$M$11,(('Control Panel'!$M$8-'Control Panel'!$L$8)*'Control Panel'!$C$24)+(('Control Panel'!$M$9-'Control Panel'!$L$9)*'Control Panel'!$C$25)+(('Control Panel'!$M$10-'Control Panel'!$L$10)*'Control Panel'!$C$26)+(('Control Panel'!$M$11-'Control Panel'!$L$11)*'Control Panel'!$C$27)+((U74-'Control Panel'!$M$11)*'Control Panel'!$C$28),IF(U74&gt;='Control Panel'!$M$10,(('Control Panel'!$M$8-'Control Panel'!$L$8)*'Control Panel'!$C$24)+('Control Panel'!$M$9-'Control Panel'!$L$9)*'Control Panel'!$C$25+(('Control Panel'!$M$10-'Control Panel'!$L$10)*'Control Panel'!$C$26)+((U74-'Control Panel'!$M$10)*'Control Panel'!$C$27),IF(U74&gt;='Control Panel'!$M$9,(('Control Panel'!$M$8-'Control Panel'!$L$8)*'Control Panel'!$C$24)+(('Control Panel'!$M$9-'Control Panel'!$L$9)*'Control Panel'!$C$25)+((U74-'Control Panel'!$M$9)*'Control Panel'!$C$26),IF(U74&gt;='Control Panel'!$M$8,(('Control Panel'!$M$8-'Control Panel'!$L$8)*'Control Panel'!$C$24)+((U74-'Control Panel'!$M$8)*'Control Panel'!$C$25),IF(U74&lt;='Control Panel'!$M$8,((U74-'Control Panel'!$L$8)*'Control Panel'!$C$24))))))))</f>
        <v>145516.89733805935</v>
      </c>
      <c r="X74" s="92">
        <f t="shared" si="27"/>
        <v>-55432.532493910345</v>
      </c>
      <c r="Y74" s="91">
        <f>T74*(1+'Control Panel'!$C$44)</f>
        <v>37609981.383117408</v>
      </c>
      <c r="Z74" s="91">
        <f>U74*(1+'Control Panel'!$C$44)</f>
        <v>28352716.516628899</v>
      </c>
      <c r="AA74" s="91">
        <f>IF(Y74&gt;='Control Panel'!P$36,(('Control Panel'!P$34-'Control Panel'!O$34)*'Control Panel'!$C$39)+('Control Panel'!P$35-'Control Panel'!O$35)*'Control Panel'!$C$40+(('Control Panel'!P$36-'Control Panel'!O$36)*'Control Panel'!$C$41),IF(Y74&gt;='Control Panel'!P$35,(('Control Panel'!P$34-'Control Panel'!O$34)*'Control Panel'!$C$39)+(('Control Panel'!P$35-'Control Panel'!O$35)*'Control Panel'!$C$40)+((Y74-'Control Panel'!P$35)*'Control Panel'!$C$41),IF(Y74&gt;='Control Panel'!P$34,(('Control Panel'!P$34-'Control Panel'!O$34)*'Control Panel'!$C$39)+((Y74-'Control Panel'!P$34)*'Control Panel'!$C$40),IF(Y74&lt;='Control Panel'!P$34,((Y74-'Control Panel'!O$34)*'Control Panel'!$C$39)))))</f>
        <v>206977.9127269288</v>
      </c>
      <c r="AB74" s="91">
        <f>IF(Z74&gt;='Control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Panel'!$C$29)),IF(Z74&gt;='Control Panel'!$P$12,(('Control Panel'!$P$8-'Control Panel'!$O$8)*'Control Panel'!$C$24)+(('Control Panel'!$P$9-'Control Panel'!$O$9)*'Control Panel'!$C$25)+(('Control Panel'!$P$10-'Control Panel'!$O$10)*'Control Panel'!$C$26)+(('Control Panel'!$P$11-'Control Panel'!$O$11)*'Control Panel'!$C$27)+(('Control Panel'!$P$12-'Control Panel'!$O$12)*'Control Panel'!$C$28)+((Z74-'Control Panel'!$P$12)*'Control Panel'!$C$29),IF(Z74&gt;='Control Panel'!$P$11,(('Control Panel'!$P$8-'Control Panel'!$O$8)*'Control Panel'!$C$24)+(('Control Panel'!$P$9-'Control Panel'!$O$9)*'Control Panel'!$C$25)+(('Control Panel'!$P$10-'Control Panel'!$O$10)*'Control Panel'!$C$26)+(('Control Panel'!$P$11-'Control Panel'!$O$11)*'Control Panel'!$C$27)+((Z74-'Control Panel'!$P$11)*'Control Panel'!$C$28),IF(Z74&gt;='Control Panel'!$P$10,(('Control Panel'!$P$8-'Control Panel'!$O$8)*'Control Panel'!$C$24)+('Control Panel'!$P$9-'Control Panel'!$O$9)*'Control Panel'!$C$25+(('Control Panel'!$P$10-'Control Panel'!$O$10)*'Control Panel'!$C$26)+((Z74-'Control Panel'!$P$10)*'Control Panel'!$C$27),IF(Z74&gt;='Control Panel'!$P$9,(('Control Panel'!$P$8-'Control Panel'!$O$8)*'Control Panel'!$C$24)+(('Control Panel'!$P$9-'Control Panel'!$O$9)*'Control Panel'!$C$25)+((Z74-'Control Panel'!$P$9)*'Control Panel'!$C$26),IF(Z74&gt;='Control Panel'!$P$8,(('Control Panel'!$P$8-'Control Panel'!$O$8)*'Control Panel'!$C$24)+((Z74-'Control Panel'!$P$8)*'Control Panel'!$C$25),IF(Z74&lt;='Control Panel'!$P$8,((Z74-'Control Panel'!$O$8)*'Control Panel'!$C$24))))))))</f>
        <v>149882.40425820113</v>
      </c>
      <c r="AC74" s="93">
        <f t="shared" si="28"/>
        <v>-57095.508468727669</v>
      </c>
      <c r="AD74" s="93">
        <f>Y74*(1+'Control Panel'!$C$44)</f>
        <v>38738280.824610934</v>
      </c>
      <c r="AE74" s="91">
        <f>Z74*(1+'Control Panel'!$C$44)</f>
        <v>29203298.012127768</v>
      </c>
      <c r="AF74" s="91">
        <f>IF(AD74&gt;='Control Panel'!S$36,(('Control Panel'!S$34-'Control Panel'!R$34)*'Control Panel'!$C$39)+('Control Panel'!S$35-'Control Panel'!R$35)*'Control Panel'!$C$40+(('Control Panel'!S$36-'Control Panel'!R$36)*'Control Panel'!$C$41),IF(AD74&gt;='Control Panel'!S$35,(('Control Panel'!S$34-'Control Panel'!R$34)*'Control Panel'!$C$39)+(('Control Panel'!S$35-'Control Panel'!R$35)*'Control Panel'!$C$40)+((AD74-'Control Panel'!S$35)*'Control Panel'!$C$41),IF(AD74&gt;='Control Panel'!S$34,(('Control Panel'!S$34-'Control Panel'!R$34)*'Control Panel'!$C$39)+((AD74-'Control Panel'!S$34)*'Control Panel'!$C$40),IF(AD74&lt;='Control Panel'!S$34,((AD74-'Control Panel'!R$34)*'Control Panel'!$C$39)))))</f>
        <v>213187.25010873665</v>
      </c>
      <c r="AG74" s="91">
        <f>IF(AE74&gt;='Control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Panel'!$C$29)),IF(AE74&gt;='Control Panel'!$S$12,(('Control Panel'!$S$8-'Control Panel'!$R$8)*'Control Panel'!$C$24)+(('Control Panel'!$S$9-'Control Panel'!$R$9)*'Control Panel'!$C$25)+(('Control Panel'!$S$10-'Control Panel'!$R$10)*'Control Panel'!$C$26)+(('Control Panel'!$S$11-'Control Panel'!$R$11)*'Control Panel'!$C$27)+(('Control Panel'!$S$12-'Control Panel'!$R$12)*'Control Panel'!$C$28)+((AE74-'Control Panel'!$S$12)*'Control Panel'!$C$29),IF(AE74&gt;='Control Panel'!$S$11,(('Control Panel'!$S$8-'Control Panel'!$R$8)*'Control Panel'!$C$24)+(('Control Panel'!$S$9-'Control Panel'!$R$9)*'Control Panel'!$C$25)+(('Control Panel'!$S$10-'Control Panel'!$R$10)*'Control Panel'!$C$26)+(('Control Panel'!$S$11-'Control Panel'!$R$11)*'Control Panel'!$C$27)+((AE74-'Control Panel'!$S$11)*'Control Panel'!$C$28),IF(AE74&gt;='Control Panel'!$S$10,(('Control Panel'!$S$8-'Control Panel'!$R$8)*'Control Panel'!$C$24)+('Control Panel'!$S$9-'Control Panel'!$R$9)*'Control Panel'!$C$25+(('Control Panel'!$S$10-'Control Panel'!$R$10)*'Control Panel'!$C$26)+((AE74-'Control Panel'!$S$10)*'Control Panel'!$C$27),IF(AE74&gt;='Control Panel'!$S$9,(('Control Panel'!$S$8-'Control Panel'!$R$8)*'Control Panel'!$C$24)+(('Control Panel'!$S$9-'Control Panel'!$R$9)*'Control Panel'!$C$25)+((AE74-'Control Panel'!$S$9)*'Control Panel'!$C$26),IF(AE74&gt;='Control Panel'!$S$8,(('Control Panel'!$S$8-'Control Panel'!$R$8)*'Control Panel'!$C$24)+((AE74-'Control Panel'!$S$8)*'Control Panel'!$C$25),IF(AE74&lt;='Control Panel'!$S$8,((AE74-'Control Panel'!$R$8)*'Control Panel'!$C$24))))))))</f>
        <v>154378.87638594719</v>
      </c>
      <c r="AH74" s="91">
        <f t="shared" si="29"/>
        <v>-58808.37372278946</v>
      </c>
      <c r="AI74" s="92">
        <f t="shared" si="30"/>
        <v>1005625.2369874566</v>
      </c>
      <c r="AJ74" s="92">
        <f t="shared" si="31"/>
        <v>728220.35122781096</v>
      </c>
      <c r="AK74" s="92">
        <f t="shared" si="32"/>
        <v>-277404.88575964561</v>
      </c>
    </row>
    <row r="75" spans="1:37" s="94" customFormat="1" ht="14.1">
      <c r="A75" s="86" t="str">
        <f>'ESTIMATED Earned Revenue'!A76</f>
        <v>Columbus, OH</v>
      </c>
      <c r="B75" s="86"/>
      <c r="C75" s="87">
        <f>'ESTIMATED Earned Revenue'!$I76*1.07925</f>
        <v>54439996.290119998</v>
      </c>
      <c r="D75" s="87">
        <f>'ESTIMATED Earned Revenue'!$L76*1.07925</f>
        <v>25911146.120313749</v>
      </c>
      <c r="E75" s="88">
        <f>IF(C75&gt;='Control Panel'!D$36,(('Control Panel'!D$34-'Control Panel'!C$34)*'Control Panel'!$C$39)+('Control Panel'!D$35-'Control Panel'!C$35)*'Control Panel'!$C$40+(('Control Panel'!D$36-'Control Panel'!C$36)*'Control Panel'!$C$41),IF(C75&gt;='Control Panel'!D$35,(('Control Panel'!D$34-'Control Panel'!C$34)*'Control Panel'!$C$39)+(('Control Panel'!D$35-'Control Panel'!C$35)*'Control Panel'!$C$40)+((C75-'Control Panel'!D$35)*'Control Panel'!$C$41),IF(C75&gt;='Control Panel'!D$34,(('Control Panel'!D$34-'Control Panel'!C$34)*'Control Panel'!$C$39)+((C75-'Control Panel'!D$34)*'Control Panel'!$C$40),IF(C75&lt;='Control Panel'!D$34,((C75-'Control Panel'!C$34)*'Control Panel'!$C$39)))))</f>
        <v>202203.584</v>
      </c>
      <c r="F75" s="88">
        <f>IF(D75&gt;='Control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Panel'!$C$29)),IF(D75&gt;='Control Panel'!$D$12,(('Control Panel'!$D$8-'Control Panel'!$C$8)*'Control Panel'!$C$24)+(('Control Panel'!$D$9-'Control Panel'!$C$9)*'Control Panel'!$C$25)+(('Control Panel'!$D$10-'Control Panel'!$C$10)*'Control Panel'!$C$26)+(('Control Panel'!$D$11-'Control Panel'!$C$11)*'Control Panel'!$C$27)+(('Control Panel'!$D$12-'Control Panel'!$C$12)*'Control Panel'!$C$28)+((D75-'Control Panel'!$D$12)*'Control Panel'!$C$29),IF(D75&gt;='Control Panel'!$D$11,(('Control Panel'!$D$8-'Control Panel'!$C$8)*'Control Panel'!$C$24)+(('Control Panel'!$D$9-'Control Panel'!$C$9)*'Control Panel'!$C$25)+(('Control Panel'!$D$10-'Control Panel'!$C$10)*'Control Panel'!$C$26)+(('Control Panel'!$D$11-'Control Panel'!$C$11)*'Control Panel'!$C$27)+((D75-'Control Panel'!$D$11)*'Control Panel'!$C$28),IF(D75&gt;='Control Panel'!$D$10,(('Control Panel'!$D$8-'Control Panel'!$C$8)*'Control Panel'!$C$24)+('Control Panel'!$D$9-'Control Panel'!$C$9)*'Control Panel'!$C$25+(('Control Panel'!$D$10-'Control Panel'!$C$10)*'Control Panel'!$C$26)+((D75-'Control Panel'!$D$10)*'Control Panel'!$C$27),IF(D75&gt;='Control Panel'!$D$9,(('Control Panel'!$D$8-'Control Panel'!$C$8)*'Control Panel'!$C$24)+(('Control Panel'!$D$9-'Control Panel'!$C$9)*'Control Panel'!$C$25)+((D75-'Control Panel'!$D$9)*'Control Panel'!$C$26),IF(D75&gt;='Control Panel'!$D$8,(('Control Panel'!$D$8-'Control Panel'!$C$8)*'Control Panel'!$C$24)+((D75-'Control Panel'!$D$8)*'Control Panel'!$C$25),IF(D75&lt;='Control Panel'!$D$8,((D75-'Control Panel'!$C$8)*'Control Panel'!$C$24))))))))</f>
        <v>135689.01142109811</v>
      </c>
      <c r="G75" s="89">
        <f t="shared" si="22"/>
        <v>3.7142468365064301E-3</v>
      </c>
      <c r="H75" s="90">
        <f t="shared" si="23"/>
        <v>5.236704343028694E-3</v>
      </c>
      <c r="I75" s="91">
        <f t="shared" si="24"/>
        <v>-66514.572578901891</v>
      </c>
      <c r="J75" s="91">
        <f>C75*(1+'Control Panel'!$C$44)</f>
        <v>56073196.178823598</v>
      </c>
      <c r="K75" s="91">
        <f>D75*(1+'Control Panel'!$C$44)</f>
        <v>26688480.503923163</v>
      </c>
      <c r="L75" s="92">
        <f>IF(J75&gt;='Control Panel'!G$36,(('Control Panel'!G$34-'Control Panel'!F$34)*'Control Panel'!$C$39)+('Control Panel'!G$35-'Control Panel'!F$35)*'Control Panel'!$C$40+(('Control Panel'!G$36-'Control Panel'!F$36)*'Control Panel'!$C$41),IF(J75&gt;='Control Panel'!G$35,(('Control Panel'!G$34-'Control Panel'!F$34)*'Control Panel'!$C$39)+(('Control Panel'!G$35-'Control Panel'!F$35)*'Control Panel'!$C$40)+((J75-'Control Panel'!G$35)*'Control Panel'!$C$41),IF(J75&gt;='Control Panel'!G$34,(('Control Panel'!G$34-'Control Panel'!F$34)*'Control Panel'!$C$39)+((J75-'Control Panel'!G$34)*'Control Panel'!$C$40),IF(J75&lt;='Control Panel'!G$34,((J75-'Control Panel'!F$34)*'Control Panel'!$C$39)))))</f>
        <v>208269.68946000002</v>
      </c>
      <c r="M75" s="92">
        <f>IF(K75&gt;='Control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Panel'!$C$29)),IF(K75&gt;='Control Panel'!$G$12,(('Control Panel'!$G$8-'Control Panel'!$F$8)*'Control Panel'!$C$24)+(('Control Panel'!$G$9-'Control Panel'!$F$9)*'Control Panel'!$C$25)+(('Control Panel'!$G$10-'Control Panel'!$F$10)*'Control Panel'!$C$26)+(('Control Panel'!$G$11-'Control Panel'!$F$11)*'Control Panel'!$C$27)+(('Control Panel'!$G$12-'Control Panel'!$F$12)*'Control Panel'!$C$28)+((K75-'Control Panel'!$G$12)*'Control Panel'!$C$29),IF(K75&gt;='Control Panel'!$G$11,(('Control Panel'!$G$8-'Control Panel'!$F$8)*'Control Panel'!$C$24)+(('Control Panel'!$G$9-'Control Panel'!$F$9)*'Control Panel'!$C$25)+(('Control Panel'!$G$10-'Control Panel'!$F$10)*'Control Panel'!$C$26)+(('Control Panel'!$G$11-'Control Panel'!$F$11)*'Control Panel'!$C$27)+((K75-'Control Panel'!$G$11)*'Control Panel'!$C$28),IF(K75&gt;='Control Panel'!$G$10,(('Control Panel'!$G$8-'Control Panel'!$F$8)*'Control Panel'!$C$24)+('Control Panel'!$G$9-'Control Panel'!$F$9)*'Control Panel'!$C$25+(('Control Panel'!$G$10-'Control Panel'!$F$10)*'Control Panel'!$C$26)+((K75-'Control Panel'!$G$10)*'Control Panel'!$C$27),IF(K75&gt;='Control Panel'!$G$9,(('Control Panel'!$G$8-'Control Panel'!$F$8)*'Control Panel'!$C$24)+(('Control Panel'!$G$9-'Control Panel'!$F$9)*'Control Panel'!$C$25)+((K75-'Control Panel'!$G$9)*'Control Panel'!$C$26),IF(K75&gt;='Control Panel'!$G$8,(('Control Panel'!$G$8-'Control Panel'!$F$8)*'Control Panel'!$C$24)+((K75-'Control Panel'!$G$8)*'Control Panel'!$C$25),IF(K75&lt;='Control Panel'!$G$8,((K75-'Control Panel'!$F$8)*'Control Panel'!$C$24))))))))</f>
        <v>139759.68176373106</v>
      </c>
      <c r="N75" s="92">
        <f t="shared" si="25"/>
        <v>-68510.007696268964</v>
      </c>
      <c r="O75" s="92">
        <f>J75*(1+'Control Panel'!$C$44)</f>
        <v>57755392.064188309</v>
      </c>
      <c r="P75" s="92">
        <f>K75*(1+'Control Panel'!$C$44)</f>
        <v>27489134.919040859</v>
      </c>
      <c r="Q75" s="92">
        <f>IF(O75&gt;='Control Panel'!J$36,(('Control Panel'!J$34-'Control Panel'!I$34)*'Control Panel'!$C$39)+('Control Panel'!J$35-'Control Panel'!I$35)*'Control Panel'!$C$40+(('Control Panel'!J$36-'Control Panel'!I$36)*'Control Panel'!$C$41),IF(O75&gt;='Control Panel'!J$35,(('Control Panel'!J$34-'Control Panel'!I$34)*'Control Panel'!$C$39)+(('Control Panel'!J$35-'Control Panel'!I$35)*'Control Panel'!$C$40)+((O75-'Control Panel'!J$35)*'Control Panel'!$C$41),IF(O75&gt;='Control Panel'!J$34,(('Control Panel'!J$34-'Control Panel'!I$34)*'Control Panel'!$C$39)+((O75-'Control Panel'!J$34)*'Control Panel'!$C$40),IF(O75&lt;='Control Panel'!J$34,((O75-'Control Panel'!I$34)*'Control Panel'!$C$39)))))</f>
        <v>214517.78014380005</v>
      </c>
      <c r="R75" s="92">
        <f>IF(P75&gt;='Control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Panel'!$C$29)),IF(P75&gt;='Control Panel'!$J$12,(('Control Panel'!$J$8-'Control Panel'!$I$8)*'Control Panel'!$C$24)+(('Control Panel'!$J$9-'Control Panel'!$I$9)*'Control Panel'!$C$25)+(('Control Panel'!$J$10-'Control Panel'!$I$10)*'Control Panel'!$C$26)+(('Control Panel'!$J$11-'Control Panel'!$I$11)*'Control Panel'!$C$27)+(('Control Panel'!$J$12-'Control Panel'!$I$12)*'Control Panel'!$C$28)+((P75-'Control Panel'!$J$12)*'Control Panel'!$C$29),IF(P75&gt;='Control Panel'!$J$11,(('Control Panel'!$J$8-'Control Panel'!$I$8)*'Control Panel'!$C$24)+(('Control Panel'!$J$9-'Control Panel'!$I$9)*'Control Panel'!$C$25)+(('Control Panel'!$J$10-'Control Panel'!$I$10)*'Control Panel'!$C$26)+(('Control Panel'!$J$11-'Control Panel'!$I$11)*'Control Panel'!$C$27)+((P75-'Control Panel'!$J$11)*'Control Panel'!$C$28),IF(P75&gt;='Control Panel'!$J$10,(('Control Panel'!$J$8-'Control Panel'!$I$8)*'Control Panel'!$C$24)+('Control Panel'!$J$9-'Control Panel'!$I$9)*'Control Panel'!$C$25+(('Control Panel'!$J$10-'Control Panel'!$I$10)*'Control Panel'!$C$26)+((P75-'Control Panel'!$J$10)*'Control Panel'!$C$27),IF(P75&gt;='Control Panel'!$J$9,(('Control Panel'!$J$8-'Control Panel'!$I$8)*'Control Panel'!$C$24)+(('Control Panel'!$J$9-'Control Panel'!$I$9)*'Control Panel'!$C$25)+((P75-'Control Panel'!$J$9)*'Control Panel'!$C$26),IF(P75&gt;='Control Panel'!$J$8,(('Control Panel'!$J$8-'Control Panel'!$I$8)*'Control Panel'!$C$24)+((P75-'Control Panel'!$J$8)*'Control Panel'!$C$25),IF(P75&lt;='Control Panel'!$J$8,((P75-'Control Panel'!$I$8)*'Control Panel'!$C$24))))))))</f>
        <v>143952.47221664301</v>
      </c>
      <c r="S75" s="92">
        <f t="shared" si="26"/>
        <v>-70565.307927157031</v>
      </c>
      <c r="T75" s="92">
        <f>O75*(1+'Control Panel'!$C$44)</f>
        <v>59488053.826113962</v>
      </c>
      <c r="U75" s="92">
        <f>P75*(1+'Control Panel'!$C$44)</f>
        <v>28313808.966612086</v>
      </c>
      <c r="V75" s="92">
        <f>IF(T75&gt;='Control Panel'!M$36,(('Control Panel'!M$34-'Control Panel'!L$34)*'Control Panel'!$C$39)+('Control Panel'!M$35-'Control Panel'!L$35)*'Control Panel'!$C$40+(('Control Panel'!M$36-'Control Panel'!L$36)*'Control Panel'!$C$41),IF(T75&gt;='Control Panel'!M$35,(('Control Panel'!M$34-'Control Panel'!L$34)*'Control Panel'!$C$39)+(('Control Panel'!M$35-'Control Panel'!L$35)*'Control Panel'!$C$40)+((T75-'Control Panel'!M$35)*'Control Panel'!$C$41),IF(T75&gt;='Control Panel'!M$34,(('Control Panel'!M$34-'Control Panel'!L$34)*'Control Panel'!$C$39)+((T75-'Control Panel'!M$34)*'Control Panel'!$C$40),IF(T75&lt;='Control Panel'!M$34,((T75-'Control Panel'!L$34)*'Control Panel'!$C$39)))))</f>
        <v>220953.31354811406</v>
      </c>
      <c r="W75" s="91">
        <f>IF(U75&gt;='Control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Panel'!$C$29)),IF(U75&gt;='Control Panel'!$M$12,(('Control Panel'!$M$8-'Control Panel'!$L$8)*'Control Panel'!$C$24)+(('Control Panel'!$M$9-'Control Panel'!$L$9)*'Control Panel'!$C$25)+(('Control Panel'!$M$10-'Control Panel'!$L$10)*'Control Panel'!$C$26)+(('Control Panel'!$M$11-'Control Panel'!$L$11)*'Control Panel'!$C$27)+(('Control Panel'!$M$12-'Control Panel'!$L$12)*'Control Panel'!$C$28)+((U75-'Control Panel'!$M$12)*'Control Panel'!$C$29),IF(U75&gt;='Control Panel'!$M$11,(('Control Panel'!$M$8-'Control Panel'!$L$8)*'Control Panel'!$C$24)+(('Control Panel'!$M$9-'Control Panel'!$L$9)*'Control Panel'!$C$25)+(('Control Panel'!$M$10-'Control Panel'!$L$10)*'Control Panel'!$C$26)+(('Control Panel'!$M$11-'Control Panel'!$L$11)*'Control Panel'!$C$27)+((U75-'Control Panel'!$M$11)*'Control Panel'!$C$28),IF(U75&gt;='Control Panel'!$M$10,(('Control Panel'!$M$8-'Control Panel'!$L$8)*'Control Panel'!$C$24)+('Control Panel'!$M$9-'Control Panel'!$L$9)*'Control Panel'!$C$25+(('Control Panel'!$M$10-'Control Panel'!$L$10)*'Control Panel'!$C$26)+((U75-'Control Panel'!$M$10)*'Control Panel'!$C$27),IF(U75&gt;='Control Panel'!$M$9,(('Control Panel'!$M$8-'Control Panel'!$L$8)*'Control Panel'!$C$24)+(('Control Panel'!$M$9-'Control Panel'!$L$9)*'Control Panel'!$C$25)+((U75-'Control Panel'!$M$9)*'Control Panel'!$C$26),IF(U75&gt;='Control Panel'!$M$8,(('Control Panel'!$M$8-'Control Panel'!$L$8)*'Control Panel'!$C$24)+((U75-'Control Panel'!$M$8)*'Control Panel'!$C$25),IF(U75&lt;='Control Panel'!$M$8,((U75-'Control Panel'!$L$8)*'Control Panel'!$C$24))))))))</f>
        <v>148271.0463831423</v>
      </c>
      <c r="X75" s="92">
        <f t="shared" si="27"/>
        <v>-72682.267164971767</v>
      </c>
      <c r="Y75" s="91">
        <f>T75*(1+'Control Panel'!$C$44)</f>
        <v>61272695.440897383</v>
      </c>
      <c r="Z75" s="91">
        <f>U75*(1+'Control Panel'!$C$44)</f>
        <v>29163223.235610448</v>
      </c>
      <c r="AA75" s="91">
        <f>IF(Y75&gt;='Control Panel'!P$36,(('Control Panel'!P$34-'Control Panel'!O$34)*'Control Panel'!$C$39)+('Control Panel'!P$35-'Control Panel'!O$35)*'Control Panel'!$C$40+(('Control Panel'!P$36-'Control Panel'!O$36)*'Control Panel'!$C$41),IF(Y75&gt;='Control Panel'!P$35,(('Control Panel'!P$34-'Control Panel'!O$34)*'Control Panel'!$C$39)+(('Control Panel'!P$35-'Control Panel'!O$35)*'Control Panel'!$C$40)+((Y75-'Control Panel'!P$35)*'Control Panel'!$C$41),IF(Y75&gt;='Control Panel'!P$34,(('Control Panel'!P$34-'Control Panel'!O$34)*'Control Panel'!$C$39)+((Y75-'Control Panel'!P$34)*'Control Panel'!$C$40),IF(Y75&lt;='Control Panel'!P$34,((Y75-'Control Panel'!O$34)*'Control Panel'!$C$39)))))</f>
        <v>227581.91295455751</v>
      </c>
      <c r="AB75" s="91">
        <f>IF(Z75&gt;='Control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Panel'!$C$29)),IF(Z75&gt;='Control Panel'!$P$12,(('Control Panel'!$P$8-'Control Panel'!$O$8)*'Control Panel'!$C$24)+(('Control Panel'!$P$9-'Control Panel'!$O$9)*'Control Panel'!$C$25)+(('Control Panel'!$P$10-'Control Panel'!$O$10)*'Control Panel'!$C$26)+(('Control Panel'!$P$11-'Control Panel'!$O$11)*'Control Panel'!$C$27)+(('Control Panel'!$P$12-'Control Panel'!$O$12)*'Control Panel'!$C$28)+((Z75-'Control Panel'!$P$12)*'Control Panel'!$C$29),IF(Z75&gt;='Control Panel'!$P$11,(('Control Panel'!$P$8-'Control Panel'!$O$8)*'Control Panel'!$C$24)+(('Control Panel'!$P$9-'Control Panel'!$O$9)*'Control Panel'!$C$25)+(('Control Panel'!$P$10-'Control Panel'!$O$10)*'Control Panel'!$C$26)+(('Control Panel'!$P$11-'Control Panel'!$O$11)*'Control Panel'!$C$27)+((Z75-'Control Panel'!$P$11)*'Control Panel'!$C$28),IF(Z75&gt;='Control Panel'!$P$10,(('Control Panel'!$P$8-'Control Panel'!$O$8)*'Control Panel'!$C$24)+('Control Panel'!$P$9-'Control Panel'!$O$9)*'Control Panel'!$C$25+(('Control Panel'!$P$10-'Control Panel'!$O$10)*'Control Panel'!$C$26)+((Z75-'Control Panel'!$P$10)*'Control Panel'!$C$27),IF(Z75&gt;='Control Panel'!$P$9,(('Control Panel'!$P$8-'Control Panel'!$O$8)*'Control Panel'!$C$24)+(('Control Panel'!$P$9-'Control Panel'!$O$9)*'Control Panel'!$C$25)+((Z75-'Control Panel'!$P$9)*'Control Panel'!$C$26),IF(Z75&gt;='Control Panel'!$P$8,(('Control Panel'!$P$8-'Control Panel'!$O$8)*'Control Panel'!$C$24)+((Z75-'Control Panel'!$P$8)*'Control Panel'!$C$25),IF(Z75&lt;='Control Panel'!$P$8,((Z75-'Control Panel'!$O$8)*'Control Panel'!$C$24))))))))</f>
        <v>152719.17777463657</v>
      </c>
      <c r="AC75" s="93">
        <f t="shared" si="28"/>
        <v>-74862.735179920943</v>
      </c>
      <c r="AD75" s="93">
        <f>Y75*(1+'Control Panel'!$C$44)</f>
        <v>63110876.304124303</v>
      </c>
      <c r="AE75" s="91">
        <f>Z75*(1+'Control Panel'!$C$44)</f>
        <v>30038119.932678763</v>
      </c>
      <c r="AF75" s="91">
        <f>IF(AD75&gt;='Control Panel'!S$36,(('Control Panel'!S$34-'Control Panel'!R$34)*'Control Panel'!$C$39)+('Control Panel'!S$35-'Control Panel'!R$35)*'Control Panel'!$C$40+(('Control Panel'!S$36-'Control Panel'!R$36)*'Control Panel'!$C$41),IF(AD75&gt;='Control Panel'!S$35,(('Control Panel'!S$34-'Control Panel'!R$34)*'Control Panel'!$C$39)+(('Control Panel'!S$35-'Control Panel'!R$35)*'Control Panel'!$C$40)+((AD75-'Control Panel'!S$35)*'Control Panel'!$C$41),IF(AD75&gt;='Control Panel'!S$34,(('Control Panel'!S$34-'Control Panel'!R$34)*'Control Panel'!$C$39)+((AD75-'Control Panel'!S$34)*'Control Panel'!$C$40),IF(AD75&lt;='Control Panel'!S$34,((AD75-'Control Panel'!R$34)*'Control Panel'!$C$39)))))</f>
        <v>234409.37034319423</v>
      </c>
      <c r="AG75" s="91">
        <f>IF(AE75&gt;='Control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Panel'!$C$29)),IF(AE75&gt;='Control Panel'!$S$12,(('Control Panel'!$S$8-'Control Panel'!$R$8)*'Control Panel'!$C$24)+(('Control Panel'!$S$9-'Control Panel'!$R$9)*'Control Panel'!$C$25)+(('Control Panel'!$S$10-'Control Panel'!$R$10)*'Control Panel'!$C$26)+(('Control Panel'!$S$11-'Control Panel'!$R$11)*'Control Panel'!$C$27)+(('Control Panel'!$S$12-'Control Panel'!$R$12)*'Control Panel'!$C$28)+((AE75-'Control Panel'!$S$12)*'Control Panel'!$C$29),IF(AE75&gt;='Control Panel'!$S$11,(('Control Panel'!$S$8-'Control Panel'!$R$8)*'Control Panel'!$C$24)+(('Control Panel'!$S$9-'Control Panel'!$R$9)*'Control Panel'!$C$25)+(('Control Panel'!$S$10-'Control Panel'!$R$10)*'Control Panel'!$C$26)+(('Control Panel'!$S$11-'Control Panel'!$R$11)*'Control Panel'!$C$27)+((AE75-'Control Panel'!$S$11)*'Control Panel'!$C$28),IF(AE75&gt;='Control Panel'!$S$10,(('Control Panel'!$S$8-'Control Panel'!$R$8)*'Control Panel'!$C$24)+('Control Panel'!$S$9-'Control Panel'!$R$9)*'Control Panel'!$C$25+(('Control Panel'!$S$10-'Control Panel'!$R$10)*'Control Panel'!$C$26)+((AE75-'Control Panel'!$S$10)*'Control Panel'!$C$27),IF(AE75&gt;='Control Panel'!$S$9,(('Control Panel'!$S$8-'Control Panel'!$R$8)*'Control Panel'!$C$24)+(('Control Panel'!$S$9-'Control Panel'!$R$9)*'Control Panel'!$C$25)+((AE75-'Control Panel'!$S$9)*'Control Panel'!$C$26),IF(AE75&gt;='Control Panel'!$S$8,(('Control Panel'!$S$8-'Control Panel'!$R$8)*'Control Panel'!$C$24)+((AE75-'Control Panel'!$S$8)*'Control Panel'!$C$25),IF(AE75&lt;='Control Panel'!$S$8,((AE75-'Control Panel'!$R$8)*'Control Panel'!$C$24))))))))</f>
        <v>157300.75310787567</v>
      </c>
      <c r="AH75" s="91">
        <f t="shared" si="29"/>
        <v>-77108.617235318554</v>
      </c>
      <c r="AI75" s="92">
        <f t="shared" si="30"/>
        <v>1105732.0664496659</v>
      </c>
      <c r="AJ75" s="92">
        <f t="shared" si="31"/>
        <v>742003.1312460287</v>
      </c>
      <c r="AK75" s="92">
        <f t="shared" si="32"/>
        <v>-363728.93520363723</v>
      </c>
    </row>
    <row r="76" spans="1:37" s="94" customFormat="1" ht="14.1">
      <c r="A76" s="86" t="str">
        <f>'ESTIMATED Earned Revenue'!A77</f>
        <v>Rockford, IL</v>
      </c>
      <c r="B76" s="86"/>
      <c r="C76" s="87">
        <f>'ESTIMATED Earned Revenue'!$I77*1.07925</f>
        <v>30454521.910657503</v>
      </c>
      <c r="D76" s="87">
        <f>'ESTIMATED Earned Revenue'!$L77*1.07925</f>
        <v>26597294.422710001</v>
      </c>
      <c r="E76" s="88">
        <f>IF(C76&gt;='Control Panel'!D$36,(('Control Panel'!D$34-'Control Panel'!C$34)*'Control Panel'!$C$39)+('Control Panel'!D$35-'Control Panel'!C$35)*'Control Panel'!$C$40+(('Control Panel'!D$36-'Control Panel'!C$36)*'Control Panel'!$C$41),IF(C76&gt;='Control Panel'!D$35,(('Control Panel'!D$34-'Control Panel'!C$34)*'Control Panel'!$C$39)+(('Control Panel'!D$35-'Control Panel'!C$35)*'Control Panel'!$C$40)+((C76-'Control Panel'!D$35)*'Control Panel'!$C$41),IF(C76&gt;='Control Panel'!D$34,(('Control Panel'!D$34-'Control Panel'!C$34)*'Control Panel'!$C$39)+((C76-'Control Panel'!D$34)*'Control Panel'!$C$40),IF(C76&lt;='Control Panel'!D$34,((C76-'Control Panel'!C$34)*'Control Panel'!$C$39)))))</f>
        <v>177974.27582131501</v>
      </c>
      <c r="F76" s="88">
        <f>IF(D76&gt;='Control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Panel'!$C$29)),IF(D76&gt;='Control Panel'!$D$12,(('Control Panel'!$D$8-'Control Panel'!$C$8)*'Control Panel'!$C$24)+(('Control Panel'!$D$9-'Control Panel'!$C$9)*'Control Panel'!$C$25)+(('Control Panel'!$D$10-'Control Panel'!$C$10)*'Control Panel'!$C$26)+(('Control Panel'!$D$11-'Control Panel'!$C$11)*'Control Panel'!$C$27)+(('Control Panel'!$D$12-'Control Panel'!$C$12)*'Control Panel'!$C$28)+((D76-'Control Panel'!$D$12)*'Control Panel'!$C$29),IF(D76&gt;='Control Panel'!$D$11,(('Control Panel'!$D$8-'Control Panel'!$C$8)*'Control Panel'!$C$24)+(('Control Panel'!$D$9-'Control Panel'!$C$9)*'Control Panel'!$C$25)+(('Control Panel'!$D$10-'Control Panel'!$C$10)*'Control Panel'!$C$26)+(('Control Panel'!$D$11-'Control Panel'!$C$11)*'Control Panel'!$C$27)+((D76-'Control Panel'!$D$11)*'Control Panel'!$C$28),IF(D76&gt;='Control Panel'!$D$10,(('Control Panel'!$D$8-'Control Panel'!$C$8)*'Control Panel'!$C$24)+('Control Panel'!$D$9-'Control Panel'!$C$9)*'Control Panel'!$C$25+(('Control Panel'!$D$10-'Control Panel'!$C$10)*'Control Panel'!$C$26)+((D76-'Control Panel'!$D$10)*'Control Panel'!$C$27),IF(D76&gt;='Control Panel'!$D$9,(('Control Panel'!$D$8-'Control Panel'!$C$8)*'Control Panel'!$C$24)+(('Control Panel'!$D$9-'Control Panel'!$C$9)*'Control Panel'!$C$25)+((D76-'Control Panel'!$D$9)*'Control Panel'!$C$26),IF(D76&gt;='Control Panel'!$D$8,(('Control Panel'!$D$8-'Control Panel'!$C$8)*'Control Panel'!$C$24)+((D76-'Control Panel'!$D$8)*'Control Panel'!$C$25),IF(D76&lt;='Control Panel'!$D$8,((D76-'Control Panel'!$C$8)*'Control Panel'!$C$24))))))))</f>
        <v>138090.53047948499</v>
      </c>
      <c r="G76" s="89">
        <f t="shared" si="22"/>
        <v>5.8439359627258918E-3</v>
      </c>
      <c r="H76" s="90">
        <f t="shared" si="23"/>
        <v>5.191901412407455E-3</v>
      </c>
      <c r="I76" s="91">
        <f t="shared" si="24"/>
        <v>-39883.745341830014</v>
      </c>
      <c r="J76" s="91">
        <f>C76*(1+'Control Panel'!$C$44)</f>
        <v>31368157.567977227</v>
      </c>
      <c r="K76" s="91">
        <f>D76*(1+'Control Panel'!$C$44)</f>
        <v>27395213.255391303</v>
      </c>
      <c r="L76" s="92">
        <f>IF(J76&gt;='Control Panel'!G$36,(('Control Panel'!G$34-'Control Panel'!F$34)*'Control Panel'!$C$39)+('Control Panel'!G$35-'Control Panel'!F$35)*'Control Panel'!$C$40+(('Control Panel'!G$36-'Control Panel'!F$36)*'Control Panel'!$C$41),IF(J76&gt;='Control Panel'!G$35,(('Control Panel'!G$34-'Control Panel'!F$34)*'Control Panel'!$C$39)+(('Control Panel'!G$35-'Control Panel'!F$35)*'Control Panel'!$C$40)+((J76-'Control Panel'!G$35)*'Control Panel'!$C$41),IF(J76&gt;='Control Panel'!G$34,(('Control Panel'!G$34-'Control Panel'!F$34)*'Control Panel'!$C$39)+((J76-'Control Panel'!G$34)*'Control Panel'!$C$40),IF(J76&lt;='Control Panel'!G$34,((J76-'Control Panel'!F$34)*'Control Panel'!$C$39)))))</f>
        <v>183313.50409595447</v>
      </c>
      <c r="M76" s="92">
        <f>IF(K76&gt;='Control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Panel'!$C$29)),IF(K76&gt;='Control Panel'!$G$12,(('Control Panel'!$G$8-'Control Panel'!$F$8)*'Control Panel'!$C$24)+(('Control Panel'!$G$9-'Control Panel'!$F$9)*'Control Panel'!$C$25)+(('Control Panel'!$G$10-'Control Panel'!$F$10)*'Control Panel'!$C$26)+(('Control Panel'!$G$11-'Control Panel'!$F$11)*'Control Panel'!$C$27)+(('Control Panel'!$G$12-'Control Panel'!$F$12)*'Control Panel'!$C$28)+((K76-'Control Panel'!$G$12)*'Control Panel'!$C$29),IF(K76&gt;='Control Panel'!$G$11,(('Control Panel'!$G$8-'Control Panel'!$F$8)*'Control Panel'!$C$24)+(('Control Panel'!$G$9-'Control Panel'!$F$9)*'Control Panel'!$C$25)+(('Control Panel'!$G$10-'Control Panel'!$F$10)*'Control Panel'!$C$26)+(('Control Panel'!$G$11-'Control Panel'!$F$11)*'Control Panel'!$C$27)+((K76-'Control Panel'!$G$11)*'Control Panel'!$C$28),IF(K76&gt;='Control Panel'!$G$10,(('Control Panel'!$G$8-'Control Panel'!$F$8)*'Control Panel'!$C$24)+('Control Panel'!$G$9-'Control Panel'!$F$9)*'Control Panel'!$C$25+(('Control Panel'!$G$10-'Control Panel'!$F$10)*'Control Panel'!$C$26)+((K76-'Control Panel'!$G$10)*'Control Panel'!$C$27),IF(K76&gt;='Control Panel'!$G$9,(('Control Panel'!$G$8-'Control Panel'!$F$8)*'Control Panel'!$C$24)+(('Control Panel'!$G$9-'Control Panel'!$F$9)*'Control Panel'!$C$25)+((K76-'Control Panel'!$G$9)*'Control Panel'!$C$26),IF(K76&gt;='Control Panel'!$G$8,(('Control Panel'!$G$8-'Control Panel'!$F$8)*'Control Panel'!$C$24)+((K76-'Control Panel'!$G$8)*'Control Panel'!$C$25),IF(K76&lt;='Control Panel'!$G$8,((K76-'Control Panel'!$F$8)*'Control Panel'!$C$24))))))))</f>
        <v>142233.24639386957</v>
      </c>
      <c r="N76" s="92">
        <f t="shared" si="25"/>
        <v>-41080.257702084898</v>
      </c>
      <c r="O76" s="92">
        <f>J76*(1+'Control Panel'!$C$44)</f>
        <v>32309202.295016546</v>
      </c>
      <c r="P76" s="92">
        <f>K76*(1+'Control Panel'!$C$44)</f>
        <v>28217069.653053042</v>
      </c>
      <c r="Q76" s="92">
        <f>IF(O76&gt;='Control Panel'!J$36,(('Control Panel'!J$34-'Control Panel'!I$34)*'Control Panel'!$C$39)+('Control Panel'!J$35-'Control Panel'!I$35)*'Control Panel'!$C$40+(('Control Panel'!J$36-'Control Panel'!I$36)*'Control Panel'!$C$41),IF(O76&gt;='Control Panel'!J$35,(('Control Panel'!J$34-'Control Panel'!I$34)*'Control Panel'!$C$39)+(('Control Panel'!J$35-'Control Panel'!I$35)*'Control Panel'!$C$40)+((O76-'Control Panel'!J$35)*'Control Panel'!$C$41),IF(O76&gt;='Control Panel'!J$34,(('Control Panel'!J$34-'Control Panel'!I$34)*'Control Panel'!$C$39)+((O76-'Control Panel'!J$34)*'Control Panel'!$C$40),IF(O76&lt;='Control Panel'!J$34,((O76-'Control Panel'!I$34)*'Control Panel'!$C$39)))))</f>
        <v>188812.90921883314</v>
      </c>
      <c r="R76" s="92">
        <f>IF(P76&gt;='Control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Panel'!$C$29)),IF(P76&gt;='Control Panel'!$J$12,(('Control Panel'!$J$8-'Control Panel'!$I$8)*'Control Panel'!$C$24)+(('Control Panel'!$J$9-'Control Panel'!$I$9)*'Control Panel'!$C$25)+(('Control Panel'!$J$10-'Control Panel'!$I$10)*'Control Panel'!$C$26)+(('Control Panel'!$J$11-'Control Panel'!$I$11)*'Control Panel'!$C$27)+(('Control Panel'!$J$12-'Control Panel'!$I$12)*'Control Panel'!$C$28)+((P76-'Control Panel'!$J$12)*'Control Panel'!$C$29),IF(P76&gt;='Control Panel'!$J$11,(('Control Panel'!$J$8-'Control Panel'!$I$8)*'Control Panel'!$C$24)+(('Control Panel'!$J$9-'Control Panel'!$I$9)*'Control Panel'!$C$25)+(('Control Panel'!$J$10-'Control Panel'!$I$10)*'Control Panel'!$C$26)+(('Control Panel'!$J$11-'Control Panel'!$I$11)*'Control Panel'!$C$27)+((P76-'Control Panel'!$J$11)*'Control Panel'!$C$28),IF(P76&gt;='Control Panel'!$J$10,(('Control Panel'!$J$8-'Control Panel'!$I$8)*'Control Panel'!$C$24)+('Control Panel'!$J$9-'Control Panel'!$I$9)*'Control Panel'!$C$25+(('Control Panel'!$J$10-'Control Panel'!$I$10)*'Control Panel'!$C$26)+((P76-'Control Panel'!$J$10)*'Control Panel'!$C$27),IF(P76&gt;='Control Panel'!$J$9,(('Control Panel'!$J$8-'Control Panel'!$I$8)*'Control Panel'!$C$24)+(('Control Panel'!$J$9-'Control Panel'!$I$9)*'Control Panel'!$C$25)+((P76-'Control Panel'!$J$9)*'Control Panel'!$C$26),IF(P76&gt;='Control Panel'!$J$8,(('Control Panel'!$J$8-'Control Panel'!$I$8)*'Control Panel'!$C$24)+((P76-'Control Panel'!$J$8)*'Control Panel'!$C$25),IF(P76&lt;='Control Panel'!$J$8,((P76-'Control Panel'!$I$8)*'Control Panel'!$C$24))))))))</f>
        <v>146500.24378568566</v>
      </c>
      <c r="S76" s="92">
        <f t="shared" si="26"/>
        <v>-42312.665433147486</v>
      </c>
      <c r="T76" s="92">
        <f>O76*(1+'Control Panel'!$C$44)</f>
        <v>33278478.363867044</v>
      </c>
      <c r="U76" s="92">
        <f>P76*(1+'Control Panel'!$C$44)</f>
        <v>29063581.742644634</v>
      </c>
      <c r="V76" s="92">
        <f>IF(T76&gt;='Control Panel'!M$36,(('Control Panel'!M$34-'Control Panel'!L$34)*'Control Panel'!$C$39)+('Control Panel'!M$35-'Control Panel'!L$35)*'Control Panel'!$C$40+(('Control Panel'!M$36-'Control Panel'!L$36)*'Control Panel'!$C$41),IF(T76&gt;='Control Panel'!M$35,(('Control Panel'!M$34-'Control Panel'!L$34)*'Control Panel'!$C$39)+(('Control Panel'!M$35-'Control Panel'!L$35)*'Control Panel'!$C$40)+((T76-'Control Panel'!M$35)*'Control Panel'!$C$41),IF(T76&gt;='Control Panel'!M$34,(('Control Panel'!M$34-'Control Panel'!L$34)*'Control Panel'!$C$39)+((T76-'Control Panel'!M$34)*'Control Panel'!$C$40),IF(T76&lt;='Control Panel'!M$34,((T76-'Control Panel'!L$34)*'Control Panel'!$C$39)))))</f>
        <v>194477.29649539813</v>
      </c>
      <c r="W76" s="91">
        <f>IF(U76&gt;='Control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Panel'!$C$29)),IF(U76&gt;='Control Panel'!$M$12,(('Control Panel'!$M$8-'Control Panel'!$L$8)*'Control Panel'!$C$24)+(('Control Panel'!$M$9-'Control Panel'!$L$9)*'Control Panel'!$C$25)+(('Control Panel'!$M$10-'Control Panel'!$L$10)*'Control Panel'!$C$26)+(('Control Panel'!$M$11-'Control Panel'!$L$11)*'Control Panel'!$C$27)+(('Control Panel'!$M$12-'Control Panel'!$L$12)*'Control Panel'!$C$28)+((U76-'Control Panel'!$M$12)*'Control Panel'!$C$29),IF(U76&gt;='Control Panel'!$M$11,(('Control Panel'!$M$8-'Control Panel'!$L$8)*'Control Panel'!$C$24)+(('Control Panel'!$M$9-'Control Panel'!$L$9)*'Control Panel'!$C$25)+(('Control Panel'!$M$10-'Control Panel'!$L$10)*'Control Panel'!$C$26)+(('Control Panel'!$M$11-'Control Panel'!$L$11)*'Control Panel'!$C$27)+((U76-'Control Panel'!$M$11)*'Control Panel'!$C$28),IF(U76&gt;='Control Panel'!$M$10,(('Control Panel'!$M$8-'Control Panel'!$L$8)*'Control Panel'!$C$24)+('Control Panel'!$M$9-'Control Panel'!$L$9)*'Control Panel'!$C$25+(('Control Panel'!$M$10-'Control Panel'!$L$10)*'Control Panel'!$C$26)+((U76-'Control Panel'!$M$10)*'Control Panel'!$C$27),IF(U76&gt;='Control Panel'!$M$9,(('Control Panel'!$M$8-'Control Panel'!$L$8)*'Control Panel'!$C$24)+(('Control Panel'!$M$9-'Control Panel'!$L$9)*'Control Panel'!$C$25)+((U76-'Control Panel'!$M$9)*'Control Panel'!$C$26),IF(U76&gt;='Control Panel'!$M$8,(('Control Panel'!$M$8-'Control Panel'!$L$8)*'Control Panel'!$C$24)+((U76-'Control Panel'!$M$8)*'Control Panel'!$C$25),IF(U76&lt;='Control Panel'!$M$8,((U76-'Control Panel'!$L$8)*'Control Panel'!$C$24))))))))</f>
        <v>150895.25109925622</v>
      </c>
      <c r="X76" s="92">
        <f t="shared" si="27"/>
        <v>-43582.045396141912</v>
      </c>
      <c r="Y76" s="91">
        <f>T76*(1+'Control Panel'!$C$44)</f>
        <v>34276832.714783058</v>
      </c>
      <c r="Z76" s="91">
        <f>U76*(1+'Control Panel'!$C$44)</f>
        <v>29935489.194923975</v>
      </c>
      <c r="AA76" s="91">
        <f>IF(Y76&gt;='Control Panel'!P$36,(('Control Panel'!P$34-'Control Panel'!O$34)*'Control Panel'!$C$39)+('Control Panel'!P$35-'Control Panel'!O$35)*'Control Panel'!$C$40+(('Control Panel'!P$36-'Control Panel'!O$36)*'Control Panel'!$C$41),IF(Y76&gt;='Control Panel'!P$35,(('Control Panel'!P$34-'Control Panel'!O$34)*'Control Panel'!$C$39)+(('Control Panel'!P$35-'Control Panel'!O$35)*'Control Panel'!$C$40)+((Y76-'Control Panel'!P$35)*'Control Panel'!$C$41),IF(Y76&gt;='Control Panel'!P$34,(('Control Panel'!P$34-'Control Panel'!O$34)*'Control Panel'!$C$39)+((Y76-'Control Panel'!P$34)*'Control Panel'!$C$40),IF(Y76&lt;='Control Panel'!P$34,((Y76-'Control Panel'!O$34)*'Control Panel'!$C$39)))))</f>
        <v>200311.61539026009</v>
      </c>
      <c r="AB76" s="91">
        <f>IF(Z76&gt;='Control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Panel'!$C$29)),IF(Z76&gt;='Control Panel'!$P$12,(('Control Panel'!$P$8-'Control Panel'!$O$8)*'Control Panel'!$C$24)+(('Control Panel'!$P$9-'Control Panel'!$O$9)*'Control Panel'!$C$25)+(('Control Panel'!$P$10-'Control Panel'!$O$10)*'Control Panel'!$C$26)+(('Control Panel'!$P$11-'Control Panel'!$O$11)*'Control Panel'!$C$27)+(('Control Panel'!$P$12-'Control Panel'!$O$12)*'Control Panel'!$C$28)+((Z76-'Control Panel'!$P$12)*'Control Panel'!$C$29),IF(Z76&gt;='Control Panel'!$P$11,(('Control Panel'!$P$8-'Control Panel'!$O$8)*'Control Panel'!$C$24)+(('Control Panel'!$P$9-'Control Panel'!$O$9)*'Control Panel'!$C$25)+(('Control Panel'!$P$10-'Control Panel'!$O$10)*'Control Panel'!$C$26)+(('Control Panel'!$P$11-'Control Panel'!$O$11)*'Control Panel'!$C$27)+((Z76-'Control Panel'!$P$11)*'Control Panel'!$C$28),IF(Z76&gt;='Control Panel'!$P$10,(('Control Panel'!$P$8-'Control Panel'!$O$8)*'Control Panel'!$C$24)+('Control Panel'!$P$9-'Control Panel'!$O$9)*'Control Panel'!$C$25+(('Control Panel'!$P$10-'Control Panel'!$O$10)*'Control Panel'!$C$26)+((Z76-'Control Panel'!$P$10)*'Control Panel'!$C$27),IF(Z76&gt;='Control Panel'!$P$9,(('Control Panel'!$P$8-'Control Panel'!$O$8)*'Control Panel'!$C$24)+(('Control Panel'!$P$9-'Control Panel'!$O$9)*'Control Panel'!$C$25)+((Z76-'Control Panel'!$P$9)*'Control Panel'!$C$26),IF(Z76&gt;='Control Panel'!$P$8,(('Control Panel'!$P$8-'Control Panel'!$O$8)*'Control Panel'!$C$24)+((Z76-'Control Panel'!$P$8)*'Control Panel'!$C$25),IF(Z76&lt;='Control Panel'!$P$8,((Z76-'Control Panel'!$O$8)*'Control Panel'!$C$24))))))))</f>
        <v>155422.10863223393</v>
      </c>
      <c r="AC76" s="93">
        <f t="shared" si="28"/>
        <v>-44889.506758026168</v>
      </c>
      <c r="AD76" s="93">
        <f>Y76*(1+'Control Panel'!$C$44)</f>
        <v>35305137.696226552</v>
      </c>
      <c r="AE76" s="91">
        <f>Z76*(1+'Control Panel'!$C$44)</f>
        <v>30833553.870771695</v>
      </c>
      <c r="AF76" s="91">
        <f>IF(AD76&gt;='Control Panel'!S$36,(('Control Panel'!S$34-'Control Panel'!R$34)*'Control Panel'!$C$39)+('Control Panel'!S$35-'Control Panel'!R$35)*'Control Panel'!$C$40+(('Control Panel'!S$36-'Control Panel'!R$36)*'Control Panel'!$C$41),IF(AD76&gt;='Control Panel'!S$35,(('Control Panel'!S$34-'Control Panel'!R$34)*'Control Panel'!$C$39)+(('Control Panel'!S$35-'Control Panel'!R$35)*'Control Panel'!$C$40)+((AD76-'Control Panel'!S$35)*'Control Panel'!$C$41),IF(AD76&gt;='Control Panel'!S$34,(('Control Panel'!S$34-'Control Panel'!R$34)*'Control Panel'!$C$39)+((AD76-'Control Panel'!S$34)*'Control Panel'!$C$40),IF(AD76&lt;='Control Panel'!S$34,((AD76-'Control Panel'!R$34)*'Control Panel'!$C$39)))))</f>
        <v>206320.96385196788</v>
      </c>
      <c r="AG76" s="91">
        <f>IF(AE76&gt;='Control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Panel'!$C$29)),IF(AE76&gt;='Control Panel'!$S$12,(('Control Panel'!$S$8-'Control Panel'!$R$8)*'Control Panel'!$C$24)+(('Control Panel'!$S$9-'Control Panel'!$R$9)*'Control Panel'!$C$25)+(('Control Panel'!$S$10-'Control Panel'!$R$10)*'Control Panel'!$C$26)+(('Control Panel'!$S$11-'Control Panel'!$R$11)*'Control Panel'!$C$27)+(('Control Panel'!$S$12-'Control Panel'!$R$12)*'Control Panel'!$C$28)+((AE76-'Control Panel'!$S$12)*'Control Panel'!$C$29),IF(AE76&gt;='Control Panel'!$S$11,(('Control Panel'!$S$8-'Control Panel'!$R$8)*'Control Panel'!$C$24)+(('Control Panel'!$S$9-'Control Panel'!$R$9)*'Control Panel'!$C$25)+(('Control Panel'!$S$10-'Control Panel'!$R$10)*'Control Panel'!$C$26)+(('Control Panel'!$S$11-'Control Panel'!$R$11)*'Control Panel'!$C$27)+((AE76-'Control Panel'!$S$11)*'Control Panel'!$C$28),IF(AE76&gt;='Control Panel'!$S$10,(('Control Panel'!$S$8-'Control Panel'!$R$8)*'Control Panel'!$C$24)+('Control Panel'!$S$9-'Control Panel'!$R$9)*'Control Panel'!$C$25+(('Control Panel'!$S$10-'Control Panel'!$R$10)*'Control Panel'!$C$26)+((AE76-'Control Panel'!$S$10)*'Control Panel'!$C$27),IF(AE76&gt;='Control Panel'!$S$9,(('Control Panel'!$S$8-'Control Panel'!$R$8)*'Control Panel'!$C$24)+(('Control Panel'!$S$9-'Control Panel'!$R$9)*'Control Panel'!$C$25)+((AE76-'Control Panel'!$S$9)*'Control Panel'!$C$26),IF(AE76&gt;='Control Panel'!$S$8,(('Control Panel'!$S$8-'Control Panel'!$R$8)*'Control Panel'!$C$24)+((AE76-'Control Panel'!$S$8)*'Control Panel'!$C$25),IF(AE76&lt;='Control Panel'!$S$8,((AE76-'Control Panel'!$R$8)*'Control Panel'!$C$24))))))))</f>
        <v>160084.77189120094</v>
      </c>
      <c r="AH76" s="91">
        <f t="shared" si="29"/>
        <v>-46236.191960766941</v>
      </c>
      <c r="AI76" s="92">
        <f t="shared" si="30"/>
        <v>973236.28905241378</v>
      </c>
      <c r="AJ76" s="92">
        <f t="shared" si="31"/>
        <v>755135.62180224631</v>
      </c>
      <c r="AK76" s="92">
        <f t="shared" si="32"/>
        <v>-218100.66725016746</v>
      </c>
    </row>
    <row r="77" spans="1:37" s="94" customFormat="1" ht="14.1">
      <c r="A77" s="86" t="str">
        <f>'ESTIMATED Earned Revenue'!A78</f>
        <v>Madison, WI</v>
      </c>
      <c r="B77" s="86"/>
      <c r="C77" s="87">
        <f>'ESTIMATED Earned Revenue'!$I78*1.07925</f>
        <v>29394510.20025</v>
      </c>
      <c r="D77" s="87">
        <f>'ESTIMATED Earned Revenue'!$L78*1.07925</f>
        <v>26788615.746750001</v>
      </c>
      <c r="E77" s="88">
        <f>IF(C77&gt;='Control Panel'!D$36,(('Control Panel'!D$34-'Control Panel'!C$34)*'Control Panel'!$C$39)+('Control Panel'!D$35-'Control Panel'!C$35)*'Control Panel'!$C$40+(('Control Panel'!D$36-'Control Panel'!C$36)*'Control Panel'!$C$41),IF(C77&gt;='Control Panel'!D$35,(('Control Panel'!D$34-'Control Panel'!C$34)*'Control Panel'!$C$39)+(('Control Panel'!D$35-'Control Panel'!C$35)*'Control Panel'!$C$40)+((C77-'Control Panel'!D$35)*'Control Panel'!$C$41),IF(C77&gt;='Control Panel'!D$34,(('Control Panel'!D$34-'Control Panel'!C$34)*'Control Panel'!$C$39)+((C77-'Control Panel'!D$34)*'Control Panel'!$C$40),IF(C77&lt;='Control Panel'!D$34,((C77-'Control Panel'!C$34)*'Control Panel'!$C$39)))))</f>
        <v>175854.2524005</v>
      </c>
      <c r="F77" s="88">
        <f>IF(D77&gt;='Control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Panel'!$C$29)),IF(D77&gt;='Control Panel'!$D$12,(('Control Panel'!$D$8-'Control Panel'!$C$8)*'Control Panel'!$C$24)+(('Control Panel'!$D$9-'Control Panel'!$C$9)*'Control Panel'!$C$25)+(('Control Panel'!$D$10-'Control Panel'!$C$10)*'Control Panel'!$C$26)+(('Control Panel'!$D$11-'Control Panel'!$C$11)*'Control Panel'!$C$27)+(('Control Panel'!$D$12-'Control Panel'!$C$12)*'Control Panel'!$C$28)+((D77-'Control Panel'!$D$12)*'Control Panel'!$C$29),IF(D77&gt;='Control Panel'!$D$11,(('Control Panel'!$D$8-'Control Panel'!$C$8)*'Control Panel'!$C$24)+(('Control Panel'!$D$9-'Control Panel'!$C$9)*'Control Panel'!$C$25)+(('Control Panel'!$D$10-'Control Panel'!$C$10)*'Control Panel'!$C$26)+(('Control Panel'!$D$11-'Control Panel'!$C$11)*'Control Panel'!$C$27)+((D77-'Control Panel'!$D$11)*'Control Panel'!$C$28),IF(D77&gt;='Control Panel'!$D$10,(('Control Panel'!$D$8-'Control Panel'!$C$8)*'Control Panel'!$C$24)+('Control Panel'!$D$9-'Control Panel'!$C$9)*'Control Panel'!$C$25+(('Control Panel'!$D$10-'Control Panel'!$C$10)*'Control Panel'!$C$26)+((D77-'Control Panel'!$D$10)*'Control Panel'!$C$27),IF(D77&gt;='Control Panel'!$D$9,(('Control Panel'!$D$8-'Control Panel'!$C$8)*'Control Panel'!$C$24)+(('Control Panel'!$D$9-'Control Panel'!$C$9)*'Control Panel'!$C$25)+((D77-'Control Panel'!$D$9)*'Control Panel'!$C$26),IF(D77&gt;='Control Panel'!$D$8,(('Control Panel'!$D$8-'Control Panel'!$C$8)*'Control Panel'!$C$24)+((D77-'Control Panel'!$D$8)*'Control Panel'!$C$25),IF(D77&lt;='Control Panel'!$D$8,((D77-'Control Panel'!$C$8)*'Control Panel'!$C$24))))))))</f>
        <v>138760.15511362499</v>
      </c>
      <c r="G77" s="89">
        <f t="shared" si="22"/>
        <v>5.982554266170571E-3</v>
      </c>
      <c r="H77" s="90">
        <f t="shared" si="23"/>
        <v>5.179818040073959E-3</v>
      </c>
      <c r="I77" s="91">
        <f t="shared" si="24"/>
        <v>-37094.09728687501</v>
      </c>
      <c r="J77" s="91">
        <f>C77*(1+'Control Panel'!$C$44)</f>
        <v>30276345.5062575</v>
      </c>
      <c r="K77" s="91">
        <f>D77*(1+'Control Panel'!$C$44)</f>
        <v>27592274.219152503</v>
      </c>
      <c r="L77" s="92">
        <f>IF(J77&gt;='Control Panel'!G$36,(('Control Panel'!G$34-'Control Panel'!F$34)*'Control Panel'!$C$39)+('Control Panel'!G$35-'Control Panel'!F$35)*'Control Panel'!$C$40+(('Control Panel'!G$36-'Control Panel'!F$36)*'Control Panel'!$C$41),IF(J77&gt;='Control Panel'!G$35,(('Control Panel'!G$34-'Control Panel'!F$34)*'Control Panel'!$C$39)+(('Control Panel'!G$35-'Control Panel'!F$35)*'Control Panel'!$C$40)+((J77-'Control Panel'!G$35)*'Control Panel'!$C$41),IF(J77&gt;='Control Panel'!G$34,(('Control Panel'!G$34-'Control Panel'!F$34)*'Control Panel'!$C$39)+((J77-'Control Panel'!G$34)*'Control Panel'!$C$40),IF(J77&lt;='Control Panel'!G$34,((J77-'Control Panel'!F$34)*'Control Panel'!$C$39)))))</f>
        <v>181129.87997251502</v>
      </c>
      <c r="M77" s="92">
        <f>IF(K77&gt;='Control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Panel'!$C$29)),IF(K77&gt;='Control Panel'!$G$12,(('Control Panel'!$G$8-'Control Panel'!$F$8)*'Control Panel'!$C$24)+(('Control Panel'!$G$9-'Control Panel'!$F$9)*'Control Panel'!$C$25)+(('Control Panel'!$G$10-'Control Panel'!$F$10)*'Control Panel'!$C$26)+(('Control Panel'!$G$11-'Control Panel'!$F$11)*'Control Panel'!$C$27)+(('Control Panel'!$G$12-'Control Panel'!$F$12)*'Control Panel'!$C$28)+((K77-'Control Panel'!$G$12)*'Control Panel'!$C$29),IF(K77&gt;='Control Panel'!$G$11,(('Control Panel'!$G$8-'Control Panel'!$F$8)*'Control Panel'!$C$24)+(('Control Panel'!$G$9-'Control Panel'!$F$9)*'Control Panel'!$C$25)+(('Control Panel'!$G$10-'Control Panel'!$F$10)*'Control Panel'!$C$26)+(('Control Panel'!$G$11-'Control Panel'!$F$11)*'Control Panel'!$C$27)+((K77-'Control Panel'!$G$11)*'Control Panel'!$C$28),IF(K77&gt;='Control Panel'!$G$10,(('Control Panel'!$G$8-'Control Panel'!$F$8)*'Control Panel'!$C$24)+('Control Panel'!$G$9-'Control Panel'!$F$9)*'Control Panel'!$C$25+(('Control Panel'!$G$10-'Control Panel'!$F$10)*'Control Panel'!$C$26)+((K77-'Control Panel'!$G$10)*'Control Panel'!$C$27),IF(K77&gt;='Control Panel'!$G$9,(('Control Panel'!$G$8-'Control Panel'!$F$8)*'Control Panel'!$C$24)+(('Control Panel'!$G$9-'Control Panel'!$F$9)*'Control Panel'!$C$25)+((K77-'Control Panel'!$G$9)*'Control Panel'!$C$26),IF(K77&gt;='Control Panel'!$G$8,(('Control Panel'!$G$8-'Control Panel'!$F$8)*'Control Panel'!$C$24)+((K77-'Control Panel'!$G$8)*'Control Panel'!$C$25),IF(K77&lt;='Control Panel'!$G$8,((K77-'Control Panel'!$F$8)*'Control Panel'!$C$24))))))))</f>
        <v>142922.95976703375</v>
      </c>
      <c r="N77" s="92">
        <f t="shared" si="25"/>
        <v>-38206.920205481263</v>
      </c>
      <c r="O77" s="92">
        <f>J77*(1+'Control Panel'!$C$44)</f>
        <v>31184635.871445227</v>
      </c>
      <c r="P77" s="92">
        <f>K77*(1+'Control Panel'!$C$44)</f>
        <v>28420042.44572708</v>
      </c>
      <c r="Q77" s="92">
        <f>IF(O77&gt;='Control Panel'!J$36,(('Control Panel'!J$34-'Control Panel'!I$34)*'Control Panel'!$C$39)+('Control Panel'!J$35-'Control Panel'!I$35)*'Control Panel'!$C$40+(('Control Panel'!J$36-'Control Panel'!I$36)*'Control Panel'!$C$41),IF(O77&gt;='Control Panel'!J$35,(('Control Panel'!J$34-'Control Panel'!I$34)*'Control Panel'!$C$39)+(('Control Panel'!J$35-'Control Panel'!I$35)*'Control Panel'!$C$40)+((O77-'Control Panel'!J$35)*'Control Panel'!$C$41),IF(O77&gt;='Control Panel'!J$34,(('Control Panel'!J$34-'Control Panel'!I$34)*'Control Panel'!$C$39)+((O77-'Control Panel'!J$34)*'Control Panel'!$C$40),IF(O77&lt;='Control Panel'!J$34,((O77-'Control Panel'!I$34)*'Control Panel'!$C$39)))))</f>
        <v>186563.7763716905</v>
      </c>
      <c r="R77" s="92">
        <f>IF(P77&gt;='Control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Panel'!$C$29)),IF(P77&gt;='Control Panel'!$J$12,(('Control Panel'!$J$8-'Control Panel'!$I$8)*'Control Panel'!$C$24)+(('Control Panel'!$J$9-'Control Panel'!$I$9)*'Control Panel'!$C$25)+(('Control Panel'!$J$10-'Control Panel'!$I$10)*'Control Panel'!$C$26)+(('Control Panel'!$J$11-'Control Panel'!$I$11)*'Control Panel'!$C$27)+(('Control Panel'!$J$12-'Control Panel'!$I$12)*'Control Panel'!$C$28)+((P77-'Control Panel'!$J$12)*'Control Panel'!$C$29),IF(P77&gt;='Control Panel'!$J$11,(('Control Panel'!$J$8-'Control Panel'!$I$8)*'Control Panel'!$C$24)+(('Control Panel'!$J$9-'Control Panel'!$I$9)*'Control Panel'!$C$25)+(('Control Panel'!$J$10-'Control Panel'!$I$10)*'Control Panel'!$C$26)+(('Control Panel'!$J$11-'Control Panel'!$I$11)*'Control Panel'!$C$27)+((P77-'Control Panel'!$J$11)*'Control Panel'!$C$28),IF(P77&gt;='Control Panel'!$J$10,(('Control Panel'!$J$8-'Control Panel'!$I$8)*'Control Panel'!$C$24)+('Control Panel'!$J$9-'Control Panel'!$I$9)*'Control Panel'!$C$25+(('Control Panel'!$J$10-'Control Panel'!$I$10)*'Control Panel'!$C$26)+((P77-'Control Panel'!$J$10)*'Control Panel'!$C$27),IF(P77&gt;='Control Panel'!$J$9,(('Control Panel'!$J$8-'Control Panel'!$I$8)*'Control Panel'!$C$24)+(('Control Panel'!$J$9-'Control Panel'!$I$9)*'Control Panel'!$C$25)+((P77-'Control Panel'!$J$9)*'Control Panel'!$C$26),IF(P77&gt;='Control Panel'!$J$8,(('Control Panel'!$J$8-'Control Panel'!$I$8)*'Control Panel'!$C$24)+((P77-'Control Panel'!$J$8)*'Control Panel'!$C$25),IF(P77&lt;='Control Panel'!$J$8,((P77-'Control Panel'!$I$8)*'Control Panel'!$C$24))))))))</f>
        <v>147210.64856004476</v>
      </c>
      <c r="S77" s="92">
        <f t="shared" si="26"/>
        <v>-39353.12781164574</v>
      </c>
      <c r="T77" s="92">
        <f>O77*(1+'Control Panel'!$C$44)</f>
        <v>32120174.947588585</v>
      </c>
      <c r="U77" s="92">
        <f>P77*(1+'Control Panel'!$C$44)</f>
        <v>29272643.719098892</v>
      </c>
      <c r="V77" s="92">
        <f>IF(T77&gt;='Control Panel'!M$36,(('Control Panel'!M$34-'Control Panel'!L$34)*'Control Panel'!$C$39)+('Control Panel'!M$35-'Control Panel'!L$35)*'Control Panel'!$C$40+(('Control Panel'!M$36-'Control Panel'!L$36)*'Control Panel'!$C$41),IF(T77&gt;='Control Panel'!M$35,(('Control Panel'!M$34-'Control Panel'!L$34)*'Control Panel'!$C$39)+(('Control Panel'!M$35-'Control Panel'!L$35)*'Control Panel'!$C$40)+((T77-'Control Panel'!M$35)*'Control Panel'!$C$41),IF(T77&gt;='Control Panel'!M$34,(('Control Panel'!M$34-'Control Panel'!L$34)*'Control Panel'!$C$39)+((T77-'Control Panel'!M$34)*'Control Panel'!$C$40),IF(T77&lt;='Control Panel'!M$34,((T77-'Control Panel'!L$34)*'Control Panel'!$C$39)))))</f>
        <v>192160.68966284121</v>
      </c>
      <c r="W77" s="91">
        <f>IF(U77&gt;='Control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Panel'!$C$29)),IF(U77&gt;='Control Panel'!$M$12,(('Control Panel'!$M$8-'Control Panel'!$L$8)*'Control Panel'!$C$24)+(('Control Panel'!$M$9-'Control Panel'!$L$9)*'Control Panel'!$C$25)+(('Control Panel'!$M$10-'Control Panel'!$L$10)*'Control Panel'!$C$26)+(('Control Panel'!$M$11-'Control Panel'!$L$11)*'Control Panel'!$C$27)+(('Control Panel'!$M$12-'Control Panel'!$L$12)*'Control Panel'!$C$28)+((U77-'Control Panel'!$M$12)*'Control Panel'!$C$29),IF(U77&gt;='Control Panel'!$M$11,(('Control Panel'!$M$8-'Control Panel'!$L$8)*'Control Panel'!$C$24)+(('Control Panel'!$M$9-'Control Panel'!$L$9)*'Control Panel'!$C$25)+(('Control Panel'!$M$10-'Control Panel'!$L$10)*'Control Panel'!$C$26)+(('Control Panel'!$M$11-'Control Panel'!$L$11)*'Control Panel'!$C$27)+((U77-'Control Panel'!$M$11)*'Control Panel'!$C$28),IF(U77&gt;='Control Panel'!$M$10,(('Control Panel'!$M$8-'Control Panel'!$L$8)*'Control Panel'!$C$24)+('Control Panel'!$M$9-'Control Panel'!$L$9)*'Control Panel'!$C$25+(('Control Panel'!$M$10-'Control Panel'!$L$10)*'Control Panel'!$C$26)+((U77-'Control Panel'!$M$10)*'Control Panel'!$C$27),IF(U77&gt;='Control Panel'!$M$9,(('Control Panel'!$M$8-'Control Panel'!$L$8)*'Control Panel'!$C$24)+(('Control Panel'!$M$9-'Control Panel'!$L$9)*'Control Panel'!$C$25)+((U77-'Control Panel'!$M$9)*'Control Panel'!$C$26),IF(U77&gt;='Control Panel'!$M$8,(('Control Panel'!$M$8-'Control Panel'!$L$8)*'Control Panel'!$C$24)+((U77-'Control Panel'!$M$8)*'Control Panel'!$C$25),IF(U77&lt;='Control Panel'!$M$8,((U77-'Control Panel'!$L$8)*'Control Panel'!$C$24))))))))</f>
        <v>151626.96801684611</v>
      </c>
      <c r="X77" s="92">
        <f t="shared" si="27"/>
        <v>-40533.721645995101</v>
      </c>
      <c r="Y77" s="91">
        <f>T77*(1+'Control Panel'!$C$44)</f>
        <v>33083780.196016245</v>
      </c>
      <c r="Z77" s="91">
        <f>U77*(1+'Control Panel'!$C$44)</f>
        <v>30150823.030671861</v>
      </c>
      <c r="AA77" s="91">
        <f>IF(Y77&gt;='Control Panel'!P$36,(('Control Panel'!P$34-'Control Panel'!O$34)*'Control Panel'!$C$39)+('Control Panel'!P$35-'Control Panel'!O$35)*'Control Panel'!$C$40+(('Control Panel'!P$36-'Control Panel'!O$36)*'Control Panel'!$C$41),IF(Y77&gt;='Control Panel'!P$35,(('Control Panel'!P$34-'Control Panel'!O$34)*'Control Panel'!$C$39)+(('Control Panel'!P$35-'Control Panel'!O$35)*'Control Panel'!$C$40)+((Y77-'Control Panel'!P$35)*'Control Panel'!$C$41),IF(Y77&gt;='Control Panel'!P$34,(('Control Panel'!P$34-'Control Panel'!O$34)*'Control Panel'!$C$39)+((Y77-'Control Panel'!P$34)*'Control Panel'!$C$40),IF(Y77&lt;='Control Panel'!P$34,((Y77-'Control Panel'!O$34)*'Control Panel'!$C$39)))))</f>
        <v>197925.51035272647</v>
      </c>
      <c r="AB77" s="91">
        <f>IF(Z77&gt;='Control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Panel'!$C$29)),IF(Z77&gt;='Control Panel'!$P$12,(('Control Panel'!$P$8-'Control Panel'!$O$8)*'Control Panel'!$C$24)+(('Control Panel'!$P$9-'Control Panel'!$O$9)*'Control Panel'!$C$25)+(('Control Panel'!$P$10-'Control Panel'!$O$10)*'Control Panel'!$C$26)+(('Control Panel'!$P$11-'Control Panel'!$O$11)*'Control Panel'!$C$27)+(('Control Panel'!$P$12-'Control Panel'!$O$12)*'Control Panel'!$C$28)+((Z77-'Control Panel'!$P$12)*'Control Panel'!$C$29),IF(Z77&gt;='Control Panel'!$P$11,(('Control Panel'!$P$8-'Control Panel'!$O$8)*'Control Panel'!$C$24)+(('Control Panel'!$P$9-'Control Panel'!$O$9)*'Control Panel'!$C$25)+(('Control Panel'!$P$10-'Control Panel'!$O$10)*'Control Panel'!$C$26)+(('Control Panel'!$P$11-'Control Panel'!$O$11)*'Control Panel'!$C$27)+((Z77-'Control Panel'!$P$11)*'Control Panel'!$C$28),IF(Z77&gt;='Control Panel'!$P$10,(('Control Panel'!$P$8-'Control Panel'!$O$8)*'Control Panel'!$C$24)+('Control Panel'!$P$9-'Control Panel'!$O$9)*'Control Panel'!$C$25+(('Control Panel'!$P$10-'Control Panel'!$O$10)*'Control Panel'!$C$26)+((Z77-'Control Panel'!$P$10)*'Control Panel'!$C$27),IF(Z77&gt;='Control Panel'!$P$9,(('Control Panel'!$P$8-'Control Panel'!$O$8)*'Control Panel'!$C$24)+(('Control Panel'!$P$9-'Control Panel'!$O$9)*'Control Panel'!$C$25)+((Z77-'Control Panel'!$P$9)*'Control Panel'!$C$26),IF(Z77&gt;='Control Panel'!$P$8,(('Control Panel'!$P$8-'Control Panel'!$O$8)*'Control Panel'!$C$24)+((Z77-'Control Panel'!$P$8)*'Control Panel'!$C$25),IF(Z77&lt;='Control Panel'!$P$8,((Z77-'Control Panel'!$O$8)*'Control Panel'!$C$24))))))))</f>
        <v>156175.77705735152</v>
      </c>
      <c r="AC77" s="93">
        <f t="shared" si="28"/>
        <v>-41749.733295374957</v>
      </c>
      <c r="AD77" s="93">
        <f>Y77*(1+'Control Panel'!$C$44)</f>
        <v>34076293.601896733</v>
      </c>
      <c r="AE77" s="91">
        <f>Z77*(1+'Control Panel'!$C$44)</f>
        <v>31055347.721592017</v>
      </c>
      <c r="AF77" s="91">
        <f>IF(AD77&gt;='Control Panel'!S$36,(('Control Panel'!S$34-'Control Panel'!R$34)*'Control Panel'!$C$39)+('Control Panel'!S$35-'Control Panel'!R$35)*'Control Panel'!$C$40+(('Control Panel'!S$36-'Control Panel'!R$36)*'Control Panel'!$C$41),IF(AD77&gt;='Control Panel'!S$35,(('Control Panel'!S$34-'Control Panel'!R$34)*'Control Panel'!$C$39)+(('Control Panel'!S$35-'Control Panel'!R$35)*'Control Panel'!$C$40)+((AD77-'Control Panel'!S$35)*'Control Panel'!$C$41),IF(AD77&gt;='Control Panel'!S$34,(('Control Panel'!S$34-'Control Panel'!R$34)*'Control Panel'!$C$39)+((AD77-'Control Panel'!S$34)*'Control Panel'!$C$40),IF(AD77&lt;='Control Panel'!S$34,((AD77-'Control Panel'!R$34)*'Control Panel'!$C$39)))))</f>
        <v>203863.27566330825</v>
      </c>
      <c r="AG77" s="91">
        <f>IF(AE77&gt;='Control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Panel'!$C$29)),IF(AE77&gt;='Control Panel'!$S$12,(('Control Panel'!$S$8-'Control Panel'!$R$8)*'Control Panel'!$C$24)+(('Control Panel'!$S$9-'Control Panel'!$R$9)*'Control Panel'!$C$25)+(('Control Panel'!$S$10-'Control Panel'!$R$10)*'Control Panel'!$C$26)+(('Control Panel'!$S$11-'Control Panel'!$R$11)*'Control Panel'!$C$27)+(('Control Panel'!$S$12-'Control Panel'!$R$12)*'Control Panel'!$C$28)+((AE77-'Control Panel'!$S$12)*'Control Panel'!$C$29),IF(AE77&gt;='Control Panel'!$S$11,(('Control Panel'!$S$8-'Control Panel'!$R$8)*'Control Panel'!$C$24)+(('Control Panel'!$S$9-'Control Panel'!$R$9)*'Control Panel'!$C$25)+(('Control Panel'!$S$10-'Control Panel'!$R$10)*'Control Panel'!$C$26)+(('Control Panel'!$S$11-'Control Panel'!$R$11)*'Control Panel'!$C$27)+((AE77-'Control Panel'!$S$11)*'Control Panel'!$C$28),IF(AE77&gt;='Control Panel'!$S$10,(('Control Panel'!$S$8-'Control Panel'!$R$8)*'Control Panel'!$C$24)+('Control Panel'!$S$9-'Control Panel'!$R$9)*'Control Panel'!$C$25+(('Control Panel'!$S$10-'Control Panel'!$R$10)*'Control Panel'!$C$26)+((AE77-'Control Panel'!$S$10)*'Control Panel'!$C$27),IF(AE77&gt;='Control Panel'!$S$9,(('Control Panel'!$S$8-'Control Panel'!$R$8)*'Control Panel'!$C$24)+(('Control Panel'!$S$9-'Control Panel'!$R$9)*'Control Panel'!$C$25)+((AE77-'Control Panel'!$S$9)*'Control Panel'!$C$26),IF(AE77&gt;='Control Panel'!$S$8,(('Control Panel'!$S$8-'Control Panel'!$R$8)*'Control Panel'!$C$24)+((AE77-'Control Panel'!$S$8)*'Control Panel'!$C$25),IF(AE77&lt;='Control Panel'!$S$8,((AE77-'Control Panel'!$R$8)*'Control Panel'!$C$24))))))))</f>
        <v>160861.05036907207</v>
      </c>
      <c r="AH77" s="91">
        <f t="shared" si="29"/>
        <v>-43002.225294236181</v>
      </c>
      <c r="AI77" s="92">
        <f t="shared" si="30"/>
        <v>961643.13202308142</v>
      </c>
      <c r="AJ77" s="92">
        <f t="shared" si="31"/>
        <v>758797.40377034829</v>
      </c>
      <c r="AK77" s="92">
        <f t="shared" si="32"/>
        <v>-202845.72825273313</v>
      </c>
    </row>
    <row r="78" spans="1:37" s="94" customFormat="1" ht="14.1">
      <c r="A78" s="86" t="str">
        <f>'ESTIMATED Earned Revenue'!A79</f>
        <v>Dallas, TX</v>
      </c>
      <c r="B78" s="86"/>
      <c r="C78" s="87">
        <f>'ESTIMATED Earned Revenue'!$I79*1.07925</f>
        <v>27732775.473832503</v>
      </c>
      <c r="D78" s="87">
        <f>'ESTIMATED Earned Revenue'!$L79*1.07925</f>
        <v>26856566.179357503</v>
      </c>
      <c r="E78" s="88">
        <f>IF(C78&gt;='Control Panel'!D$36,(('Control Panel'!D$34-'Control Panel'!C$34)*'Control Panel'!$C$39)+('Control Panel'!D$35-'Control Panel'!C$35)*'Control Panel'!$C$40+(('Control Panel'!D$36-'Control Panel'!C$36)*'Control Panel'!$C$41),IF(C78&gt;='Control Panel'!D$35,(('Control Panel'!D$34-'Control Panel'!C$34)*'Control Panel'!$C$39)+(('Control Panel'!D$35-'Control Panel'!C$35)*'Control Panel'!$C$40)+((C78-'Control Panel'!D$35)*'Control Panel'!$C$41),IF(C78&gt;='Control Panel'!D$34,(('Control Panel'!D$34-'Control Panel'!C$34)*'Control Panel'!$C$39)+((C78-'Control Panel'!D$34)*'Control Panel'!$C$40),IF(C78&lt;='Control Panel'!D$34,((C78-'Control Panel'!C$34)*'Control Panel'!$C$39)))))</f>
        <v>172530.78294766502</v>
      </c>
      <c r="F78" s="88">
        <f>IF(D78&gt;='Control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Panel'!$C$29)),IF(D78&gt;='Control Panel'!$D$12,(('Control Panel'!$D$8-'Control Panel'!$C$8)*'Control Panel'!$C$24)+(('Control Panel'!$D$9-'Control Panel'!$C$9)*'Control Panel'!$C$25)+(('Control Panel'!$D$10-'Control Panel'!$C$10)*'Control Panel'!$C$26)+(('Control Panel'!$D$11-'Control Panel'!$C$11)*'Control Panel'!$C$27)+(('Control Panel'!$D$12-'Control Panel'!$C$12)*'Control Panel'!$C$28)+((D78-'Control Panel'!$D$12)*'Control Panel'!$C$29),IF(D78&gt;='Control Panel'!$D$11,(('Control Panel'!$D$8-'Control Panel'!$C$8)*'Control Panel'!$C$24)+(('Control Panel'!$D$9-'Control Panel'!$C$9)*'Control Panel'!$C$25)+(('Control Panel'!$D$10-'Control Panel'!$C$10)*'Control Panel'!$C$26)+(('Control Panel'!$D$11-'Control Panel'!$C$11)*'Control Panel'!$C$27)+((D78-'Control Panel'!$D$11)*'Control Panel'!$C$28),IF(D78&gt;='Control Panel'!$D$10,(('Control Panel'!$D$8-'Control Panel'!$C$8)*'Control Panel'!$C$24)+('Control Panel'!$D$9-'Control Panel'!$C$9)*'Control Panel'!$C$25+(('Control Panel'!$D$10-'Control Panel'!$C$10)*'Control Panel'!$C$26)+((D78-'Control Panel'!$D$10)*'Control Panel'!$C$27),IF(D78&gt;='Control Panel'!$D$9,(('Control Panel'!$D$8-'Control Panel'!$C$8)*'Control Panel'!$C$24)+(('Control Panel'!$D$9-'Control Panel'!$C$9)*'Control Panel'!$C$25)+((D78-'Control Panel'!$D$9)*'Control Panel'!$C$26),IF(D78&gt;='Control Panel'!$D$8,(('Control Panel'!$D$8-'Control Panel'!$C$8)*'Control Panel'!$C$24)+((D78-'Control Panel'!$D$8)*'Control Panel'!$C$25),IF(D78&lt;='Control Panel'!$D$8,((D78-'Control Panel'!$C$8)*'Control Panel'!$C$24))))))))</f>
        <v>138997.98162775126</v>
      </c>
      <c r="G78" s="89">
        <f t="shared" si="22"/>
        <v>6.2211870250944738E-3</v>
      </c>
      <c r="H78" s="90">
        <f t="shared" si="23"/>
        <v>5.1755678927631454E-3</v>
      </c>
      <c r="I78" s="91">
        <f t="shared" si="24"/>
        <v>-33532.801319913764</v>
      </c>
      <c r="J78" s="91">
        <f>C78*(1+'Control Panel'!$C$44)</f>
        <v>28564758.738047481</v>
      </c>
      <c r="K78" s="91">
        <f>D78*(1+'Control Panel'!$C$44)</f>
        <v>27662263.164738227</v>
      </c>
      <c r="L78" s="92">
        <f>IF(J78&gt;='Control Panel'!G$36,(('Control Panel'!G$34-'Control Panel'!F$34)*'Control Panel'!$C$39)+('Control Panel'!G$35-'Control Panel'!F$35)*'Control Panel'!$C$40+(('Control Panel'!G$36-'Control Panel'!F$36)*'Control Panel'!$C$41),IF(J78&gt;='Control Panel'!G$35,(('Control Panel'!G$34-'Control Panel'!F$34)*'Control Panel'!$C$39)+(('Control Panel'!G$35-'Control Panel'!F$35)*'Control Panel'!$C$40)+((J78-'Control Panel'!G$35)*'Control Panel'!$C$41),IF(J78&gt;='Control Panel'!G$34,(('Control Panel'!G$34-'Control Panel'!F$34)*'Control Panel'!$C$39)+((J78-'Control Panel'!G$34)*'Control Panel'!$C$40),IF(J78&lt;='Control Panel'!G$34,((J78-'Control Panel'!F$34)*'Control Panel'!$C$39)))))</f>
        <v>177706.70643609497</v>
      </c>
      <c r="M78" s="92">
        <f>IF(K78&gt;='Control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Panel'!$C$29)),IF(K78&gt;='Control Panel'!$G$12,(('Control Panel'!$G$8-'Control Panel'!$F$8)*'Control Panel'!$C$24)+(('Control Panel'!$G$9-'Control Panel'!$F$9)*'Control Panel'!$C$25)+(('Control Panel'!$G$10-'Control Panel'!$F$10)*'Control Panel'!$C$26)+(('Control Panel'!$G$11-'Control Panel'!$F$11)*'Control Panel'!$C$27)+(('Control Panel'!$G$12-'Control Panel'!$F$12)*'Control Panel'!$C$28)+((K78-'Control Panel'!$G$12)*'Control Panel'!$C$29),IF(K78&gt;='Control Panel'!$G$11,(('Control Panel'!$G$8-'Control Panel'!$F$8)*'Control Panel'!$C$24)+(('Control Panel'!$G$9-'Control Panel'!$F$9)*'Control Panel'!$C$25)+(('Control Panel'!$G$10-'Control Panel'!$F$10)*'Control Panel'!$C$26)+(('Control Panel'!$G$11-'Control Panel'!$F$11)*'Control Panel'!$C$27)+((K78-'Control Panel'!$G$11)*'Control Panel'!$C$28),IF(K78&gt;='Control Panel'!$G$10,(('Control Panel'!$G$8-'Control Panel'!$F$8)*'Control Panel'!$C$24)+('Control Panel'!$G$9-'Control Panel'!$F$9)*'Control Panel'!$C$25+(('Control Panel'!$G$10-'Control Panel'!$F$10)*'Control Panel'!$C$26)+((K78-'Control Panel'!$G$10)*'Control Panel'!$C$27),IF(K78&gt;='Control Panel'!$G$9,(('Control Panel'!$G$8-'Control Panel'!$F$8)*'Control Panel'!$C$24)+(('Control Panel'!$G$9-'Control Panel'!$F$9)*'Control Panel'!$C$25)+((K78-'Control Panel'!$G$9)*'Control Panel'!$C$26),IF(K78&gt;='Control Panel'!$G$8,(('Control Panel'!$G$8-'Control Panel'!$F$8)*'Control Panel'!$C$24)+((K78-'Control Panel'!$G$8)*'Control Panel'!$C$25),IF(K78&lt;='Control Panel'!$G$8,((K78-'Control Panel'!$F$8)*'Control Panel'!$C$24))))))))</f>
        <v>143167.92107658379</v>
      </c>
      <c r="N78" s="92">
        <f t="shared" si="25"/>
        <v>-34538.785359511181</v>
      </c>
      <c r="O78" s="92">
        <f>J78*(1+'Control Panel'!$C$44)</f>
        <v>29421701.500188906</v>
      </c>
      <c r="P78" s="92">
        <f>K78*(1+'Control Panel'!$C$44)</f>
        <v>28492131.059680372</v>
      </c>
      <c r="Q78" s="92">
        <f>IF(O78&gt;='Control Panel'!J$36,(('Control Panel'!J$34-'Control Panel'!I$34)*'Control Panel'!$C$39)+('Control Panel'!J$35-'Control Panel'!I$35)*'Control Panel'!$C$40+(('Control Panel'!J$36-'Control Panel'!I$36)*'Control Panel'!$C$41),IF(O78&gt;='Control Panel'!J$35,(('Control Panel'!J$34-'Control Panel'!I$34)*'Control Panel'!$C$39)+(('Control Panel'!J$35-'Control Panel'!I$35)*'Control Panel'!$C$40)+((O78-'Control Panel'!J$35)*'Control Panel'!$C$41),IF(O78&gt;='Control Panel'!J$34,(('Control Panel'!J$34-'Control Panel'!I$34)*'Control Panel'!$C$39)+((O78-'Control Panel'!J$34)*'Control Panel'!$C$40),IF(O78&lt;='Control Panel'!J$34,((O78-'Control Panel'!I$34)*'Control Panel'!$C$39)))))</f>
        <v>183037.90762917785</v>
      </c>
      <c r="R78" s="92">
        <f>IF(P78&gt;='Control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Panel'!$C$29)),IF(P78&gt;='Control Panel'!$J$12,(('Control Panel'!$J$8-'Control Panel'!$I$8)*'Control Panel'!$C$24)+(('Control Panel'!$J$9-'Control Panel'!$I$9)*'Control Panel'!$C$25)+(('Control Panel'!$J$10-'Control Panel'!$I$10)*'Control Panel'!$C$26)+(('Control Panel'!$J$11-'Control Panel'!$I$11)*'Control Panel'!$C$27)+(('Control Panel'!$J$12-'Control Panel'!$I$12)*'Control Panel'!$C$28)+((P78-'Control Panel'!$J$12)*'Control Panel'!$C$29),IF(P78&gt;='Control Panel'!$J$11,(('Control Panel'!$J$8-'Control Panel'!$I$8)*'Control Panel'!$C$24)+(('Control Panel'!$J$9-'Control Panel'!$I$9)*'Control Panel'!$C$25)+(('Control Panel'!$J$10-'Control Panel'!$I$10)*'Control Panel'!$C$26)+(('Control Panel'!$J$11-'Control Panel'!$I$11)*'Control Panel'!$C$27)+((P78-'Control Panel'!$J$11)*'Control Panel'!$C$28),IF(P78&gt;='Control Panel'!$J$10,(('Control Panel'!$J$8-'Control Panel'!$I$8)*'Control Panel'!$C$24)+('Control Panel'!$J$9-'Control Panel'!$I$9)*'Control Panel'!$C$25+(('Control Panel'!$J$10-'Control Panel'!$I$10)*'Control Panel'!$C$26)+((P78-'Control Panel'!$J$10)*'Control Panel'!$C$27),IF(P78&gt;='Control Panel'!$J$9,(('Control Panel'!$J$8-'Control Panel'!$I$8)*'Control Panel'!$C$24)+(('Control Panel'!$J$9-'Control Panel'!$I$9)*'Control Panel'!$C$25)+((P78-'Control Panel'!$J$9)*'Control Panel'!$C$26),IF(P78&gt;='Control Panel'!$J$8,(('Control Panel'!$J$8-'Control Panel'!$I$8)*'Control Panel'!$C$24)+((P78-'Control Panel'!$J$8)*'Control Panel'!$C$25),IF(P78&lt;='Control Panel'!$J$8,((P78-'Control Panel'!$I$8)*'Control Panel'!$C$24))))))))</f>
        <v>147462.95870888131</v>
      </c>
      <c r="S78" s="92">
        <f t="shared" si="26"/>
        <v>-35574.948920296534</v>
      </c>
      <c r="T78" s="92">
        <f>O78*(1+'Control Panel'!$C$44)</f>
        <v>30304352.545194574</v>
      </c>
      <c r="U78" s="92">
        <f>P78*(1+'Control Panel'!$C$44)</f>
        <v>29346894.991470784</v>
      </c>
      <c r="V78" s="92">
        <f>IF(T78&gt;='Control Panel'!M$36,(('Control Panel'!M$34-'Control Panel'!L$34)*'Control Panel'!$C$39)+('Control Panel'!M$35-'Control Panel'!L$35)*'Control Panel'!$C$40+(('Control Panel'!M$36-'Control Panel'!L$36)*'Control Panel'!$C$41),IF(T78&gt;='Control Panel'!M$35,(('Control Panel'!M$34-'Control Panel'!L$34)*'Control Panel'!$C$39)+(('Control Panel'!M$35-'Control Panel'!L$35)*'Control Panel'!$C$40)+((T78-'Control Panel'!M$35)*'Control Panel'!$C$41),IF(T78&gt;='Control Panel'!M$34,(('Control Panel'!M$34-'Control Panel'!L$34)*'Control Panel'!$C$39)+((T78-'Control Panel'!M$34)*'Control Panel'!$C$40),IF(T78&lt;='Control Panel'!M$34,((T78-'Control Panel'!L$34)*'Control Panel'!$C$39)))))</f>
        <v>188529.04485805318</v>
      </c>
      <c r="W78" s="91">
        <f>IF(U78&gt;='Control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Panel'!$C$29)),IF(U78&gt;='Control Panel'!$M$12,(('Control Panel'!$M$8-'Control Panel'!$L$8)*'Control Panel'!$C$24)+(('Control Panel'!$M$9-'Control Panel'!$L$9)*'Control Panel'!$C$25)+(('Control Panel'!$M$10-'Control Panel'!$L$10)*'Control Panel'!$C$26)+(('Control Panel'!$M$11-'Control Panel'!$L$11)*'Control Panel'!$C$27)+(('Control Panel'!$M$12-'Control Panel'!$L$12)*'Control Panel'!$C$28)+((U78-'Control Panel'!$M$12)*'Control Panel'!$C$29),IF(U78&gt;='Control Panel'!$M$11,(('Control Panel'!$M$8-'Control Panel'!$L$8)*'Control Panel'!$C$24)+(('Control Panel'!$M$9-'Control Panel'!$L$9)*'Control Panel'!$C$25)+(('Control Panel'!$M$10-'Control Panel'!$L$10)*'Control Panel'!$C$26)+(('Control Panel'!$M$11-'Control Panel'!$L$11)*'Control Panel'!$C$27)+((U78-'Control Panel'!$M$11)*'Control Panel'!$C$28),IF(U78&gt;='Control Panel'!$M$10,(('Control Panel'!$M$8-'Control Panel'!$L$8)*'Control Panel'!$C$24)+('Control Panel'!$M$9-'Control Panel'!$L$9)*'Control Panel'!$C$25+(('Control Panel'!$M$10-'Control Panel'!$L$10)*'Control Panel'!$C$26)+((U78-'Control Panel'!$M$10)*'Control Panel'!$C$27),IF(U78&gt;='Control Panel'!$M$9,(('Control Panel'!$M$8-'Control Panel'!$L$8)*'Control Panel'!$C$24)+(('Control Panel'!$M$9-'Control Panel'!$L$9)*'Control Panel'!$C$25)+((U78-'Control Panel'!$M$9)*'Control Panel'!$C$26),IF(U78&gt;='Control Panel'!$M$8,(('Control Panel'!$M$8-'Control Panel'!$L$8)*'Control Panel'!$C$24)+((U78-'Control Panel'!$M$8)*'Control Panel'!$C$25),IF(U78&lt;='Control Panel'!$M$8,((U78-'Control Panel'!$L$8)*'Control Panel'!$C$24))))))))</f>
        <v>151886.84747014774</v>
      </c>
      <c r="X78" s="92">
        <f t="shared" si="27"/>
        <v>-36642.197387905442</v>
      </c>
      <c r="Y78" s="91">
        <f>T78*(1+'Control Panel'!$C$44)</f>
        <v>31213483.121550411</v>
      </c>
      <c r="Z78" s="91">
        <f>U78*(1+'Control Panel'!$C$44)</f>
        <v>30227301.841214906</v>
      </c>
      <c r="AA78" s="91">
        <f>IF(Y78&gt;='Control Panel'!P$36,(('Control Panel'!P$34-'Control Panel'!O$34)*'Control Panel'!$C$39)+('Control Panel'!P$35-'Control Panel'!O$35)*'Control Panel'!$C$40+(('Control Panel'!P$36-'Control Panel'!O$36)*'Control Panel'!$C$41),IF(Y78&gt;='Control Panel'!P$35,(('Control Panel'!P$34-'Control Panel'!O$34)*'Control Panel'!$C$39)+(('Control Panel'!P$35-'Control Panel'!O$35)*'Control Panel'!$C$40)+((Y78-'Control Panel'!P$35)*'Control Panel'!$C$41),IF(Y78&gt;='Control Panel'!P$34,(('Control Panel'!P$34-'Control Panel'!O$34)*'Control Panel'!$C$39)+((Y78-'Control Panel'!P$34)*'Control Panel'!$C$40),IF(Y78&lt;='Control Panel'!P$34,((Y78-'Control Panel'!O$34)*'Control Panel'!$C$39)))))</f>
        <v>194184.9162037948</v>
      </c>
      <c r="AB78" s="91">
        <f>IF(Z78&gt;='Control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Panel'!$C$29)),IF(Z78&gt;='Control Panel'!$P$12,(('Control Panel'!$P$8-'Control Panel'!$O$8)*'Control Panel'!$C$24)+(('Control Panel'!$P$9-'Control Panel'!$O$9)*'Control Panel'!$C$25)+(('Control Panel'!$P$10-'Control Panel'!$O$10)*'Control Panel'!$C$26)+(('Control Panel'!$P$11-'Control Panel'!$O$11)*'Control Panel'!$C$27)+(('Control Panel'!$P$12-'Control Panel'!$O$12)*'Control Panel'!$C$28)+((Z78-'Control Panel'!$P$12)*'Control Panel'!$C$29),IF(Z78&gt;='Control Panel'!$P$11,(('Control Panel'!$P$8-'Control Panel'!$O$8)*'Control Panel'!$C$24)+(('Control Panel'!$P$9-'Control Panel'!$O$9)*'Control Panel'!$C$25)+(('Control Panel'!$P$10-'Control Panel'!$O$10)*'Control Panel'!$C$26)+(('Control Panel'!$P$11-'Control Panel'!$O$11)*'Control Panel'!$C$27)+((Z78-'Control Panel'!$P$11)*'Control Panel'!$C$28),IF(Z78&gt;='Control Panel'!$P$10,(('Control Panel'!$P$8-'Control Panel'!$O$8)*'Control Panel'!$C$24)+('Control Panel'!$P$9-'Control Panel'!$O$9)*'Control Panel'!$C$25+(('Control Panel'!$P$10-'Control Panel'!$O$10)*'Control Panel'!$C$26)+((Z78-'Control Panel'!$P$10)*'Control Panel'!$C$27),IF(Z78&gt;='Control Panel'!$P$9,(('Control Panel'!$P$8-'Control Panel'!$O$8)*'Control Panel'!$C$24)+(('Control Panel'!$P$9-'Control Panel'!$O$9)*'Control Panel'!$C$25)+((Z78-'Control Panel'!$P$9)*'Control Panel'!$C$26),IF(Z78&gt;='Control Panel'!$P$8,(('Control Panel'!$P$8-'Control Panel'!$O$8)*'Control Panel'!$C$24)+((Z78-'Control Panel'!$P$8)*'Control Panel'!$C$25),IF(Z78&lt;='Control Panel'!$P$8,((Z78-'Control Panel'!$O$8)*'Control Panel'!$C$24))))))))</f>
        <v>156443.45289425217</v>
      </c>
      <c r="AC78" s="93">
        <f t="shared" si="28"/>
        <v>-37741.463309542625</v>
      </c>
      <c r="AD78" s="93">
        <f>Y78*(1+'Control Panel'!$C$44)</f>
        <v>32149887.615196925</v>
      </c>
      <c r="AE78" s="91">
        <f>Z78*(1+'Control Panel'!$C$44)</f>
        <v>31134120.896451354</v>
      </c>
      <c r="AF78" s="91">
        <f>IF(AD78&gt;='Control Panel'!S$36,(('Control Panel'!S$34-'Control Panel'!R$34)*'Control Panel'!$C$39)+('Control Panel'!S$35-'Control Panel'!R$35)*'Control Panel'!$C$40+(('Control Panel'!S$36-'Control Panel'!R$36)*'Control Panel'!$C$41),IF(AD78&gt;='Control Panel'!S$35,(('Control Panel'!S$34-'Control Panel'!R$34)*'Control Panel'!$C$39)+(('Control Panel'!S$35-'Control Panel'!R$35)*'Control Panel'!$C$40)+((AD78-'Control Panel'!S$35)*'Control Panel'!$C$41),IF(AD78&gt;='Control Panel'!S$34,(('Control Panel'!S$34-'Control Panel'!R$34)*'Control Panel'!$C$39)+((AD78-'Control Panel'!S$34)*'Control Panel'!$C$40),IF(AD78&lt;='Control Panel'!S$34,((AD78-'Control Panel'!R$34)*'Control Panel'!$C$39)))))</f>
        <v>200010.46368990865</v>
      </c>
      <c r="AG78" s="91">
        <f>IF(AE78&gt;='Control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Panel'!$C$29)),IF(AE78&gt;='Control Panel'!$S$12,(('Control Panel'!$S$8-'Control Panel'!$R$8)*'Control Panel'!$C$24)+(('Control Panel'!$S$9-'Control Panel'!$R$9)*'Control Panel'!$C$25)+(('Control Panel'!$S$10-'Control Panel'!$R$10)*'Control Panel'!$C$26)+(('Control Panel'!$S$11-'Control Panel'!$R$11)*'Control Panel'!$C$27)+(('Control Panel'!$S$12-'Control Panel'!$R$12)*'Control Panel'!$C$28)+((AE78-'Control Panel'!$S$12)*'Control Panel'!$C$29),IF(AE78&gt;='Control Panel'!$S$11,(('Control Panel'!$S$8-'Control Panel'!$R$8)*'Control Panel'!$C$24)+(('Control Panel'!$S$9-'Control Panel'!$R$9)*'Control Panel'!$C$25)+(('Control Panel'!$S$10-'Control Panel'!$R$10)*'Control Panel'!$C$26)+(('Control Panel'!$S$11-'Control Panel'!$R$11)*'Control Panel'!$C$27)+((AE78-'Control Panel'!$S$11)*'Control Panel'!$C$28),IF(AE78&gt;='Control Panel'!$S$10,(('Control Panel'!$S$8-'Control Panel'!$R$8)*'Control Panel'!$C$24)+('Control Panel'!$S$9-'Control Panel'!$R$9)*'Control Panel'!$C$25+(('Control Panel'!$S$10-'Control Panel'!$R$10)*'Control Panel'!$C$26)+((AE78-'Control Panel'!$S$10)*'Control Panel'!$C$27),IF(AE78&gt;='Control Panel'!$S$9,(('Control Panel'!$S$8-'Control Panel'!$R$8)*'Control Panel'!$C$24)+(('Control Panel'!$S$9-'Control Panel'!$R$9)*'Control Panel'!$C$25)+((AE78-'Control Panel'!$S$9)*'Control Panel'!$C$26),IF(AE78&gt;='Control Panel'!$S$8,(('Control Panel'!$S$8-'Control Panel'!$R$8)*'Control Panel'!$C$24)+((AE78-'Control Panel'!$S$8)*'Control Panel'!$C$25),IF(AE78&lt;='Control Panel'!$S$8,((AE78-'Control Panel'!$R$8)*'Control Panel'!$C$24))))))))</f>
        <v>161136.75648107973</v>
      </c>
      <c r="AH78" s="91">
        <f t="shared" si="29"/>
        <v>-38873.707208828913</v>
      </c>
      <c r="AI78" s="92">
        <f t="shared" si="30"/>
        <v>943469.03881702945</v>
      </c>
      <c r="AJ78" s="92">
        <f t="shared" si="31"/>
        <v>760097.93663094472</v>
      </c>
      <c r="AK78" s="92">
        <f t="shared" si="32"/>
        <v>-183371.10218608472</v>
      </c>
    </row>
    <row r="79" spans="1:37" s="94" customFormat="1" ht="14.1">
      <c r="A79" s="86" t="str">
        <f>'ESTIMATED Earned Revenue'!A80</f>
        <v>Sioux City, IA</v>
      </c>
      <c r="B79" s="86"/>
      <c r="C79" s="87">
        <f>'ESTIMATED Earned Revenue'!$I80*1.07925</f>
        <v>30797752.518030006</v>
      </c>
      <c r="D79" s="87">
        <f>'ESTIMATED Earned Revenue'!$L80*1.07925</f>
        <v>27303615.369990002</v>
      </c>
      <c r="E79" s="88">
        <f>IF(C79&gt;='Control Panel'!D$36,(('Control Panel'!D$34-'Control Panel'!C$34)*'Control Panel'!$C$39)+('Control Panel'!D$35-'Control Panel'!C$35)*'Control Panel'!$C$40+(('Control Panel'!D$36-'Control Panel'!C$36)*'Control Panel'!$C$41),IF(C79&gt;='Control Panel'!D$35,(('Control Panel'!D$34-'Control Panel'!C$34)*'Control Panel'!$C$39)+(('Control Panel'!D$35-'Control Panel'!C$35)*'Control Panel'!$C$40)+((C79-'Control Panel'!D$35)*'Control Panel'!$C$41),IF(C79&gt;='Control Panel'!D$34,(('Control Panel'!D$34-'Control Panel'!C$34)*'Control Panel'!$C$39)+((C79-'Control Panel'!D$34)*'Control Panel'!$C$40),IF(C79&lt;='Control Panel'!D$34,((C79-'Control Panel'!C$34)*'Control Panel'!$C$39)))))</f>
        <v>178660.73703606002</v>
      </c>
      <c r="F79" s="88">
        <f>IF(D79&gt;='Control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Panel'!$C$29)),IF(D79&gt;='Control Panel'!$D$12,(('Control Panel'!$D$8-'Control Panel'!$C$8)*'Control Panel'!$C$24)+(('Control Panel'!$D$9-'Control Panel'!$C$9)*'Control Panel'!$C$25)+(('Control Panel'!$D$10-'Control Panel'!$C$10)*'Control Panel'!$C$26)+(('Control Panel'!$D$11-'Control Panel'!$C$11)*'Control Panel'!$C$27)+(('Control Panel'!$D$12-'Control Panel'!$C$12)*'Control Panel'!$C$28)+((D79-'Control Panel'!$D$12)*'Control Panel'!$C$29),IF(D79&gt;='Control Panel'!$D$11,(('Control Panel'!$D$8-'Control Panel'!$C$8)*'Control Panel'!$C$24)+(('Control Panel'!$D$9-'Control Panel'!$C$9)*'Control Panel'!$C$25)+(('Control Panel'!$D$10-'Control Panel'!$C$10)*'Control Panel'!$C$26)+(('Control Panel'!$D$11-'Control Panel'!$C$11)*'Control Panel'!$C$27)+((D79-'Control Panel'!$D$11)*'Control Panel'!$C$28),IF(D79&gt;='Control Panel'!$D$10,(('Control Panel'!$D$8-'Control Panel'!$C$8)*'Control Panel'!$C$24)+('Control Panel'!$D$9-'Control Panel'!$C$9)*'Control Panel'!$C$25+(('Control Panel'!$D$10-'Control Panel'!$C$10)*'Control Panel'!$C$26)+((D79-'Control Panel'!$D$10)*'Control Panel'!$C$27),IF(D79&gt;='Control Panel'!$D$9,(('Control Panel'!$D$8-'Control Panel'!$C$8)*'Control Panel'!$C$24)+(('Control Panel'!$D$9-'Control Panel'!$C$9)*'Control Panel'!$C$25)+((D79-'Control Panel'!$D$9)*'Control Panel'!$C$26),IF(D79&gt;='Control Panel'!$D$8,(('Control Panel'!$D$8-'Control Panel'!$C$8)*'Control Panel'!$C$24)+((D79-'Control Panel'!$D$8)*'Control Panel'!$C$25),IF(D79&lt;='Control Panel'!$D$8,((D79-'Control Panel'!$C$8)*'Control Panel'!$C$24))))))))</f>
        <v>140562.65379496501</v>
      </c>
      <c r="G79" s="89">
        <f t="shared" si="22"/>
        <v>5.8010965875339836E-3</v>
      </c>
      <c r="H79" s="90">
        <f t="shared" si="23"/>
        <v>5.1481333841766784E-3</v>
      </c>
      <c r="I79" s="91">
        <f t="shared" si="24"/>
        <v>-38098.08324109501</v>
      </c>
      <c r="J79" s="91">
        <f>C79*(1+'Control Panel'!$C$44)</f>
        <v>31721685.093570907</v>
      </c>
      <c r="K79" s="91">
        <f>D79*(1+'Control Panel'!$C$44)</f>
        <v>28122723.831089702</v>
      </c>
      <c r="L79" s="92">
        <f>IF(J79&gt;='Control Panel'!G$36,(('Control Panel'!G$34-'Control Panel'!F$34)*'Control Panel'!$C$39)+('Control Panel'!G$35-'Control Panel'!F$35)*'Control Panel'!$C$40+(('Control Panel'!G$36-'Control Panel'!F$36)*'Control Panel'!$C$41),IF(J79&gt;='Control Panel'!G$35,(('Control Panel'!G$34-'Control Panel'!F$34)*'Control Panel'!$C$39)+(('Control Panel'!G$35-'Control Panel'!F$35)*'Control Panel'!$C$40)+((J79-'Control Panel'!G$35)*'Control Panel'!$C$41),IF(J79&gt;='Control Panel'!G$34,(('Control Panel'!G$34-'Control Panel'!F$34)*'Control Panel'!$C$39)+((J79-'Control Panel'!G$34)*'Control Panel'!$C$40),IF(J79&lt;='Control Panel'!G$34,((J79-'Control Panel'!F$34)*'Control Panel'!$C$39)))))</f>
        <v>184020.55914714184</v>
      </c>
      <c r="M79" s="92">
        <f>IF(K79&gt;='Control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Panel'!$C$29)),IF(K79&gt;='Control Panel'!$G$12,(('Control Panel'!$G$8-'Control Panel'!$F$8)*'Control Panel'!$C$24)+(('Control Panel'!$G$9-'Control Panel'!$F$9)*'Control Panel'!$C$25)+(('Control Panel'!$G$10-'Control Panel'!$F$10)*'Control Panel'!$C$26)+(('Control Panel'!$G$11-'Control Panel'!$F$11)*'Control Panel'!$C$27)+(('Control Panel'!$G$12-'Control Panel'!$F$12)*'Control Panel'!$C$28)+((K79-'Control Panel'!$G$12)*'Control Panel'!$C$29),IF(K79&gt;='Control Panel'!$G$11,(('Control Panel'!$G$8-'Control Panel'!$F$8)*'Control Panel'!$C$24)+(('Control Panel'!$G$9-'Control Panel'!$F$9)*'Control Panel'!$C$25)+(('Control Panel'!$G$10-'Control Panel'!$F$10)*'Control Panel'!$C$26)+(('Control Panel'!$G$11-'Control Panel'!$F$11)*'Control Panel'!$C$27)+((K79-'Control Panel'!$G$11)*'Control Panel'!$C$28),IF(K79&gt;='Control Panel'!$G$10,(('Control Panel'!$G$8-'Control Panel'!$F$8)*'Control Panel'!$C$24)+('Control Panel'!$G$9-'Control Panel'!$F$9)*'Control Panel'!$C$25+(('Control Panel'!$G$10-'Control Panel'!$F$10)*'Control Panel'!$C$26)+((K79-'Control Panel'!$G$10)*'Control Panel'!$C$27),IF(K79&gt;='Control Panel'!$G$9,(('Control Panel'!$G$8-'Control Panel'!$F$8)*'Control Panel'!$C$24)+(('Control Panel'!$G$9-'Control Panel'!$F$9)*'Control Panel'!$C$25)+((K79-'Control Panel'!$G$9)*'Control Panel'!$C$26),IF(K79&gt;='Control Panel'!$G$8,(('Control Panel'!$G$8-'Control Panel'!$F$8)*'Control Panel'!$C$24)+((K79-'Control Panel'!$G$8)*'Control Panel'!$C$25),IF(K79&lt;='Control Panel'!$G$8,((K79-'Control Panel'!$F$8)*'Control Panel'!$C$24))))))))</f>
        <v>144779.53340881396</v>
      </c>
      <c r="N79" s="92">
        <f t="shared" si="25"/>
        <v>-39241.02573832788</v>
      </c>
      <c r="O79" s="92">
        <f>J79*(1+'Control Panel'!$C$44)</f>
        <v>32673335.646378033</v>
      </c>
      <c r="P79" s="92">
        <f>K79*(1+'Control Panel'!$C$44)</f>
        <v>28966405.546022393</v>
      </c>
      <c r="Q79" s="92">
        <f>IF(O79&gt;='Control Panel'!J$36,(('Control Panel'!J$34-'Control Panel'!I$34)*'Control Panel'!$C$39)+('Control Panel'!J$35-'Control Panel'!I$35)*'Control Panel'!$C$40+(('Control Panel'!J$36-'Control Panel'!I$36)*'Control Panel'!$C$41),IF(O79&gt;='Control Panel'!J$35,(('Control Panel'!J$34-'Control Panel'!I$34)*'Control Panel'!$C$39)+(('Control Panel'!J$35-'Control Panel'!I$35)*'Control Panel'!$C$40)+((O79-'Control Panel'!J$35)*'Control Panel'!$C$41),IF(O79&gt;='Control Panel'!J$34,(('Control Panel'!J$34-'Control Panel'!I$34)*'Control Panel'!$C$39)+((O79-'Control Panel'!J$34)*'Control Panel'!$C$40),IF(O79&lt;='Control Panel'!J$34,((O79-'Control Panel'!I$34)*'Control Panel'!$C$39)))))</f>
        <v>189541.1759215561</v>
      </c>
      <c r="R79" s="92">
        <f>IF(P79&gt;='Control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Panel'!$C$29)),IF(P79&gt;='Control Panel'!$J$12,(('Control Panel'!$J$8-'Control Panel'!$I$8)*'Control Panel'!$C$24)+(('Control Panel'!$J$9-'Control Panel'!$I$9)*'Control Panel'!$C$25)+(('Control Panel'!$J$10-'Control Panel'!$I$10)*'Control Panel'!$C$26)+(('Control Panel'!$J$11-'Control Panel'!$I$11)*'Control Panel'!$C$27)+(('Control Panel'!$J$12-'Control Panel'!$I$12)*'Control Panel'!$C$28)+((P79-'Control Panel'!$J$12)*'Control Panel'!$C$29),IF(P79&gt;='Control Panel'!$J$11,(('Control Panel'!$J$8-'Control Panel'!$I$8)*'Control Panel'!$C$24)+(('Control Panel'!$J$9-'Control Panel'!$I$9)*'Control Panel'!$C$25)+(('Control Panel'!$J$10-'Control Panel'!$I$10)*'Control Panel'!$C$26)+(('Control Panel'!$J$11-'Control Panel'!$I$11)*'Control Panel'!$C$27)+((P79-'Control Panel'!$J$11)*'Control Panel'!$C$28),IF(P79&gt;='Control Panel'!$J$10,(('Control Panel'!$J$8-'Control Panel'!$I$8)*'Control Panel'!$C$24)+('Control Panel'!$J$9-'Control Panel'!$I$9)*'Control Panel'!$C$25+(('Control Panel'!$J$10-'Control Panel'!$I$10)*'Control Panel'!$C$26)+((P79-'Control Panel'!$J$10)*'Control Panel'!$C$27),IF(P79&gt;='Control Panel'!$J$9,(('Control Panel'!$J$8-'Control Panel'!$I$8)*'Control Panel'!$C$24)+(('Control Panel'!$J$9-'Control Panel'!$I$9)*'Control Panel'!$C$25)+((P79-'Control Panel'!$J$9)*'Control Panel'!$C$26),IF(P79&gt;='Control Panel'!$J$8,(('Control Panel'!$J$8-'Control Panel'!$I$8)*'Control Panel'!$C$24)+((P79-'Control Panel'!$J$8)*'Control Panel'!$C$25),IF(P79&lt;='Control Panel'!$J$8,((P79-'Control Panel'!$I$8)*'Control Panel'!$C$24))))))))</f>
        <v>149122.91941107839</v>
      </c>
      <c r="S79" s="92">
        <f t="shared" si="26"/>
        <v>-40418.256510477717</v>
      </c>
      <c r="T79" s="92">
        <f>O79*(1+'Control Panel'!$C$44)</f>
        <v>33653535.715769373</v>
      </c>
      <c r="U79" s="92">
        <f>P79*(1+'Control Panel'!$C$44)</f>
        <v>29835397.712403066</v>
      </c>
      <c r="V79" s="92">
        <f>IF(T79&gt;='Control Panel'!M$36,(('Control Panel'!M$34-'Control Panel'!L$34)*'Control Panel'!$C$39)+('Control Panel'!M$35-'Control Panel'!L$35)*'Control Panel'!$C$40+(('Control Panel'!M$36-'Control Panel'!L$36)*'Control Panel'!$C$41),IF(T79&gt;='Control Panel'!M$35,(('Control Panel'!M$34-'Control Panel'!L$34)*'Control Panel'!$C$39)+(('Control Panel'!M$35-'Control Panel'!L$35)*'Control Panel'!$C$40)+((T79-'Control Panel'!M$35)*'Control Panel'!$C$41),IF(T79&gt;='Control Panel'!M$34,(('Control Panel'!M$34-'Control Panel'!L$34)*'Control Panel'!$C$39)+((T79-'Control Panel'!M$34)*'Control Panel'!$C$40),IF(T79&lt;='Control Panel'!M$34,((T79-'Control Panel'!L$34)*'Control Panel'!$C$39)))))</f>
        <v>195227.41119920279</v>
      </c>
      <c r="W79" s="91">
        <f>IF(U79&gt;='Control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Panel'!$C$29)),IF(U79&gt;='Control Panel'!$M$12,(('Control Panel'!$M$8-'Control Panel'!$L$8)*'Control Panel'!$C$24)+(('Control Panel'!$M$9-'Control Panel'!$L$9)*'Control Panel'!$C$25)+(('Control Panel'!$M$10-'Control Panel'!$L$10)*'Control Panel'!$C$26)+(('Control Panel'!$M$11-'Control Panel'!$L$11)*'Control Panel'!$C$27)+(('Control Panel'!$M$12-'Control Panel'!$L$12)*'Control Panel'!$C$28)+((U79-'Control Panel'!$M$12)*'Control Panel'!$C$29),IF(U79&gt;='Control Panel'!$M$11,(('Control Panel'!$M$8-'Control Panel'!$L$8)*'Control Panel'!$C$24)+(('Control Panel'!$M$9-'Control Panel'!$L$9)*'Control Panel'!$C$25)+(('Control Panel'!$M$10-'Control Panel'!$L$10)*'Control Panel'!$C$26)+(('Control Panel'!$M$11-'Control Panel'!$L$11)*'Control Panel'!$C$27)+((U79-'Control Panel'!$M$11)*'Control Panel'!$C$28),IF(U79&gt;='Control Panel'!$M$10,(('Control Panel'!$M$8-'Control Panel'!$L$8)*'Control Panel'!$C$24)+('Control Panel'!$M$9-'Control Panel'!$L$9)*'Control Panel'!$C$25+(('Control Panel'!$M$10-'Control Panel'!$L$10)*'Control Panel'!$C$26)+((U79-'Control Panel'!$M$10)*'Control Panel'!$C$27),IF(U79&gt;='Control Panel'!$M$9,(('Control Panel'!$M$8-'Control Panel'!$L$8)*'Control Panel'!$C$24)+(('Control Panel'!$M$9-'Control Panel'!$L$9)*'Control Panel'!$C$25)+((U79-'Control Panel'!$M$9)*'Control Panel'!$C$26),IF(U79&gt;='Control Panel'!$M$8,(('Control Panel'!$M$8-'Control Panel'!$L$8)*'Control Panel'!$C$24)+((U79-'Control Panel'!$M$8)*'Control Panel'!$C$25),IF(U79&lt;='Control Panel'!$M$8,((U79-'Control Panel'!$L$8)*'Control Panel'!$C$24))))))))</f>
        <v>153596.60699341074</v>
      </c>
      <c r="X79" s="92">
        <f t="shared" si="27"/>
        <v>-41630.804205792054</v>
      </c>
      <c r="Y79" s="91">
        <f>T79*(1+'Control Panel'!$C$44)</f>
        <v>34663141.787242457</v>
      </c>
      <c r="Z79" s="91">
        <f>U79*(1+'Control Panel'!$C$44)</f>
        <v>30730459.643775158</v>
      </c>
      <c r="AA79" s="91">
        <f>IF(Y79&gt;='Control Panel'!P$36,(('Control Panel'!P$34-'Control Panel'!O$34)*'Control Panel'!$C$39)+('Control Panel'!P$35-'Control Panel'!O$35)*'Control Panel'!$C$40+(('Control Panel'!P$36-'Control Panel'!O$36)*'Control Panel'!$C$41),IF(Y79&gt;='Control Panel'!P$35,(('Control Panel'!P$34-'Control Panel'!O$34)*'Control Panel'!$C$39)+(('Control Panel'!P$35-'Control Panel'!O$35)*'Control Panel'!$C$40)+((Y79-'Control Panel'!P$35)*'Control Panel'!$C$41),IF(Y79&gt;='Control Panel'!P$34,(('Control Panel'!P$34-'Control Panel'!O$34)*'Control Panel'!$C$39)+((Y79-'Control Panel'!P$34)*'Control Panel'!$C$40),IF(Y79&lt;='Control Panel'!P$34,((Y79-'Control Panel'!O$34)*'Control Panel'!$C$39)))))</f>
        <v>201084.23353517888</v>
      </c>
      <c r="AB79" s="91">
        <f>IF(Z79&gt;='Control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Panel'!$C$29)),IF(Z79&gt;='Control Panel'!$P$12,(('Control Panel'!$P$8-'Control Panel'!$O$8)*'Control Panel'!$C$24)+(('Control Panel'!$P$9-'Control Panel'!$O$9)*'Control Panel'!$C$25)+(('Control Panel'!$P$10-'Control Panel'!$O$10)*'Control Panel'!$C$26)+(('Control Panel'!$P$11-'Control Panel'!$O$11)*'Control Panel'!$C$27)+(('Control Panel'!$P$12-'Control Panel'!$O$12)*'Control Panel'!$C$28)+((Z79-'Control Panel'!$P$12)*'Control Panel'!$C$29),IF(Z79&gt;='Control Panel'!$P$11,(('Control Panel'!$P$8-'Control Panel'!$O$8)*'Control Panel'!$C$24)+(('Control Panel'!$P$9-'Control Panel'!$O$9)*'Control Panel'!$C$25)+(('Control Panel'!$P$10-'Control Panel'!$O$10)*'Control Panel'!$C$26)+(('Control Panel'!$P$11-'Control Panel'!$O$11)*'Control Panel'!$C$27)+((Z79-'Control Panel'!$P$11)*'Control Panel'!$C$28),IF(Z79&gt;='Control Panel'!$P$10,(('Control Panel'!$P$8-'Control Panel'!$O$8)*'Control Panel'!$C$24)+('Control Panel'!$P$9-'Control Panel'!$O$9)*'Control Panel'!$C$25+(('Control Panel'!$P$10-'Control Panel'!$O$10)*'Control Panel'!$C$26)+((Z79-'Control Panel'!$P$10)*'Control Panel'!$C$27),IF(Z79&gt;='Control Panel'!$P$9,(('Control Panel'!$P$8-'Control Panel'!$O$8)*'Control Panel'!$C$24)+(('Control Panel'!$P$9-'Control Panel'!$O$9)*'Control Panel'!$C$25)+((Z79-'Control Panel'!$P$9)*'Control Panel'!$C$26),IF(Z79&gt;='Control Panel'!$P$8,(('Control Panel'!$P$8-'Control Panel'!$O$8)*'Control Panel'!$C$24)+((Z79-'Control Panel'!$P$8)*'Control Panel'!$C$25),IF(Z79&lt;='Control Panel'!$P$8,((Z79-'Control Panel'!$O$8)*'Control Panel'!$C$24))))))))</f>
        <v>158204.50520321305</v>
      </c>
      <c r="AC79" s="93">
        <f t="shared" si="28"/>
        <v>-42879.728331965831</v>
      </c>
      <c r="AD79" s="93">
        <f>Y79*(1+'Control Panel'!$C$44)</f>
        <v>35703036.040859729</v>
      </c>
      <c r="AE79" s="91">
        <f>Z79*(1+'Control Panel'!$C$44)</f>
        <v>31652373.433088414</v>
      </c>
      <c r="AF79" s="91">
        <f>IF(AD79&gt;='Control Panel'!S$36,(('Control Panel'!S$34-'Control Panel'!R$34)*'Control Panel'!$C$39)+('Control Panel'!S$35-'Control Panel'!R$35)*'Control Panel'!$C$40+(('Control Panel'!S$36-'Control Panel'!R$36)*'Control Panel'!$C$41),IF(AD79&gt;='Control Panel'!S$35,(('Control Panel'!S$34-'Control Panel'!R$34)*'Control Panel'!$C$39)+(('Control Panel'!S$35-'Control Panel'!R$35)*'Control Panel'!$C$40)+((AD79-'Control Panel'!S$35)*'Control Panel'!$C$41),IF(AD79&gt;='Control Panel'!S$34,(('Control Panel'!S$34-'Control Panel'!R$34)*'Control Panel'!$C$39)+((AD79-'Control Panel'!S$34)*'Control Panel'!$C$40),IF(AD79&lt;='Control Panel'!S$34,((AD79-'Control Panel'!R$34)*'Control Panel'!$C$39)))))</f>
        <v>207116.76054123425</v>
      </c>
      <c r="AG79" s="91">
        <f>IF(AE79&gt;='Control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Panel'!$C$29)),IF(AE79&gt;='Control Panel'!$S$12,(('Control Panel'!$S$8-'Control Panel'!$R$8)*'Control Panel'!$C$24)+(('Control Panel'!$S$9-'Control Panel'!$R$9)*'Control Panel'!$C$25)+(('Control Panel'!$S$10-'Control Panel'!$R$10)*'Control Panel'!$C$26)+(('Control Panel'!$S$11-'Control Panel'!$R$11)*'Control Panel'!$C$27)+(('Control Panel'!$S$12-'Control Panel'!$R$12)*'Control Panel'!$C$28)+((AE79-'Control Panel'!$S$12)*'Control Panel'!$C$29),IF(AE79&gt;='Control Panel'!$S$11,(('Control Panel'!$S$8-'Control Panel'!$R$8)*'Control Panel'!$C$24)+(('Control Panel'!$S$9-'Control Panel'!$R$9)*'Control Panel'!$C$25)+(('Control Panel'!$S$10-'Control Panel'!$R$10)*'Control Panel'!$C$26)+(('Control Panel'!$S$11-'Control Panel'!$R$11)*'Control Panel'!$C$27)+((AE79-'Control Panel'!$S$11)*'Control Panel'!$C$28),IF(AE79&gt;='Control Panel'!$S$10,(('Control Panel'!$S$8-'Control Panel'!$R$8)*'Control Panel'!$C$24)+('Control Panel'!$S$9-'Control Panel'!$R$9)*'Control Panel'!$C$25+(('Control Panel'!$S$10-'Control Panel'!$R$10)*'Control Panel'!$C$26)+((AE79-'Control Panel'!$S$10)*'Control Panel'!$C$27),IF(AE79&gt;='Control Panel'!$S$9,(('Control Panel'!$S$8-'Control Panel'!$R$8)*'Control Panel'!$C$24)+(('Control Panel'!$S$9-'Control Panel'!$R$9)*'Control Panel'!$C$25)+((AE79-'Control Panel'!$S$9)*'Control Panel'!$C$26),IF(AE79&gt;='Control Panel'!$S$8,(('Control Panel'!$S$8-'Control Panel'!$R$8)*'Control Panel'!$C$24)+((AE79-'Control Panel'!$S$8)*'Control Panel'!$C$25),IF(AE79&lt;='Control Panel'!$S$8,((AE79-'Control Panel'!$R$8)*'Control Panel'!$C$24))))))))</f>
        <v>162950.64035930944</v>
      </c>
      <c r="AH79" s="91">
        <f t="shared" si="29"/>
        <v>-44166.120181924809</v>
      </c>
      <c r="AI79" s="92">
        <f t="shared" si="30"/>
        <v>976990.14034431393</v>
      </c>
      <c r="AJ79" s="92">
        <f t="shared" si="31"/>
        <v>768654.20537582552</v>
      </c>
      <c r="AK79" s="92">
        <f t="shared" si="32"/>
        <v>-208335.93496848841</v>
      </c>
    </row>
    <row r="80" spans="1:37" s="94" customFormat="1" ht="14.1">
      <c r="A80" s="86" t="str">
        <f>'ESTIMATED Earned Revenue'!A81</f>
        <v>Albuquerque, NM</v>
      </c>
      <c r="B80" s="86"/>
      <c r="C80" s="87">
        <f>'ESTIMATED Earned Revenue'!$I81*1.07925</f>
        <v>32399882.565750003</v>
      </c>
      <c r="D80" s="87">
        <f>'ESTIMATED Earned Revenue'!$L81*1.07925</f>
        <v>27389572.36575</v>
      </c>
      <c r="E80" s="88">
        <f>IF(C80&gt;='Control Panel'!D$36,(('Control Panel'!D$34-'Control Panel'!C$34)*'Control Panel'!$C$39)+('Control Panel'!D$35-'Control Panel'!C$35)*'Control Panel'!$C$40+(('Control Panel'!D$36-'Control Panel'!C$36)*'Control Panel'!$C$41),IF(C80&gt;='Control Panel'!D$35,(('Control Panel'!D$34-'Control Panel'!C$34)*'Control Panel'!$C$39)+(('Control Panel'!D$35-'Control Panel'!C$35)*'Control Panel'!$C$40)+((C80-'Control Panel'!D$35)*'Control Panel'!$C$41),IF(C80&gt;='Control Panel'!D$34,(('Control Panel'!D$34-'Control Panel'!C$34)*'Control Panel'!$C$39)+((C80-'Control Panel'!D$34)*'Control Panel'!$C$40),IF(C80&lt;='Control Panel'!D$34,((C80-'Control Panel'!C$34)*'Control Panel'!$C$39)))))</f>
        <v>181864.99713150001</v>
      </c>
      <c r="F80" s="88">
        <f>IF(D80&gt;='Control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Panel'!$C$29)),IF(D80&gt;='Control Panel'!$D$12,(('Control Panel'!$D$8-'Control Panel'!$C$8)*'Control Panel'!$C$24)+(('Control Panel'!$D$9-'Control Panel'!$C$9)*'Control Panel'!$C$25)+(('Control Panel'!$D$10-'Control Panel'!$C$10)*'Control Panel'!$C$26)+(('Control Panel'!$D$11-'Control Panel'!$C$11)*'Control Panel'!$C$27)+(('Control Panel'!$D$12-'Control Panel'!$C$12)*'Control Panel'!$C$28)+((D80-'Control Panel'!$D$12)*'Control Panel'!$C$29),IF(D80&gt;='Control Panel'!$D$11,(('Control Panel'!$D$8-'Control Panel'!$C$8)*'Control Panel'!$C$24)+(('Control Panel'!$D$9-'Control Panel'!$C$9)*'Control Panel'!$C$25)+(('Control Panel'!$D$10-'Control Panel'!$C$10)*'Control Panel'!$C$26)+(('Control Panel'!$D$11-'Control Panel'!$C$11)*'Control Panel'!$C$27)+((D80-'Control Panel'!$D$11)*'Control Panel'!$C$28),IF(D80&gt;='Control Panel'!$D$10,(('Control Panel'!$D$8-'Control Panel'!$C$8)*'Control Panel'!$C$24)+('Control Panel'!$D$9-'Control Panel'!$C$9)*'Control Panel'!$C$25+(('Control Panel'!$D$10-'Control Panel'!$C$10)*'Control Panel'!$C$26)+((D80-'Control Panel'!$D$10)*'Control Panel'!$C$27),IF(D80&gt;='Control Panel'!$D$9,(('Control Panel'!$D$8-'Control Panel'!$C$8)*'Control Panel'!$C$24)+(('Control Panel'!$D$9-'Control Panel'!$C$9)*'Control Panel'!$C$25)+((D80-'Control Panel'!$D$9)*'Control Panel'!$C$26),IF(D80&gt;='Control Panel'!$D$8,(('Control Panel'!$D$8-'Control Panel'!$C$8)*'Control Panel'!$C$24)+((D80-'Control Panel'!$D$8)*'Control Panel'!$C$25),IF(D80&lt;='Control Panel'!$D$8,((D80-'Control Panel'!$C$8)*'Control Panel'!$C$24))))))))</f>
        <v>140863.50328012501</v>
      </c>
      <c r="G80" s="89">
        <f t="shared" si="22"/>
        <v>5.6131375403116416E-3</v>
      </c>
      <c r="H80" s="90">
        <f t="shared" si="23"/>
        <v>5.1429610290765777E-3</v>
      </c>
      <c r="I80" s="91">
        <f t="shared" si="24"/>
        <v>-41001.493851375009</v>
      </c>
      <c r="J80" s="91">
        <f>C80*(1+'Control Panel'!$C$44)</f>
        <v>33371879.042722505</v>
      </c>
      <c r="K80" s="91">
        <f>D80*(1+'Control Panel'!$C$44)</f>
        <v>28211259.5367225</v>
      </c>
      <c r="L80" s="92">
        <f>IF(J80&gt;='Control Panel'!G$36,(('Control Panel'!G$34-'Control Panel'!F$34)*'Control Panel'!$C$39)+('Control Panel'!G$35-'Control Panel'!F$35)*'Control Panel'!$C$40+(('Control Panel'!G$36-'Control Panel'!F$36)*'Control Panel'!$C$41),IF(J80&gt;='Control Panel'!G$35,(('Control Panel'!G$34-'Control Panel'!F$34)*'Control Panel'!$C$39)+(('Control Panel'!G$35-'Control Panel'!F$35)*'Control Panel'!$C$40)+((J80-'Control Panel'!G$35)*'Control Panel'!$C$41),IF(J80&gt;='Control Panel'!G$34,(('Control Panel'!G$34-'Control Panel'!F$34)*'Control Panel'!$C$39)+((J80-'Control Panel'!G$34)*'Control Panel'!$C$40),IF(J80&lt;='Control Panel'!G$34,((J80-'Control Panel'!F$34)*'Control Panel'!$C$39)))))</f>
        <v>187320.94704544503</v>
      </c>
      <c r="M80" s="92">
        <f>IF(K80&gt;='Control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Panel'!$C$29)),IF(K80&gt;='Control Panel'!$G$12,(('Control Panel'!$G$8-'Control Panel'!$F$8)*'Control Panel'!$C$24)+(('Control Panel'!$G$9-'Control Panel'!$F$9)*'Control Panel'!$C$25)+(('Control Panel'!$G$10-'Control Panel'!$F$10)*'Control Panel'!$C$26)+(('Control Panel'!$G$11-'Control Panel'!$F$11)*'Control Panel'!$C$27)+(('Control Panel'!$G$12-'Control Panel'!$F$12)*'Control Panel'!$C$28)+((K80-'Control Panel'!$G$12)*'Control Panel'!$C$29),IF(K80&gt;='Control Panel'!$G$11,(('Control Panel'!$G$8-'Control Panel'!$F$8)*'Control Panel'!$C$24)+(('Control Panel'!$G$9-'Control Panel'!$F$9)*'Control Panel'!$C$25)+(('Control Panel'!$G$10-'Control Panel'!$F$10)*'Control Panel'!$C$26)+(('Control Panel'!$G$11-'Control Panel'!$F$11)*'Control Panel'!$C$27)+((K80-'Control Panel'!$G$11)*'Control Panel'!$C$28),IF(K80&gt;='Control Panel'!$G$10,(('Control Panel'!$G$8-'Control Panel'!$F$8)*'Control Panel'!$C$24)+('Control Panel'!$G$9-'Control Panel'!$F$9)*'Control Panel'!$C$25+(('Control Panel'!$G$10-'Control Panel'!$F$10)*'Control Panel'!$C$26)+((K80-'Control Panel'!$G$10)*'Control Panel'!$C$27),IF(K80&gt;='Control Panel'!$G$9,(('Control Panel'!$G$8-'Control Panel'!$F$8)*'Control Panel'!$C$24)+(('Control Panel'!$G$9-'Control Panel'!$F$9)*'Control Panel'!$C$25)+((K80-'Control Panel'!$G$9)*'Control Panel'!$C$26),IF(K80&gt;='Control Panel'!$G$8,(('Control Panel'!$G$8-'Control Panel'!$F$8)*'Control Panel'!$C$24)+((K80-'Control Panel'!$G$8)*'Control Panel'!$C$25),IF(K80&lt;='Control Panel'!$G$8,((K80-'Control Panel'!$F$8)*'Control Panel'!$C$24))))))))</f>
        <v>145089.40837852875</v>
      </c>
      <c r="N80" s="92">
        <f t="shared" si="25"/>
        <v>-42231.538666916284</v>
      </c>
      <c r="O80" s="92">
        <f>J80*(1+'Control Panel'!$C$44)</f>
        <v>34373035.414004184</v>
      </c>
      <c r="P80" s="92">
        <f>K80*(1+'Control Panel'!$C$44)</f>
        <v>29057597.322824176</v>
      </c>
      <c r="Q80" s="92">
        <f>IF(O80&gt;='Control Panel'!J$36,(('Control Panel'!J$34-'Control Panel'!I$34)*'Control Panel'!$C$39)+('Control Panel'!J$35-'Control Panel'!I$35)*'Control Panel'!$C$40+(('Control Panel'!J$36-'Control Panel'!I$36)*'Control Panel'!$C$41),IF(O80&gt;='Control Panel'!J$35,(('Control Panel'!J$34-'Control Panel'!I$34)*'Control Panel'!$C$39)+(('Control Panel'!J$35-'Control Panel'!I$35)*'Control Panel'!$C$40)+((O80-'Control Panel'!J$35)*'Control Panel'!$C$41),IF(O80&gt;='Control Panel'!J$34,(('Control Panel'!J$34-'Control Panel'!I$34)*'Control Panel'!$C$39)+((O80-'Control Panel'!J$34)*'Control Panel'!$C$40),IF(O80&lt;='Control Panel'!J$34,((O80-'Control Panel'!I$34)*'Control Panel'!$C$39)))))</f>
        <v>192940.57545680841</v>
      </c>
      <c r="R80" s="92">
        <f>IF(P80&gt;='Control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Panel'!$C$29)),IF(P80&gt;='Control Panel'!$J$12,(('Control Panel'!$J$8-'Control Panel'!$I$8)*'Control Panel'!$C$24)+(('Control Panel'!$J$9-'Control Panel'!$I$9)*'Control Panel'!$C$25)+(('Control Panel'!$J$10-'Control Panel'!$I$10)*'Control Panel'!$C$26)+(('Control Panel'!$J$11-'Control Panel'!$I$11)*'Control Panel'!$C$27)+(('Control Panel'!$J$12-'Control Panel'!$I$12)*'Control Panel'!$C$28)+((P80-'Control Panel'!$J$12)*'Control Panel'!$C$29),IF(P80&gt;='Control Panel'!$J$11,(('Control Panel'!$J$8-'Control Panel'!$I$8)*'Control Panel'!$C$24)+(('Control Panel'!$J$9-'Control Panel'!$I$9)*'Control Panel'!$C$25)+(('Control Panel'!$J$10-'Control Panel'!$I$10)*'Control Panel'!$C$26)+(('Control Panel'!$J$11-'Control Panel'!$I$11)*'Control Panel'!$C$27)+((P80-'Control Panel'!$J$11)*'Control Panel'!$C$28),IF(P80&gt;='Control Panel'!$J$10,(('Control Panel'!$J$8-'Control Panel'!$I$8)*'Control Panel'!$C$24)+('Control Panel'!$J$9-'Control Panel'!$I$9)*'Control Panel'!$C$25+(('Control Panel'!$J$10-'Control Panel'!$I$10)*'Control Panel'!$C$26)+((P80-'Control Panel'!$J$10)*'Control Panel'!$C$27),IF(P80&gt;='Control Panel'!$J$9,(('Control Panel'!$J$8-'Control Panel'!$I$8)*'Control Panel'!$C$24)+(('Control Panel'!$J$9-'Control Panel'!$I$9)*'Control Panel'!$C$25)+((P80-'Control Panel'!$J$9)*'Control Panel'!$C$26),IF(P80&gt;='Control Panel'!$J$8,(('Control Panel'!$J$8-'Control Panel'!$I$8)*'Control Panel'!$C$24)+((P80-'Control Panel'!$J$8)*'Control Panel'!$C$25),IF(P80&lt;='Control Panel'!$J$8,((P80-'Control Panel'!$I$8)*'Control Panel'!$C$24))))))))</f>
        <v>149442.09062988462</v>
      </c>
      <c r="S80" s="92">
        <f t="shared" si="26"/>
        <v>-43498.484826923785</v>
      </c>
      <c r="T80" s="92">
        <f>O80*(1+'Control Panel'!$C$44)</f>
        <v>35404226.476424314</v>
      </c>
      <c r="U80" s="92">
        <f>P80*(1+'Control Panel'!$C$44)</f>
        <v>29929325.242508903</v>
      </c>
      <c r="V80" s="92">
        <f>IF(T80&gt;='Control Panel'!M$36,(('Control Panel'!M$34-'Control Panel'!L$34)*'Control Panel'!$C$39)+('Control Panel'!M$35-'Control Panel'!L$35)*'Control Panel'!$C$40+(('Control Panel'!M$36-'Control Panel'!L$36)*'Control Panel'!$C$41),IF(T80&gt;='Control Panel'!M$35,(('Control Panel'!M$34-'Control Panel'!L$34)*'Control Panel'!$C$39)+(('Control Panel'!M$35-'Control Panel'!L$35)*'Control Panel'!$C$40)+((T80-'Control Panel'!M$35)*'Control Panel'!$C$41),IF(T80&gt;='Control Panel'!M$34,(('Control Panel'!M$34-'Control Panel'!L$34)*'Control Panel'!$C$39)+((T80-'Control Panel'!M$34)*'Control Panel'!$C$40),IF(T80&lt;='Control Panel'!M$34,((T80-'Control Panel'!L$34)*'Control Panel'!$C$39)))))</f>
        <v>198728.79272051266</v>
      </c>
      <c r="W80" s="91">
        <f>IF(U80&gt;='Control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Panel'!$C$29)),IF(U80&gt;='Control Panel'!$M$12,(('Control Panel'!$M$8-'Control Panel'!$L$8)*'Control Panel'!$C$24)+(('Control Panel'!$M$9-'Control Panel'!$L$9)*'Control Panel'!$C$25)+(('Control Panel'!$M$10-'Control Panel'!$L$10)*'Control Panel'!$C$26)+(('Control Panel'!$M$11-'Control Panel'!$L$11)*'Control Panel'!$C$27)+(('Control Panel'!$M$12-'Control Panel'!$L$12)*'Control Panel'!$C$28)+((U80-'Control Panel'!$M$12)*'Control Panel'!$C$29),IF(U80&gt;='Control Panel'!$M$11,(('Control Panel'!$M$8-'Control Panel'!$L$8)*'Control Panel'!$C$24)+(('Control Panel'!$M$9-'Control Panel'!$L$9)*'Control Panel'!$C$25)+(('Control Panel'!$M$10-'Control Panel'!$L$10)*'Control Panel'!$C$26)+(('Control Panel'!$M$11-'Control Panel'!$L$11)*'Control Panel'!$C$27)+((U80-'Control Panel'!$M$11)*'Control Panel'!$C$28),IF(U80&gt;='Control Panel'!$M$10,(('Control Panel'!$M$8-'Control Panel'!$L$8)*'Control Panel'!$C$24)+('Control Panel'!$M$9-'Control Panel'!$L$9)*'Control Panel'!$C$25+(('Control Panel'!$M$10-'Control Panel'!$L$10)*'Control Panel'!$C$26)+((U80-'Control Panel'!$M$10)*'Control Panel'!$C$27),IF(U80&gt;='Control Panel'!$M$9,(('Control Panel'!$M$8-'Control Panel'!$L$8)*'Control Panel'!$C$24)+(('Control Panel'!$M$9-'Control Panel'!$L$9)*'Control Panel'!$C$25)+((U80-'Control Panel'!$M$9)*'Control Panel'!$C$26),IF(U80&gt;='Control Panel'!$M$8,(('Control Panel'!$M$8-'Control Panel'!$L$8)*'Control Panel'!$C$24)+((U80-'Control Panel'!$M$8)*'Control Panel'!$C$25),IF(U80&lt;='Control Panel'!$M$8,((U80-'Control Panel'!$L$8)*'Control Panel'!$C$24))))))))</f>
        <v>153925.35334878115</v>
      </c>
      <c r="X80" s="92">
        <f t="shared" si="27"/>
        <v>-44803.439371731511</v>
      </c>
      <c r="Y80" s="91">
        <f>T80*(1+'Control Panel'!$C$44)</f>
        <v>36466353.270717047</v>
      </c>
      <c r="Z80" s="91">
        <f>U80*(1+'Control Panel'!$C$44)</f>
        <v>30827204.999784172</v>
      </c>
      <c r="AA80" s="91">
        <f>IF(Y80&gt;='Control Panel'!P$36,(('Control Panel'!P$34-'Control Panel'!O$34)*'Control Panel'!$C$39)+('Control Panel'!P$35-'Control Panel'!O$35)*'Control Panel'!$C$40+(('Control Panel'!P$36-'Control Panel'!O$36)*'Control Panel'!$C$41),IF(Y80&gt;='Control Panel'!P$35,(('Control Panel'!P$34-'Control Panel'!O$34)*'Control Panel'!$C$39)+(('Control Panel'!P$35-'Control Panel'!O$35)*'Control Panel'!$C$40)+((Y80-'Control Panel'!P$35)*'Control Panel'!$C$41),IF(Y80&gt;='Control Panel'!P$34,(('Control Panel'!P$34-'Control Panel'!O$34)*'Control Panel'!$C$39)+((Y80-'Control Panel'!P$34)*'Control Panel'!$C$40),IF(Y80&lt;='Control Panel'!P$34,((Y80-'Control Panel'!O$34)*'Control Panel'!$C$39)))))</f>
        <v>204690.65650212808</v>
      </c>
      <c r="AB80" s="91">
        <f>IF(Z80&gt;='Control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Panel'!$C$29)),IF(Z80&gt;='Control Panel'!$P$12,(('Control Panel'!$P$8-'Control Panel'!$O$8)*'Control Panel'!$C$24)+(('Control Panel'!$P$9-'Control Panel'!$O$9)*'Control Panel'!$C$25)+(('Control Panel'!$P$10-'Control Panel'!$O$10)*'Control Panel'!$C$26)+(('Control Panel'!$P$11-'Control Panel'!$O$11)*'Control Panel'!$C$27)+(('Control Panel'!$P$12-'Control Panel'!$O$12)*'Control Panel'!$C$28)+((Z80-'Control Panel'!$P$12)*'Control Panel'!$C$29),IF(Z80&gt;='Control Panel'!$P$11,(('Control Panel'!$P$8-'Control Panel'!$O$8)*'Control Panel'!$C$24)+(('Control Panel'!$P$9-'Control Panel'!$O$9)*'Control Panel'!$C$25)+(('Control Panel'!$P$10-'Control Panel'!$O$10)*'Control Panel'!$C$26)+(('Control Panel'!$P$11-'Control Panel'!$O$11)*'Control Panel'!$C$27)+((Z80-'Control Panel'!$P$11)*'Control Panel'!$C$28),IF(Z80&gt;='Control Panel'!$P$10,(('Control Panel'!$P$8-'Control Panel'!$O$8)*'Control Panel'!$C$24)+('Control Panel'!$P$9-'Control Panel'!$O$9)*'Control Panel'!$C$25+(('Control Panel'!$P$10-'Control Panel'!$O$10)*'Control Panel'!$C$26)+((Z80-'Control Panel'!$P$10)*'Control Panel'!$C$27),IF(Z80&gt;='Control Panel'!$P$9,(('Control Panel'!$P$8-'Control Panel'!$O$8)*'Control Panel'!$C$24)+(('Control Panel'!$P$9-'Control Panel'!$O$9)*'Control Panel'!$C$25)+((Z80-'Control Panel'!$P$9)*'Control Panel'!$C$26),IF(Z80&gt;='Control Panel'!$P$8,(('Control Panel'!$P$8-'Control Panel'!$O$8)*'Control Panel'!$C$24)+((Z80-'Control Panel'!$P$8)*'Control Panel'!$C$25),IF(Z80&lt;='Control Panel'!$P$8,((Z80-'Control Panel'!$O$8)*'Control Panel'!$C$24))))))))</f>
        <v>158543.11394924461</v>
      </c>
      <c r="AC80" s="93">
        <f t="shared" si="28"/>
        <v>-46147.542552883475</v>
      </c>
      <c r="AD80" s="93">
        <f>Y80*(1+'Control Panel'!$C$44)</f>
        <v>37560343.868838556</v>
      </c>
      <c r="AE80" s="91">
        <f>Z80*(1+'Control Panel'!$C$44)</f>
        <v>31752021.149777699</v>
      </c>
      <c r="AF80" s="91">
        <f>IF(AD80&gt;='Control Panel'!S$36,(('Control Panel'!S$34-'Control Panel'!R$34)*'Control Panel'!$C$39)+('Control Panel'!S$35-'Control Panel'!R$35)*'Control Panel'!$C$40+(('Control Panel'!S$36-'Control Panel'!R$36)*'Control Panel'!$C$41),IF(AD80&gt;='Control Panel'!S$35,(('Control Panel'!S$34-'Control Panel'!R$34)*'Control Panel'!$C$39)+(('Control Panel'!S$35-'Control Panel'!R$35)*'Control Panel'!$C$40)+((AD80-'Control Panel'!S$35)*'Control Panel'!$C$41),IF(AD80&gt;='Control Panel'!S$34,(('Control Panel'!S$34-'Control Panel'!R$34)*'Control Panel'!$C$39)+((AD80-'Control Panel'!S$34)*'Control Panel'!$C$40),IF(AD80&lt;='Control Panel'!S$34,((AD80-'Control Panel'!R$34)*'Control Panel'!$C$39)))))</f>
        <v>210831.37619719189</v>
      </c>
      <c r="AG80" s="91">
        <f>IF(AE80&gt;='Control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Panel'!$C$29)),IF(AE80&gt;='Control Panel'!$S$12,(('Control Panel'!$S$8-'Control Panel'!$R$8)*'Control Panel'!$C$24)+(('Control Panel'!$S$9-'Control Panel'!$R$9)*'Control Panel'!$C$25)+(('Control Panel'!$S$10-'Control Panel'!$R$10)*'Control Panel'!$C$26)+(('Control Panel'!$S$11-'Control Panel'!$R$11)*'Control Panel'!$C$27)+(('Control Panel'!$S$12-'Control Panel'!$R$12)*'Control Panel'!$C$28)+((AE80-'Control Panel'!$S$12)*'Control Panel'!$C$29),IF(AE80&gt;='Control Panel'!$S$11,(('Control Panel'!$S$8-'Control Panel'!$R$8)*'Control Panel'!$C$24)+(('Control Panel'!$S$9-'Control Panel'!$R$9)*'Control Panel'!$C$25)+(('Control Panel'!$S$10-'Control Panel'!$R$10)*'Control Panel'!$C$26)+(('Control Panel'!$S$11-'Control Panel'!$R$11)*'Control Panel'!$C$27)+((AE80-'Control Panel'!$S$11)*'Control Panel'!$C$28),IF(AE80&gt;='Control Panel'!$S$10,(('Control Panel'!$S$8-'Control Panel'!$R$8)*'Control Panel'!$C$24)+('Control Panel'!$S$9-'Control Panel'!$R$9)*'Control Panel'!$C$25+(('Control Panel'!$S$10-'Control Panel'!$R$10)*'Control Panel'!$C$26)+((AE80-'Control Panel'!$S$10)*'Control Panel'!$C$27),IF(AE80&gt;='Control Panel'!$S$9,(('Control Panel'!$S$8-'Control Panel'!$R$8)*'Control Panel'!$C$24)+(('Control Panel'!$S$9-'Control Panel'!$R$9)*'Control Panel'!$C$25)+((AE80-'Control Panel'!$S$9)*'Control Panel'!$C$26),IF(AE80&gt;='Control Panel'!$S$8,(('Control Panel'!$S$8-'Control Panel'!$R$8)*'Control Panel'!$C$24)+((AE80-'Control Panel'!$S$8)*'Control Panel'!$C$25),IF(AE80&lt;='Control Panel'!$S$8,((AE80-'Control Panel'!$R$8)*'Control Panel'!$C$24))))))))</f>
        <v>163299.40736772196</v>
      </c>
      <c r="AH80" s="91">
        <f t="shared" si="29"/>
        <v>-47531.96882946993</v>
      </c>
      <c r="AI80" s="92">
        <f t="shared" si="30"/>
        <v>994512.34792208602</v>
      </c>
      <c r="AJ80" s="92">
        <f t="shared" si="31"/>
        <v>770299.37367416103</v>
      </c>
      <c r="AK80" s="92">
        <f t="shared" si="32"/>
        <v>-224212.97424792498</v>
      </c>
    </row>
    <row r="81" spans="1:37" s="94" customFormat="1" ht="14.1">
      <c r="A81" s="86" t="str">
        <f>'ESTIMATED Earned Revenue'!A82</f>
        <v>Corpus Christi, TX</v>
      </c>
      <c r="B81" s="86"/>
      <c r="C81" s="87">
        <f>'ESTIMATED Earned Revenue'!$I82*1.07925</f>
        <v>29998399.962306648</v>
      </c>
      <c r="D81" s="87">
        <f>'ESTIMATED Earned Revenue'!$L82*1.07925</f>
        <v>28393619.771079376</v>
      </c>
      <c r="E81" s="88">
        <f>IF(C81&gt;='Control Panel'!D$36,(('Control Panel'!D$34-'Control Panel'!C$34)*'Control Panel'!$C$39)+('Control Panel'!D$35-'Control Panel'!C$35)*'Control Panel'!$C$40+(('Control Panel'!D$36-'Control Panel'!C$36)*'Control Panel'!$C$41),IF(C81&gt;='Control Panel'!D$35,(('Control Panel'!D$34-'Control Panel'!C$34)*'Control Panel'!$C$39)+(('Control Panel'!D$35-'Control Panel'!C$35)*'Control Panel'!$C$40)+((C81-'Control Panel'!D$35)*'Control Panel'!$C$41),IF(C81&gt;='Control Panel'!D$34,(('Control Panel'!D$34-'Control Panel'!C$34)*'Control Panel'!$C$39)+((C81-'Control Panel'!D$34)*'Control Panel'!$C$40),IF(C81&lt;='Control Panel'!D$34,((C81-'Control Panel'!C$34)*'Control Panel'!$C$39)))))</f>
        <v>177062.03192461329</v>
      </c>
      <c r="F81" s="88">
        <f>IF(D81&gt;='Control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Panel'!$C$29)),IF(D81&gt;='Control Panel'!$D$12,(('Control Panel'!$D$8-'Control Panel'!$C$8)*'Control Panel'!$C$24)+(('Control Panel'!$D$9-'Control Panel'!$C$9)*'Control Panel'!$C$25)+(('Control Panel'!$D$10-'Control Panel'!$C$10)*'Control Panel'!$C$26)+(('Control Panel'!$D$11-'Control Panel'!$C$11)*'Control Panel'!$C$27)+(('Control Panel'!$D$12-'Control Panel'!$C$12)*'Control Panel'!$C$28)+((D81-'Control Panel'!$D$12)*'Control Panel'!$C$29),IF(D81&gt;='Control Panel'!$D$11,(('Control Panel'!$D$8-'Control Panel'!$C$8)*'Control Panel'!$C$24)+(('Control Panel'!$D$9-'Control Panel'!$C$9)*'Control Panel'!$C$25)+(('Control Panel'!$D$10-'Control Panel'!$C$10)*'Control Panel'!$C$26)+(('Control Panel'!$D$11-'Control Panel'!$C$11)*'Control Panel'!$C$27)+((D81-'Control Panel'!$D$11)*'Control Panel'!$C$28),IF(D81&gt;='Control Panel'!$D$10,(('Control Panel'!$D$8-'Control Panel'!$C$8)*'Control Panel'!$C$24)+('Control Panel'!$D$9-'Control Panel'!$C$9)*'Control Panel'!$C$25+(('Control Panel'!$D$10-'Control Panel'!$C$10)*'Control Panel'!$C$26)+((D81-'Control Panel'!$D$10)*'Control Panel'!$C$27),IF(D81&gt;='Control Panel'!$D$9,(('Control Panel'!$D$8-'Control Panel'!$C$8)*'Control Panel'!$C$24)+(('Control Panel'!$D$9-'Control Panel'!$C$9)*'Control Panel'!$C$25)+((D81-'Control Panel'!$D$9)*'Control Panel'!$C$26),IF(D81&gt;='Control Panel'!$D$8,(('Control Panel'!$D$8-'Control Panel'!$C$8)*'Control Panel'!$C$24)+((D81-'Control Panel'!$D$8)*'Control Panel'!$C$25),IF(D81&lt;='Control Panel'!$D$8,((D81-'Control Panel'!$C$8)*'Control Panel'!$C$24))))))))</f>
        <v>144377.66919877782</v>
      </c>
      <c r="G81" s="89">
        <f t="shared" si="22"/>
        <v>5.902382531971501E-3</v>
      </c>
      <c r="H81" s="90">
        <f t="shared" si="23"/>
        <v>5.084863091173575E-3</v>
      </c>
      <c r="I81" s="91">
        <f t="shared" si="24"/>
        <v>-32684.362725835468</v>
      </c>
      <c r="J81" s="91">
        <f>C81*(1+'Control Panel'!$C$44)</f>
        <v>30898351.961175848</v>
      </c>
      <c r="K81" s="91">
        <f>D81*(1+'Control Panel'!$C$44)</f>
        <v>29245428.364211757</v>
      </c>
      <c r="L81" s="92">
        <f>IF(J81&gt;='Control Panel'!G$36,(('Control Panel'!G$34-'Control Panel'!F$34)*'Control Panel'!$C$39)+('Control Panel'!G$35-'Control Panel'!F$35)*'Control Panel'!$C$40+(('Control Panel'!G$36-'Control Panel'!F$36)*'Control Panel'!$C$41),IF(J81&gt;='Control Panel'!G$35,(('Control Panel'!G$34-'Control Panel'!F$34)*'Control Panel'!$C$39)+(('Control Panel'!G$35-'Control Panel'!F$35)*'Control Panel'!$C$40)+((J81-'Control Panel'!G$35)*'Control Panel'!$C$41),IF(J81&gt;='Control Panel'!G$34,(('Control Panel'!G$34-'Control Panel'!F$34)*'Control Panel'!$C$39)+((J81-'Control Panel'!G$34)*'Control Panel'!$C$40),IF(J81&lt;='Control Panel'!G$34,((J81-'Control Panel'!F$34)*'Control Panel'!$C$39)))))</f>
        <v>182373.89288235171</v>
      </c>
      <c r="M81" s="92">
        <f>IF(K81&gt;='Control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Panel'!$C$29)),IF(K81&gt;='Control Panel'!$G$12,(('Control Panel'!$G$8-'Control Panel'!$F$8)*'Control Panel'!$C$24)+(('Control Panel'!$G$9-'Control Panel'!$F$9)*'Control Panel'!$C$25)+(('Control Panel'!$G$10-'Control Panel'!$F$10)*'Control Panel'!$C$26)+(('Control Panel'!$G$11-'Control Panel'!$F$11)*'Control Panel'!$C$27)+(('Control Panel'!$G$12-'Control Panel'!$F$12)*'Control Panel'!$C$28)+((K81-'Control Panel'!$G$12)*'Control Panel'!$C$29),IF(K81&gt;='Control Panel'!$G$11,(('Control Panel'!$G$8-'Control Panel'!$F$8)*'Control Panel'!$C$24)+(('Control Panel'!$G$9-'Control Panel'!$F$9)*'Control Panel'!$C$25)+(('Control Panel'!$G$10-'Control Panel'!$F$10)*'Control Panel'!$C$26)+(('Control Panel'!$G$11-'Control Panel'!$F$11)*'Control Panel'!$C$27)+((K81-'Control Panel'!$G$11)*'Control Panel'!$C$28),IF(K81&gt;='Control Panel'!$G$10,(('Control Panel'!$G$8-'Control Panel'!$F$8)*'Control Panel'!$C$24)+('Control Panel'!$G$9-'Control Panel'!$F$9)*'Control Panel'!$C$25+(('Control Panel'!$G$10-'Control Panel'!$F$10)*'Control Panel'!$C$26)+((K81-'Control Panel'!$G$10)*'Control Panel'!$C$27),IF(K81&gt;='Control Panel'!$G$9,(('Control Panel'!$G$8-'Control Panel'!$F$8)*'Control Panel'!$C$24)+(('Control Panel'!$G$9-'Control Panel'!$F$9)*'Control Panel'!$C$25)+((K81-'Control Panel'!$G$9)*'Control Panel'!$C$26),IF(K81&gt;='Control Panel'!$G$8,(('Control Panel'!$G$8-'Control Panel'!$F$8)*'Control Panel'!$C$24)+((K81-'Control Panel'!$G$8)*'Control Panel'!$C$25),IF(K81&lt;='Control Panel'!$G$8,((K81-'Control Panel'!$F$8)*'Control Panel'!$C$24))))))))</f>
        <v>148708.99927474116</v>
      </c>
      <c r="N81" s="92">
        <f t="shared" si="25"/>
        <v>-33664.893607610546</v>
      </c>
      <c r="O81" s="92">
        <f>J81*(1+'Control Panel'!$C$44)</f>
        <v>31825302.520011123</v>
      </c>
      <c r="P81" s="92">
        <f>K81*(1+'Control Panel'!$C$44)</f>
        <v>30122791.215138111</v>
      </c>
      <c r="Q81" s="92">
        <f>IF(O81&gt;='Control Panel'!J$36,(('Control Panel'!J$34-'Control Panel'!I$34)*'Control Panel'!$C$39)+('Control Panel'!J$35-'Control Panel'!I$35)*'Control Panel'!$C$40+(('Control Panel'!J$36-'Control Panel'!I$36)*'Control Panel'!$C$41),IF(O81&gt;='Control Panel'!J$35,(('Control Panel'!J$34-'Control Panel'!I$34)*'Control Panel'!$C$39)+(('Control Panel'!J$35-'Control Panel'!I$35)*'Control Panel'!$C$40)+((O81-'Control Panel'!J$35)*'Control Panel'!$C$41),IF(O81&gt;='Control Panel'!J$34,(('Control Panel'!J$34-'Control Panel'!I$34)*'Control Panel'!$C$39)+((O81-'Control Panel'!J$34)*'Control Panel'!$C$40),IF(O81&lt;='Control Panel'!J$34,((O81-'Control Panel'!I$34)*'Control Panel'!$C$39)))))</f>
        <v>187845.10966882229</v>
      </c>
      <c r="R81" s="92">
        <f>IF(P81&gt;='Control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Panel'!$C$29)),IF(P81&gt;='Control Panel'!$J$12,(('Control Panel'!$J$8-'Control Panel'!$I$8)*'Control Panel'!$C$24)+(('Control Panel'!$J$9-'Control Panel'!$I$9)*'Control Panel'!$C$25)+(('Control Panel'!$J$10-'Control Panel'!$I$10)*'Control Panel'!$C$26)+(('Control Panel'!$J$11-'Control Panel'!$I$11)*'Control Panel'!$C$27)+(('Control Panel'!$J$12-'Control Panel'!$I$12)*'Control Panel'!$C$28)+((P81-'Control Panel'!$J$12)*'Control Panel'!$C$29),IF(P81&gt;='Control Panel'!$J$11,(('Control Panel'!$J$8-'Control Panel'!$I$8)*'Control Panel'!$C$24)+(('Control Panel'!$J$9-'Control Panel'!$I$9)*'Control Panel'!$C$25)+(('Control Panel'!$J$10-'Control Panel'!$I$10)*'Control Panel'!$C$26)+(('Control Panel'!$J$11-'Control Panel'!$I$11)*'Control Panel'!$C$27)+((P81-'Control Panel'!$J$11)*'Control Panel'!$C$28),IF(P81&gt;='Control Panel'!$J$10,(('Control Panel'!$J$8-'Control Panel'!$I$8)*'Control Panel'!$C$24)+('Control Panel'!$J$9-'Control Panel'!$I$9)*'Control Panel'!$C$25+(('Control Panel'!$J$10-'Control Panel'!$I$10)*'Control Panel'!$C$26)+((P81-'Control Panel'!$J$10)*'Control Panel'!$C$27),IF(P81&gt;='Control Panel'!$J$9,(('Control Panel'!$J$8-'Control Panel'!$I$8)*'Control Panel'!$C$24)+(('Control Panel'!$J$9-'Control Panel'!$I$9)*'Control Panel'!$C$25)+((P81-'Control Panel'!$J$9)*'Control Panel'!$C$26),IF(P81&gt;='Control Panel'!$J$8,(('Control Panel'!$J$8-'Control Panel'!$I$8)*'Control Panel'!$C$24)+((P81-'Control Panel'!$J$8)*'Control Panel'!$C$25),IF(P81&lt;='Control Panel'!$J$8,((P81-'Control Panel'!$I$8)*'Control Panel'!$C$24))))))))</f>
        <v>153170.26925298339</v>
      </c>
      <c r="S81" s="92">
        <f t="shared" si="26"/>
        <v>-34674.840415838902</v>
      </c>
      <c r="T81" s="92">
        <f>O81*(1+'Control Panel'!$C$44)</f>
        <v>32780061.595611457</v>
      </c>
      <c r="U81" s="92">
        <f>P81*(1+'Control Panel'!$C$44)</f>
        <v>31026474.951592255</v>
      </c>
      <c r="V81" s="92">
        <f>IF(T81&gt;='Control Panel'!M$36,(('Control Panel'!M$34-'Control Panel'!L$34)*'Control Panel'!$C$39)+('Control Panel'!M$35-'Control Panel'!L$35)*'Control Panel'!$C$40+(('Control Panel'!M$36-'Control Panel'!L$36)*'Control Panel'!$C$41),IF(T81&gt;='Control Panel'!M$35,(('Control Panel'!M$34-'Control Panel'!L$34)*'Control Panel'!$C$39)+(('Control Panel'!M$35-'Control Panel'!L$35)*'Control Panel'!$C$40)+((T81-'Control Panel'!M$35)*'Control Panel'!$C$41),IF(T81&gt;='Control Panel'!M$34,(('Control Panel'!M$34-'Control Panel'!L$34)*'Control Panel'!$C$39)+((T81-'Control Panel'!M$34)*'Control Panel'!$C$40),IF(T81&lt;='Control Panel'!M$34,((T81-'Control Panel'!L$34)*'Control Panel'!$C$39)))))</f>
        <v>193480.46295888696</v>
      </c>
      <c r="W81" s="91">
        <f>IF(U81&gt;='Control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Panel'!$C$29)),IF(U81&gt;='Control Panel'!$M$12,(('Control Panel'!$M$8-'Control Panel'!$L$8)*'Control Panel'!$C$24)+(('Control Panel'!$M$9-'Control Panel'!$L$9)*'Control Panel'!$C$25)+(('Control Panel'!$M$10-'Control Panel'!$L$10)*'Control Panel'!$C$26)+(('Control Panel'!$M$11-'Control Panel'!$L$11)*'Control Panel'!$C$27)+(('Control Panel'!$M$12-'Control Panel'!$L$12)*'Control Panel'!$C$28)+((U81-'Control Panel'!$M$12)*'Control Panel'!$C$29),IF(U81&gt;='Control Panel'!$M$11,(('Control Panel'!$M$8-'Control Panel'!$L$8)*'Control Panel'!$C$24)+(('Control Panel'!$M$9-'Control Panel'!$L$9)*'Control Panel'!$C$25)+(('Control Panel'!$M$10-'Control Panel'!$L$10)*'Control Panel'!$C$26)+(('Control Panel'!$M$11-'Control Panel'!$L$11)*'Control Panel'!$C$27)+((U81-'Control Panel'!$M$11)*'Control Panel'!$C$28),IF(U81&gt;='Control Panel'!$M$10,(('Control Panel'!$M$8-'Control Panel'!$L$8)*'Control Panel'!$C$24)+('Control Panel'!$M$9-'Control Panel'!$L$9)*'Control Panel'!$C$25+(('Control Panel'!$M$10-'Control Panel'!$L$10)*'Control Panel'!$C$26)+((U81-'Control Panel'!$M$10)*'Control Panel'!$C$27),IF(U81&gt;='Control Panel'!$M$9,(('Control Panel'!$M$8-'Control Panel'!$L$8)*'Control Panel'!$C$24)+(('Control Panel'!$M$9-'Control Panel'!$L$9)*'Control Panel'!$C$25)+((U81-'Control Panel'!$M$9)*'Control Panel'!$C$26),IF(U81&gt;='Control Panel'!$M$8,(('Control Panel'!$M$8-'Control Panel'!$L$8)*'Control Panel'!$C$24)+((U81-'Control Panel'!$M$8)*'Control Panel'!$C$25),IF(U81&lt;='Control Panel'!$M$8,((U81-'Control Panel'!$L$8)*'Control Panel'!$C$24))))))))</f>
        <v>157765.3773305729</v>
      </c>
      <c r="X81" s="92">
        <f t="shared" si="27"/>
        <v>-35715.08562831406</v>
      </c>
      <c r="Y81" s="91">
        <f>T81*(1+'Control Panel'!$C$44)</f>
        <v>33763463.443479799</v>
      </c>
      <c r="Z81" s="91">
        <f>U81*(1+'Control Panel'!$C$44)</f>
        <v>31957269.200140025</v>
      </c>
      <c r="AA81" s="91">
        <f>IF(Y81&gt;='Control Panel'!P$36,(('Control Panel'!P$34-'Control Panel'!O$34)*'Control Panel'!$C$39)+('Control Panel'!P$35-'Control Panel'!O$35)*'Control Panel'!$C$40+(('Control Panel'!P$36-'Control Panel'!O$36)*'Control Panel'!$C$41),IF(Y81&gt;='Control Panel'!P$35,(('Control Panel'!P$34-'Control Panel'!O$34)*'Control Panel'!$C$39)+(('Control Panel'!P$35-'Control Panel'!O$35)*'Control Panel'!$C$40)+((Y81-'Control Panel'!P$35)*'Control Panel'!$C$41),IF(Y81&gt;='Control Panel'!P$34,(('Control Panel'!P$34-'Control Panel'!O$34)*'Control Panel'!$C$39)+((Y81-'Control Panel'!P$34)*'Control Panel'!$C$40),IF(Y81&lt;='Control Panel'!P$34,((Y81-'Control Panel'!O$34)*'Control Panel'!$C$39)))))</f>
        <v>199284.87684765359</v>
      </c>
      <c r="AB81" s="91">
        <f>IF(Z81&gt;='Control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Panel'!$C$29)),IF(Z81&gt;='Control Panel'!$P$12,(('Control Panel'!$P$8-'Control Panel'!$O$8)*'Control Panel'!$C$24)+(('Control Panel'!$P$9-'Control Panel'!$O$9)*'Control Panel'!$C$25)+(('Control Panel'!$P$10-'Control Panel'!$O$10)*'Control Panel'!$C$26)+(('Control Panel'!$P$11-'Control Panel'!$O$11)*'Control Panel'!$C$27)+(('Control Panel'!$P$12-'Control Panel'!$O$12)*'Control Panel'!$C$28)+((Z81-'Control Panel'!$P$12)*'Control Panel'!$C$29),IF(Z81&gt;='Control Panel'!$P$11,(('Control Panel'!$P$8-'Control Panel'!$O$8)*'Control Panel'!$C$24)+(('Control Panel'!$P$9-'Control Panel'!$O$9)*'Control Panel'!$C$25)+(('Control Panel'!$P$10-'Control Panel'!$O$10)*'Control Panel'!$C$26)+(('Control Panel'!$P$11-'Control Panel'!$O$11)*'Control Panel'!$C$27)+((Z81-'Control Panel'!$P$11)*'Control Panel'!$C$28),IF(Z81&gt;='Control Panel'!$P$10,(('Control Panel'!$P$8-'Control Panel'!$O$8)*'Control Panel'!$C$24)+('Control Panel'!$P$9-'Control Panel'!$O$9)*'Control Panel'!$C$25+(('Control Panel'!$P$10-'Control Panel'!$O$10)*'Control Panel'!$C$26)+((Z81-'Control Panel'!$P$10)*'Control Panel'!$C$27),IF(Z81&gt;='Control Panel'!$P$9,(('Control Panel'!$P$8-'Control Panel'!$O$8)*'Control Panel'!$C$24)+(('Control Panel'!$P$9-'Control Panel'!$O$9)*'Control Panel'!$C$25)+((Z81-'Control Panel'!$P$9)*'Control Panel'!$C$26),IF(Z81&gt;='Control Panel'!$P$8,(('Control Panel'!$P$8-'Control Panel'!$O$8)*'Control Panel'!$C$24)+((Z81-'Control Panel'!$P$8)*'Control Panel'!$C$25),IF(Z81&lt;='Control Panel'!$P$8,((Z81-'Control Panel'!$O$8)*'Control Panel'!$C$24))))))))</f>
        <v>162498.3386504901</v>
      </c>
      <c r="AC81" s="93">
        <f t="shared" si="28"/>
        <v>-36786.538197163492</v>
      </c>
      <c r="AD81" s="93">
        <f>Y81*(1+'Control Panel'!$C$44)</f>
        <v>34776367.346784197</v>
      </c>
      <c r="AE81" s="91">
        <f>Z81*(1+'Control Panel'!$C$44)</f>
        <v>32915987.276144229</v>
      </c>
      <c r="AF81" s="91">
        <f>IF(AD81&gt;='Control Panel'!S$36,(('Control Panel'!S$34-'Control Panel'!R$34)*'Control Panel'!$C$39)+('Control Panel'!S$35-'Control Panel'!R$35)*'Control Panel'!$C$40+(('Control Panel'!S$36-'Control Panel'!R$36)*'Control Panel'!$C$41),IF(AD81&gt;='Control Panel'!S$35,(('Control Panel'!S$34-'Control Panel'!R$34)*'Control Panel'!$C$39)+(('Control Panel'!S$35-'Control Panel'!R$35)*'Control Panel'!$C$40)+((AD81-'Control Panel'!S$35)*'Control Panel'!$C$41),IF(AD81&gt;='Control Panel'!S$34,(('Control Panel'!S$34-'Control Panel'!R$34)*'Control Panel'!$C$39)+((AD81-'Control Panel'!S$34)*'Control Panel'!$C$40),IF(AD81&lt;='Control Panel'!S$34,((AD81-'Control Panel'!R$34)*'Control Panel'!$C$39)))))</f>
        <v>205263.42315308319</v>
      </c>
      <c r="AG81" s="91">
        <f>IF(AE81&gt;='Control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Panel'!$C$29)),IF(AE81&gt;='Control Panel'!$S$12,(('Control Panel'!$S$8-'Control Panel'!$R$8)*'Control Panel'!$C$24)+(('Control Panel'!$S$9-'Control Panel'!$R$9)*'Control Panel'!$C$25)+(('Control Panel'!$S$10-'Control Panel'!$R$10)*'Control Panel'!$C$26)+(('Control Panel'!$S$11-'Control Panel'!$R$11)*'Control Panel'!$C$27)+(('Control Panel'!$S$12-'Control Panel'!$R$12)*'Control Panel'!$C$28)+((AE81-'Control Panel'!$S$12)*'Control Panel'!$C$29),IF(AE81&gt;='Control Panel'!$S$11,(('Control Panel'!$S$8-'Control Panel'!$R$8)*'Control Panel'!$C$24)+(('Control Panel'!$S$9-'Control Panel'!$R$9)*'Control Panel'!$C$25)+(('Control Panel'!$S$10-'Control Panel'!$R$10)*'Control Panel'!$C$26)+(('Control Panel'!$S$11-'Control Panel'!$R$11)*'Control Panel'!$C$27)+((AE81-'Control Panel'!$S$11)*'Control Panel'!$C$28),IF(AE81&gt;='Control Panel'!$S$10,(('Control Panel'!$S$8-'Control Panel'!$R$8)*'Control Panel'!$C$24)+('Control Panel'!$S$9-'Control Panel'!$R$9)*'Control Panel'!$C$25+(('Control Panel'!$S$10-'Control Panel'!$R$10)*'Control Panel'!$C$26)+((AE81-'Control Panel'!$S$10)*'Control Panel'!$C$27),IF(AE81&gt;='Control Panel'!$S$9,(('Control Panel'!$S$8-'Control Panel'!$R$8)*'Control Panel'!$C$24)+(('Control Panel'!$S$9-'Control Panel'!$R$9)*'Control Panel'!$C$25)+((AE81-'Control Panel'!$S$9)*'Control Panel'!$C$26),IF(AE81&gt;='Control Panel'!$S$8,(('Control Panel'!$S$8-'Control Panel'!$R$8)*'Control Panel'!$C$24)+((AE81-'Control Panel'!$S$8)*'Control Panel'!$C$25),IF(AE81&lt;='Control Panel'!$S$8,((AE81-'Control Panel'!$R$8)*'Control Panel'!$C$24))))))))</f>
        <v>167373.2888100048</v>
      </c>
      <c r="AH81" s="91">
        <f t="shared" si="29"/>
        <v>-37890.134343078389</v>
      </c>
      <c r="AI81" s="92">
        <f t="shared" si="30"/>
        <v>968247.76551079785</v>
      </c>
      <c r="AJ81" s="92">
        <f t="shared" si="31"/>
        <v>789516.27331879234</v>
      </c>
      <c r="AK81" s="92">
        <f t="shared" si="32"/>
        <v>-178731.49219200551</v>
      </c>
    </row>
    <row r="82" spans="1:37" s="94" customFormat="1" ht="14.1">
      <c r="A82" s="86" t="str">
        <f>'ESTIMATED Earned Revenue'!A83</f>
        <v>Long Beach, CA</v>
      </c>
      <c r="B82" s="86"/>
      <c r="C82" s="87">
        <f>'ESTIMATED Earned Revenue'!$I83*1.07925</f>
        <v>30262587.982732501</v>
      </c>
      <c r="D82" s="87">
        <f>'ESTIMATED Earned Revenue'!$L83*1.07925</f>
        <v>28682685.574424997</v>
      </c>
      <c r="E82" s="88">
        <f>IF(C82&gt;='Control Panel'!D$36,(('Control Panel'!D$34-'Control Panel'!C$34)*'Control Panel'!$C$39)+('Control Panel'!D$35-'Control Panel'!C$35)*'Control Panel'!$C$40+(('Control Panel'!D$36-'Control Panel'!C$36)*'Control Panel'!$C$41),IF(C82&gt;='Control Panel'!D$35,(('Control Panel'!D$34-'Control Panel'!C$34)*'Control Panel'!$C$39)+(('Control Panel'!D$35-'Control Panel'!C$35)*'Control Panel'!$C$40)+((C82-'Control Panel'!D$35)*'Control Panel'!$C$41),IF(C82&gt;='Control Panel'!D$34,(('Control Panel'!D$34-'Control Panel'!C$34)*'Control Panel'!$C$39)+((C82-'Control Panel'!D$34)*'Control Panel'!$C$40),IF(C82&lt;='Control Panel'!D$34,((C82-'Control Panel'!C$34)*'Control Panel'!$C$39)))))</f>
        <v>177590.40796546501</v>
      </c>
      <c r="F82" s="88">
        <f>IF(D82&gt;='Control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Panel'!$C$29)),IF(D82&gt;='Control Panel'!$D$12,(('Control Panel'!$D$8-'Control Panel'!$C$8)*'Control Panel'!$C$24)+(('Control Panel'!$D$9-'Control Panel'!$C$9)*'Control Panel'!$C$25)+(('Control Panel'!$D$10-'Control Panel'!$C$10)*'Control Panel'!$C$26)+(('Control Panel'!$D$11-'Control Panel'!$C$11)*'Control Panel'!$C$27)+(('Control Panel'!$D$12-'Control Panel'!$C$12)*'Control Panel'!$C$28)+((D82-'Control Panel'!$D$12)*'Control Panel'!$C$29),IF(D82&gt;='Control Panel'!$D$11,(('Control Panel'!$D$8-'Control Panel'!$C$8)*'Control Panel'!$C$24)+(('Control Panel'!$D$9-'Control Panel'!$C$9)*'Control Panel'!$C$25)+(('Control Panel'!$D$10-'Control Panel'!$C$10)*'Control Panel'!$C$26)+(('Control Panel'!$D$11-'Control Panel'!$C$11)*'Control Panel'!$C$27)+((D82-'Control Panel'!$D$11)*'Control Panel'!$C$28),IF(D82&gt;='Control Panel'!$D$10,(('Control Panel'!$D$8-'Control Panel'!$C$8)*'Control Panel'!$C$24)+('Control Panel'!$D$9-'Control Panel'!$C$9)*'Control Panel'!$C$25+(('Control Panel'!$D$10-'Control Panel'!$C$10)*'Control Panel'!$C$26)+((D82-'Control Panel'!$D$10)*'Control Panel'!$C$27),IF(D82&gt;='Control Panel'!$D$9,(('Control Panel'!$D$8-'Control Panel'!$C$8)*'Control Panel'!$C$24)+(('Control Panel'!$D$9-'Control Panel'!$C$9)*'Control Panel'!$C$25)+((D82-'Control Panel'!$D$9)*'Control Panel'!$C$26),IF(D82&gt;='Control Panel'!$D$8,(('Control Panel'!$D$8-'Control Panel'!$C$8)*'Control Panel'!$C$24)+((D82-'Control Panel'!$D$8)*'Control Panel'!$C$25),IF(D82&lt;='Control Panel'!$D$8,((D82-'Control Panel'!$C$8)*'Control Panel'!$C$24))))))))</f>
        <v>145389.39951048751</v>
      </c>
      <c r="G82" s="89">
        <f t="shared" si="22"/>
        <v>5.8683152963254874E-3</v>
      </c>
      <c r="H82" s="90">
        <f t="shared" si="23"/>
        <v>5.068890747110668E-3</v>
      </c>
      <c r="I82" s="91">
        <f t="shared" si="24"/>
        <v>-32201.008454977506</v>
      </c>
      <c r="J82" s="91">
        <f>C82*(1+'Control Panel'!$C$44)</f>
        <v>31170465.622214478</v>
      </c>
      <c r="K82" s="91">
        <f>D82*(1+'Control Panel'!$C$44)</f>
        <v>29543166.141657747</v>
      </c>
      <c r="L82" s="92">
        <f>IF(J82&gt;='Control Panel'!G$36,(('Control Panel'!G$34-'Control Panel'!F$34)*'Control Panel'!$C$39)+('Control Panel'!G$35-'Control Panel'!F$35)*'Control Panel'!$C$40+(('Control Panel'!G$36-'Control Panel'!F$36)*'Control Panel'!$C$41),IF(J82&gt;='Control Panel'!G$35,(('Control Panel'!G$34-'Control Panel'!F$34)*'Control Panel'!$C$39)+(('Control Panel'!G$35-'Control Panel'!F$35)*'Control Panel'!$C$40)+((J82-'Control Panel'!G$35)*'Control Panel'!$C$41),IF(J82&gt;='Control Panel'!G$34,(('Control Panel'!G$34-'Control Panel'!F$34)*'Control Panel'!$C$39)+((J82-'Control Panel'!G$34)*'Control Panel'!$C$40),IF(J82&lt;='Control Panel'!G$34,((J82-'Control Panel'!F$34)*'Control Panel'!$C$39)))))</f>
        <v>182918.12020442897</v>
      </c>
      <c r="M82" s="92">
        <f>IF(K82&gt;='Control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Panel'!$C$29)),IF(K82&gt;='Control Panel'!$G$12,(('Control Panel'!$G$8-'Control Panel'!$F$8)*'Control Panel'!$C$24)+(('Control Panel'!$G$9-'Control Panel'!$F$9)*'Control Panel'!$C$25)+(('Control Panel'!$G$10-'Control Panel'!$F$10)*'Control Panel'!$C$26)+(('Control Panel'!$G$11-'Control Panel'!$F$11)*'Control Panel'!$C$27)+(('Control Panel'!$G$12-'Control Panel'!$F$12)*'Control Panel'!$C$28)+((K82-'Control Panel'!$G$12)*'Control Panel'!$C$29),IF(K82&gt;='Control Panel'!$G$11,(('Control Panel'!$G$8-'Control Panel'!$F$8)*'Control Panel'!$C$24)+(('Control Panel'!$G$9-'Control Panel'!$F$9)*'Control Panel'!$C$25)+(('Control Panel'!$G$10-'Control Panel'!$F$10)*'Control Panel'!$C$26)+(('Control Panel'!$G$11-'Control Panel'!$F$11)*'Control Panel'!$C$27)+((K82-'Control Panel'!$G$11)*'Control Panel'!$C$28),IF(K82&gt;='Control Panel'!$G$10,(('Control Panel'!$G$8-'Control Panel'!$F$8)*'Control Panel'!$C$24)+('Control Panel'!$G$9-'Control Panel'!$F$9)*'Control Panel'!$C$25+(('Control Panel'!$G$10-'Control Panel'!$F$10)*'Control Panel'!$C$26)+((K82-'Control Panel'!$G$10)*'Control Panel'!$C$27),IF(K82&gt;='Control Panel'!$G$9,(('Control Panel'!$G$8-'Control Panel'!$F$8)*'Control Panel'!$C$24)+(('Control Panel'!$G$9-'Control Panel'!$F$9)*'Control Panel'!$C$25)+((K82-'Control Panel'!$G$9)*'Control Panel'!$C$26),IF(K82&gt;='Control Panel'!$G$8,(('Control Panel'!$G$8-'Control Panel'!$F$8)*'Control Panel'!$C$24)+((K82-'Control Panel'!$G$8)*'Control Panel'!$C$25),IF(K82&lt;='Control Panel'!$G$8,((K82-'Control Panel'!$F$8)*'Control Panel'!$C$24))))))))</f>
        <v>149751.08149580212</v>
      </c>
      <c r="N82" s="92">
        <f t="shared" si="25"/>
        <v>-33167.038708626846</v>
      </c>
      <c r="O82" s="92">
        <f>J82*(1+'Control Panel'!$C$44)</f>
        <v>32105579.590880912</v>
      </c>
      <c r="P82" s="92">
        <f>K82*(1+'Control Panel'!$C$44)</f>
        <v>30429461.125907481</v>
      </c>
      <c r="Q82" s="92">
        <f>IF(O82&gt;='Control Panel'!J$36,(('Control Panel'!J$34-'Control Panel'!I$34)*'Control Panel'!$C$39)+('Control Panel'!J$35-'Control Panel'!I$35)*'Control Panel'!$C$40+(('Control Panel'!J$36-'Control Panel'!I$36)*'Control Panel'!$C$41),IF(O82&gt;='Control Panel'!J$35,(('Control Panel'!J$34-'Control Panel'!I$34)*'Control Panel'!$C$39)+(('Control Panel'!J$35-'Control Panel'!I$35)*'Control Panel'!$C$40)+((O82-'Control Panel'!J$35)*'Control Panel'!$C$41),IF(O82&gt;='Control Panel'!J$34,(('Control Panel'!J$34-'Control Panel'!I$34)*'Control Panel'!$C$39)+((O82-'Control Panel'!J$34)*'Control Panel'!$C$40),IF(O82&lt;='Control Panel'!J$34,((O82-'Control Panel'!I$34)*'Control Panel'!$C$39)))))</f>
        <v>188405.66381056185</v>
      </c>
      <c r="R82" s="92">
        <f>IF(P82&gt;='Control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Panel'!$C$29)),IF(P82&gt;='Control Panel'!$J$12,(('Control Panel'!$J$8-'Control Panel'!$I$8)*'Control Panel'!$C$24)+(('Control Panel'!$J$9-'Control Panel'!$I$9)*'Control Panel'!$C$25)+(('Control Panel'!$J$10-'Control Panel'!$I$10)*'Control Panel'!$C$26)+(('Control Panel'!$J$11-'Control Panel'!$I$11)*'Control Panel'!$C$27)+(('Control Panel'!$J$12-'Control Panel'!$I$12)*'Control Panel'!$C$28)+((P82-'Control Panel'!$J$12)*'Control Panel'!$C$29),IF(P82&gt;='Control Panel'!$J$11,(('Control Panel'!$J$8-'Control Panel'!$I$8)*'Control Panel'!$C$24)+(('Control Panel'!$J$9-'Control Panel'!$I$9)*'Control Panel'!$C$25)+(('Control Panel'!$J$10-'Control Panel'!$I$10)*'Control Panel'!$C$26)+(('Control Panel'!$J$11-'Control Panel'!$I$11)*'Control Panel'!$C$27)+((P82-'Control Panel'!$J$11)*'Control Panel'!$C$28),IF(P82&gt;='Control Panel'!$J$10,(('Control Panel'!$J$8-'Control Panel'!$I$8)*'Control Panel'!$C$24)+('Control Panel'!$J$9-'Control Panel'!$I$9)*'Control Panel'!$C$25+(('Control Panel'!$J$10-'Control Panel'!$I$10)*'Control Panel'!$C$26)+((P82-'Control Panel'!$J$10)*'Control Panel'!$C$27),IF(P82&gt;='Control Panel'!$J$9,(('Control Panel'!$J$8-'Control Panel'!$I$8)*'Control Panel'!$C$24)+(('Control Panel'!$J$9-'Control Panel'!$I$9)*'Control Panel'!$C$25)+((P82-'Control Panel'!$J$9)*'Control Panel'!$C$26),IF(P82&gt;='Control Panel'!$J$8,(('Control Panel'!$J$8-'Control Panel'!$I$8)*'Control Panel'!$C$24)+((P82-'Control Panel'!$J$8)*'Control Panel'!$C$25),IF(P82&lt;='Control Panel'!$J$8,((P82-'Control Panel'!$I$8)*'Control Panel'!$C$24))))))))</f>
        <v>154243.61394067618</v>
      </c>
      <c r="S82" s="92">
        <f t="shared" si="26"/>
        <v>-34162.049869885668</v>
      </c>
      <c r="T82" s="92">
        <f>O82*(1+'Control Panel'!$C$44)</f>
        <v>33068746.978607342</v>
      </c>
      <c r="U82" s="92">
        <f>P82*(1+'Control Panel'!$C$44)</f>
        <v>31342344.959684707</v>
      </c>
      <c r="V82" s="92">
        <f>IF(T82&gt;='Control Panel'!M$36,(('Control Panel'!M$34-'Control Panel'!L$34)*'Control Panel'!$C$39)+('Control Panel'!M$35-'Control Panel'!L$35)*'Control Panel'!$C$40+(('Control Panel'!M$36-'Control Panel'!L$36)*'Control Panel'!$C$41),IF(T82&gt;='Control Panel'!M$35,(('Control Panel'!M$34-'Control Panel'!L$34)*'Control Panel'!$C$39)+(('Control Panel'!M$35-'Control Panel'!L$35)*'Control Panel'!$C$40)+((T82-'Control Panel'!M$35)*'Control Panel'!$C$41),IF(T82&gt;='Control Panel'!M$34,(('Control Panel'!M$34-'Control Panel'!L$34)*'Control Panel'!$C$39)+((T82-'Control Panel'!M$34)*'Control Panel'!$C$40),IF(T82&lt;='Control Panel'!M$34,((T82-'Control Panel'!L$34)*'Control Panel'!$C$39)))))</f>
        <v>194057.83372487873</v>
      </c>
      <c r="W82" s="91">
        <f>IF(U82&gt;='Control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Panel'!$C$29)),IF(U82&gt;='Control Panel'!$M$12,(('Control Panel'!$M$8-'Control Panel'!$L$8)*'Control Panel'!$C$24)+(('Control Panel'!$M$9-'Control Panel'!$L$9)*'Control Panel'!$C$25)+(('Control Panel'!$M$10-'Control Panel'!$L$10)*'Control Panel'!$C$26)+(('Control Panel'!$M$11-'Control Panel'!$L$11)*'Control Panel'!$C$27)+(('Control Panel'!$M$12-'Control Panel'!$L$12)*'Control Panel'!$C$28)+((U82-'Control Panel'!$M$12)*'Control Panel'!$C$29),IF(U82&gt;='Control Panel'!$M$11,(('Control Panel'!$M$8-'Control Panel'!$L$8)*'Control Panel'!$C$24)+(('Control Panel'!$M$9-'Control Panel'!$L$9)*'Control Panel'!$C$25)+(('Control Panel'!$M$10-'Control Panel'!$L$10)*'Control Panel'!$C$26)+(('Control Panel'!$M$11-'Control Panel'!$L$11)*'Control Panel'!$C$27)+((U82-'Control Panel'!$M$11)*'Control Panel'!$C$28),IF(U82&gt;='Control Panel'!$M$10,(('Control Panel'!$M$8-'Control Panel'!$L$8)*'Control Panel'!$C$24)+('Control Panel'!$M$9-'Control Panel'!$L$9)*'Control Panel'!$C$25+(('Control Panel'!$M$10-'Control Panel'!$L$10)*'Control Panel'!$C$26)+((U82-'Control Panel'!$M$10)*'Control Panel'!$C$27),IF(U82&gt;='Control Panel'!$M$9,(('Control Panel'!$M$8-'Control Panel'!$L$8)*'Control Panel'!$C$24)+(('Control Panel'!$M$9-'Control Panel'!$L$9)*'Control Panel'!$C$25)+((U82-'Control Panel'!$M$9)*'Control Panel'!$C$26),IF(U82&gt;='Control Panel'!$M$8,(('Control Panel'!$M$8-'Control Panel'!$L$8)*'Control Panel'!$C$24)+((U82-'Control Panel'!$M$8)*'Control Panel'!$C$25),IF(U82&lt;='Control Panel'!$M$8,((U82-'Control Panel'!$L$8)*'Control Panel'!$C$24))))))))</f>
        <v>158870.92235889647</v>
      </c>
      <c r="X82" s="92">
        <f t="shared" si="27"/>
        <v>-35186.911365982261</v>
      </c>
      <c r="Y82" s="91">
        <f>T82*(1+'Control Panel'!$C$44)</f>
        <v>34060809.38796556</v>
      </c>
      <c r="Z82" s="91">
        <f>U82*(1+'Control Panel'!$C$44)</f>
        <v>32282615.308475249</v>
      </c>
      <c r="AA82" s="91">
        <f>IF(Y82&gt;='Control Panel'!P$36,(('Control Panel'!P$34-'Control Panel'!O$34)*'Control Panel'!$C$39)+('Control Panel'!P$35-'Control Panel'!O$35)*'Control Panel'!$C$40+(('Control Panel'!P$36-'Control Panel'!O$36)*'Control Panel'!$C$41),IF(Y82&gt;='Control Panel'!P$35,(('Control Panel'!P$34-'Control Panel'!O$34)*'Control Panel'!$C$39)+(('Control Panel'!P$35-'Control Panel'!O$35)*'Control Panel'!$C$40)+((Y82-'Control Panel'!P$35)*'Control Panel'!$C$41),IF(Y82&gt;='Control Panel'!P$34,(('Control Panel'!P$34-'Control Panel'!O$34)*'Control Panel'!$C$39)+((Y82-'Control Panel'!P$34)*'Control Panel'!$C$40),IF(Y82&lt;='Control Panel'!P$34,((Y82-'Control Panel'!O$34)*'Control Panel'!$C$39)))))</f>
        <v>199879.56873662511</v>
      </c>
      <c r="AB82" s="91">
        <f>IF(Z82&gt;='Control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Panel'!$C$29)),IF(Z82&gt;='Control Panel'!$P$12,(('Control Panel'!$P$8-'Control Panel'!$O$8)*'Control Panel'!$C$24)+(('Control Panel'!$P$9-'Control Panel'!$O$9)*'Control Panel'!$C$25)+(('Control Panel'!$P$10-'Control Panel'!$O$10)*'Control Panel'!$C$26)+(('Control Panel'!$P$11-'Control Panel'!$O$11)*'Control Panel'!$C$27)+(('Control Panel'!$P$12-'Control Panel'!$O$12)*'Control Panel'!$C$28)+((Z82-'Control Panel'!$P$12)*'Control Panel'!$C$29),IF(Z82&gt;='Control Panel'!$P$11,(('Control Panel'!$P$8-'Control Panel'!$O$8)*'Control Panel'!$C$24)+(('Control Panel'!$P$9-'Control Panel'!$O$9)*'Control Panel'!$C$25)+(('Control Panel'!$P$10-'Control Panel'!$O$10)*'Control Panel'!$C$26)+(('Control Panel'!$P$11-'Control Panel'!$O$11)*'Control Panel'!$C$27)+((Z82-'Control Panel'!$P$11)*'Control Panel'!$C$28),IF(Z82&gt;='Control Panel'!$P$10,(('Control Panel'!$P$8-'Control Panel'!$O$8)*'Control Panel'!$C$24)+('Control Panel'!$P$9-'Control Panel'!$O$9)*'Control Panel'!$C$25+(('Control Panel'!$P$10-'Control Panel'!$O$10)*'Control Panel'!$C$26)+((Z82-'Control Panel'!$P$10)*'Control Panel'!$C$27),IF(Z82&gt;='Control Panel'!$P$9,(('Control Panel'!$P$8-'Control Panel'!$O$8)*'Control Panel'!$C$24)+(('Control Panel'!$P$9-'Control Panel'!$O$9)*'Control Panel'!$C$25)+((Z82-'Control Panel'!$P$9)*'Control Panel'!$C$26),IF(Z82&gt;='Control Panel'!$P$8,(('Control Panel'!$P$8-'Control Panel'!$O$8)*'Control Panel'!$C$24)+((Z82-'Control Panel'!$P$8)*'Control Panel'!$C$25),IF(Z82&lt;='Control Panel'!$P$8,((Z82-'Control Panel'!$O$8)*'Control Panel'!$C$24))))))))</f>
        <v>163637.05002966337</v>
      </c>
      <c r="AC82" s="93">
        <f t="shared" si="28"/>
        <v>-36242.518706961739</v>
      </c>
      <c r="AD82" s="93">
        <f>Y82*(1+'Control Panel'!$C$44)</f>
        <v>35082633.669604525</v>
      </c>
      <c r="AE82" s="91">
        <f>Z82*(1+'Control Panel'!$C$44)</f>
        <v>33251093.767729506</v>
      </c>
      <c r="AF82" s="91">
        <f>IF(AD82&gt;='Control Panel'!S$36,(('Control Panel'!S$34-'Control Panel'!R$34)*'Control Panel'!$C$39)+('Control Panel'!S$35-'Control Panel'!R$35)*'Control Panel'!$C$40+(('Control Panel'!S$36-'Control Panel'!R$36)*'Control Panel'!$C$41),IF(AD82&gt;='Control Panel'!S$35,(('Control Panel'!S$34-'Control Panel'!R$34)*'Control Panel'!$C$39)+(('Control Panel'!S$35-'Control Panel'!R$35)*'Control Panel'!$C$40)+((AD82-'Control Panel'!S$35)*'Control Panel'!$C$41),IF(AD82&gt;='Control Panel'!S$34,(('Control Panel'!S$34-'Control Panel'!R$34)*'Control Panel'!$C$39)+((AD82-'Control Panel'!S$34)*'Control Panel'!$C$40),IF(AD82&lt;='Control Panel'!S$34,((AD82-'Control Panel'!R$34)*'Control Panel'!$C$39)))))</f>
        <v>205875.95579872385</v>
      </c>
      <c r="AG82" s="91">
        <f>IF(AE82&gt;='Control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Panel'!$C$29)),IF(AE82&gt;='Control Panel'!$S$12,(('Control Panel'!$S$8-'Control Panel'!$R$8)*'Control Panel'!$C$24)+(('Control Panel'!$S$9-'Control Panel'!$R$9)*'Control Panel'!$C$25)+(('Control Panel'!$S$10-'Control Panel'!$R$10)*'Control Panel'!$C$26)+(('Control Panel'!$S$11-'Control Panel'!$R$11)*'Control Panel'!$C$27)+(('Control Panel'!$S$12-'Control Panel'!$R$12)*'Control Panel'!$C$28)+((AE82-'Control Panel'!$S$12)*'Control Panel'!$C$29),IF(AE82&gt;='Control Panel'!$S$11,(('Control Panel'!$S$8-'Control Panel'!$R$8)*'Control Panel'!$C$24)+(('Control Panel'!$S$9-'Control Panel'!$R$9)*'Control Panel'!$C$25)+(('Control Panel'!$S$10-'Control Panel'!$R$10)*'Control Panel'!$C$26)+(('Control Panel'!$S$11-'Control Panel'!$R$11)*'Control Panel'!$C$27)+((AE82-'Control Panel'!$S$11)*'Control Panel'!$C$28),IF(AE82&gt;='Control Panel'!$S$10,(('Control Panel'!$S$8-'Control Panel'!$R$8)*'Control Panel'!$C$24)+('Control Panel'!$S$9-'Control Panel'!$R$9)*'Control Panel'!$C$25+(('Control Panel'!$S$10-'Control Panel'!$R$10)*'Control Panel'!$C$26)+((AE82-'Control Panel'!$S$10)*'Control Panel'!$C$27),IF(AE82&gt;='Control Panel'!$S$9,(('Control Panel'!$S$8-'Control Panel'!$R$8)*'Control Panel'!$C$24)+(('Control Panel'!$S$9-'Control Panel'!$R$9)*'Control Panel'!$C$25)+((AE82-'Control Panel'!$S$9)*'Control Panel'!$C$26),IF(AE82&gt;='Control Panel'!$S$8,(('Control Panel'!$S$8-'Control Panel'!$R$8)*'Control Panel'!$C$24)+((AE82-'Control Panel'!$S$8)*'Control Panel'!$C$25),IF(AE82&lt;='Control Panel'!$S$8,((AE82-'Control Panel'!$R$8)*'Control Panel'!$C$24))))))))</f>
        <v>168546.16153055328</v>
      </c>
      <c r="AH82" s="91">
        <f t="shared" si="29"/>
        <v>-37329.794268170575</v>
      </c>
      <c r="AI82" s="92">
        <f t="shared" si="30"/>
        <v>971137.1422752185</v>
      </c>
      <c r="AJ82" s="92">
        <f t="shared" si="31"/>
        <v>795048.82935559133</v>
      </c>
      <c r="AK82" s="92">
        <f t="shared" si="32"/>
        <v>-176088.31291962718</v>
      </c>
    </row>
    <row r="83" spans="1:37" s="94" customFormat="1" ht="14.1">
      <c r="A83" s="86" t="str">
        <f>'ESTIMATED Earned Revenue'!A84</f>
        <v>Greensboro, NC</v>
      </c>
      <c r="B83" s="86"/>
      <c r="C83" s="87">
        <f>'ESTIMATED Earned Revenue'!$I84*1.07925</f>
        <v>29855838.850500003</v>
      </c>
      <c r="D83" s="87">
        <f>'ESTIMATED Earned Revenue'!$L84*1.07925</f>
        <v>29112236.679750003</v>
      </c>
      <c r="E83" s="88">
        <f>IF(C83&gt;='Control Panel'!D$36,(('Control Panel'!D$34-'Control Panel'!C$34)*'Control Panel'!$C$39)+('Control Panel'!D$35-'Control Panel'!C$35)*'Control Panel'!$C$40+(('Control Panel'!D$36-'Control Panel'!C$36)*'Control Panel'!$C$41),IF(C83&gt;='Control Panel'!D$35,(('Control Panel'!D$34-'Control Panel'!C$34)*'Control Panel'!$C$39)+(('Control Panel'!D$35-'Control Panel'!C$35)*'Control Panel'!$C$40)+((C83-'Control Panel'!D$35)*'Control Panel'!$C$41),IF(C83&gt;='Control Panel'!D$34,(('Control Panel'!D$34-'Control Panel'!C$34)*'Control Panel'!$C$39)+((C83-'Control Panel'!D$34)*'Control Panel'!$C$40),IF(C83&lt;='Control Panel'!D$34,((C83-'Control Panel'!C$34)*'Control Panel'!$C$39)))))</f>
        <v>176776.909701</v>
      </c>
      <c r="F83" s="88">
        <f>IF(D83&gt;='Control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Panel'!$C$29)),IF(D83&gt;='Control Panel'!$D$12,(('Control Panel'!$D$8-'Control Panel'!$C$8)*'Control Panel'!$C$24)+(('Control Panel'!$D$9-'Control Panel'!$C$9)*'Control Panel'!$C$25)+(('Control Panel'!$D$10-'Control Panel'!$C$10)*'Control Panel'!$C$26)+(('Control Panel'!$D$11-'Control Panel'!$C$11)*'Control Panel'!$C$27)+(('Control Panel'!$D$12-'Control Panel'!$C$12)*'Control Panel'!$C$28)+((D83-'Control Panel'!$D$12)*'Control Panel'!$C$29),IF(D83&gt;='Control Panel'!$D$11,(('Control Panel'!$D$8-'Control Panel'!$C$8)*'Control Panel'!$C$24)+(('Control Panel'!$D$9-'Control Panel'!$C$9)*'Control Panel'!$C$25)+(('Control Panel'!$D$10-'Control Panel'!$C$10)*'Control Panel'!$C$26)+(('Control Panel'!$D$11-'Control Panel'!$C$11)*'Control Panel'!$C$27)+((D83-'Control Panel'!$D$11)*'Control Panel'!$C$28),IF(D83&gt;='Control Panel'!$D$10,(('Control Panel'!$D$8-'Control Panel'!$C$8)*'Control Panel'!$C$24)+('Control Panel'!$D$9-'Control Panel'!$C$9)*'Control Panel'!$C$25+(('Control Panel'!$D$10-'Control Panel'!$C$10)*'Control Panel'!$C$26)+((D83-'Control Panel'!$D$10)*'Control Panel'!$C$27),IF(D83&gt;='Control Panel'!$D$9,(('Control Panel'!$D$8-'Control Panel'!$C$8)*'Control Panel'!$C$24)+(('Control Panel'!$D$9-'Control Panel'!$C$9)*'Control Panel'!$C$25)+((D83-'Control Panel'!$D$9)*'Control Panel'!$C$26),IF(D83&gt;='Control Panel'!$D$8,(('Control Panel'!$D$8-'Control Panel'!$C$8)*'Control Panel'!$C$24)+((D83-'Control Panel'!$D$8)*'Control Panel'!$C$25),IF(D83&lt;='Control Panel'!$D$8,((D83-'Control Panel'!$C$8)*'Control Panel'!$C$24))))))))</f>
        <v>146892.82837912501</v>
      </c>
      <c r="G83" s="89">
        <f t="shared" si="22"/>
        <v>5.9210163407630891E-3</v>
      </c>
      <c r="H83" s="90">
        <f t="shared" si="23"/>
        <v>5.0457417612746079E-3</v>
      </c>
      <c r="I83" s="91">
        <f t="shared" si="24"/>
        <v>-29884.081321874983</v>
      </c>
      <c r="J83" s="91">
        <f>C83*(1+'Control Panel'!$C$44)</f>
        <v>30751514.016015004</v>
      </c>
      <c r="K83" s="91">
        <f>D83*(1+'Control Panel'!$C$44)</f>
        <v>29985603.780142505</v>
      </c>
      <c r="L83" s="92">
        <f>IF(J83&gt;='Control Panel'!G$36,(('Control Panel'!G$34-'Control Panel'!F$34)*'Control Panel'!$C$39)+('Control Panel'!G$35-'Control Panel'!F$35)*'Control Panel'!$C$40+(('Control Panel'!G$36-'Control Panel'!F$36)*'Control Panel'!$C$41),IF(J83&gt;='Control Panel'!G$35,(('Control Panel'!G$34-'Control Panel'!F$34)*'Control Panel'!$C$39)+(('Control Panel'!G$35-'Control Panel'!F$35)*'Control Panel'!$C$40)+((J83-'Control Panel'!G$35)*'Control Panel'!$C$41),IF(J83&gt;='Control Panel'!G$34,(('Control Panel'!G$34-'Control Panel'!F$34)*'Control Panel'!$C$39)+((J83-'Control Panel'!G$34)*'Control Panel'!$C$40),IF(J83&lt;='Control Panel'!G$34,((J83-'Control Panel'!F$34)*'Control Panel'!$C$39)))))</f>
        <v>182080.21699203004</v>
      </c>
      <c r="M83" s="92">
        <f>IF(K83&gt;='Control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Panel'!$C$29)),IF(K83&gt;='Control Panel'!$G$12,(('Control Panel'!$G$8-'Control Panel'!$F$8)*'Control Panel'!$C$24)+(('Control Panel'!$G$9-'Control Panel'!$F$9)*'Control Panel'!$C$25)+(('Control Panel'!$G$10-'Control Panel'!$F$10)*'Control Panel'!$C$26)+(('Control Panel'!$G$11-'Control Panel'!$F$11)*'Control Panel'!$C$27)+(('Control Panel'!$G$12-'Control Panel'!$F$12)*'Control Panel'!$C$28)+((K83-'Control Panel'!$G$12)*'Control Panel'!$C$29),IF(K83&gt;='Control Panel'!$G$11,(('Control Panel'!$G$8-'Control Panel'!$F$8)*'Control Panel'!$C$24)+(('Control Panel'!$G$9-'Control Panel'!$F$9)*'Control Panel'!$C$25)+(('Control Panel'!$G$10-'Control Panel'!$F$10)*'Control Panel'!$C$26)+(('Control Panel'!$G$11-'Control Panel'!$F$11)*'Control Panel'!$C$27)+((K83-'Control Panel'!$G$11)*'Control Panel'!$C$28),IF(K83&gt;='Control Panel'!$G$10,(('Control Panel'!$G$8-'Control Panel'!$F$8)*'Control Panel'!$C$24)+('Control Panel'!$G$9-'Control Panel'!$F$9)*'Control Panel'!$C$25+(('Control Panel'!$G$10-'Control Panel'!$F$10)*'Control Panel'!$C$26)+((K83-'Control Panel'!$G$10)*'Control Panel'!$C$27),IF(K83&gt;='Control Panel'!$G$9,(('Control Panel'!$G$8-'Control Panel'!$F$8)*'Control Panel'!$C$24)+(('Control Panel'!$G$9-'Control Panel'!$F$9)*'Control Panel'!$C$25)+((K83-'Control Panel'!$G$9)*'Control Panel'!$C$26),IF(K83&gt;='Control Panel'!$G$8,(('Control Panel'!$G$8-'Control Panel'!$F$8)*'Control Panel'!$C$24)+((K83-'Control Panel'!$G$8)*'Control Panel'!$C$25),IF(K83&lt;='Control Panel'!$G$8,((K83-'Control Panel'!$F$8)*'Control Panel'!$C$24))))))))</f>
        <v>151299.61323049877</v>
      </c>
      <c r="N83" s="92">
        <f t="shared" si="25"/>
        <v>-30780.603761531267</v>
      </c>
      <c r="O83" s="92">
        <f>J83*(1+'Control Panel'!$C$44)</f>
        <v>31674059.436495457</v>
      </c>
      <c r="P83" s="92">
        <f>K83*(1+'Control Panel'!$C$44)</f>
        <v>30885171.893546782</v>
      </c>
      <c r="Q83" s="92">
        <f>IF(O83&gt;='Control Panel'!J$36,(('Control Panel'!J$34-'Control Panel'!I$34)*'Control Panel'!$C$39)+('Control Panel'!J$35-'Control Panel'!I$35)*'Control Panel'!$C$40+(('Control Panel'!J$36-'Control Panel'!I$36)*'Control Panel'!$C$41),IF(O83&gt;='Control Panel'!J$35,(('Control Panel'!J$34-'Control Panel'!I$34)*'Control Panel'!$C$39)+(('Control Panel'!J$35-'Control Panel'!I$35)*'Control Panel'!$C$40)+((O83-'Control Panel'!J$35)*'Control Panel'!$C$41),IF(O83&gt;='Control Panel'!J$34,(('Control Panel'!J$34-'Control Panel'!I$34)*'Control Panel'!$C$39)+((O83-'Control Panel'!J$34)*'Control Panel'!$C$40),IF(O83&lt;='Control Panel'!J$34,((O83-'Control Panel'!I$34)*'Control Panel'!$C$39)))))</f>
        <v>187542.62350179095</v>
      </c>
      <c r="R83" s="92">
        <f>IF(P83&gt;='Control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Panel'!$C$29)),IF(P83&gt;='Control Panel'!$J$12,(('Control Panel'!$J$8-'Control Panel'!$I$8)*'Control Panel'!$C$24)+(('Control Panel'!$J$9-'Control Panel'!$I$9)*'Control Panel'!$C$25)+(('Control Panel'!$J$10-'Control Panel'!$I$10)*'Control Panel'!$C$26)+(('Control Panel'!$J$11-'Control Panel'!$I$11)*'Control Panel'!$C$27)+(('Control Panel'!$J$12-'Control Panel'!$I$12)*'Control Panel'!$C$28)+((P83-'Control Panel'!$J$12)*'Control Panel'!$C$29),IF(P83&gt;='Control Panel'!$J$11,(('Control Panel'!$J$8-'Control Panel'!$I$8)*'Control Panel'!$C$24)+(('Control Panel'!$J$9-'Control Panel'!$I$9)*'Control Panel'!$C$25)+(('Control Panel'!$J$10-'Control Panel'!$I$10)*'Control Panel'!$C$26)+(('Control Panel'!$J$11-'Control Panel'!$I$11)*'Control Panel'!$C$27)+((P83-'Control Panel'!$J$11)*'Control Panel'!$C$28),IF(P83&gt;='Control Panel'!$J$10,(('Control Panel'!$J$8-'Control Panel'!$I$8)*'Control Panel'!$C$24)+('Control Panel'!$J$9-'Control Panel'!$I$9)*'Control Panel'!$C$25+(('Control Panel'!$J$10-'Control Panel'!$I$10)*'Control Panel'!$C$26)+((P83-'Control Panel'!$J$10)*'Control Panel'!$C$27),IF(P83&gt;='Control Panel'!$J$9,(('Control Panel'!$J$8-'Control Panel'!$I$8)*'Control Panel'!$C$24)+(('Control Panel'!$J$9-'Control Panel'!$I$9)*'Control Panel'!$C$25)+((P83-'Control Panel'!$J$9)*'Control Panel'!$C$26),IF(P83&gt;='Control Panel'!$J$8,(('Control Panel'!$J$8-'Control Panel'!$I$8)*'Control Panel'!$C$24)+((P83-'Control Panel'!$J$8)*'Control Panel'!$C$25),IF(P83&lt;='Control Panel'!$J$8,((P83-'Control Panel'!$I$8)*'Control Panel'!$C$24))))))))</f>
        <v>155838.60162741374</v>
      </c>
      <c r="S83" s="92">
        <f t="shared" si="26"/>
        <v>-31704.021874377213</v>
      </c>
      <c r="T83" s="92">
        <f>O83*(1+'Control Panel'!$C$44)</f>
        <v>32624281.219590321</v>
      </c>
      <c r="U83" s="92">
        <f>P83*(1+'Control Panel'!$C$44)</f>
        <v>31811727.050353188</v>
      </c>
      <c r="V83" s="92">
        <f>IF(T83&gt;='Control Panel'!M$36,(('Control Panel'!M$34-'Control Panel'!L$34)*'Control Panel'!$C$39)+('Control Panel'!M$35-'Control Panel'!L$35)*'Control Panel'!$C$40+(('Control Panel'!M$36-'Control Panel'!L$36)*'Control Panel'!$C$41),IF(T83&gt;='Control Panel'!M$35,(('Control Panel'!M$34-'Control Panel'!L$34)*'Control Panel'!$C$39)+(('Control Panel'!M$35-'Control Panel'!L$35)*'Control Panel'!$C$40)+((T83-'Control Panel'!M$35)*'Control Panel'!$C$41),IF(T83&gt;='Control Panel'!M$34,(('Control Panel'!M$34-'Control Panel'!L$34)*'Control Panel'!$C$39)+((T83-'Control Panel'!M$34)*'Control Panel'!$C$40),IF(T83&lt;='Control Panel'!M$34,((T83-'Control Panel'!L$34)*'Control Panel'!$C$39)))))</f>
        <v>193168.90220684468</v>
      </c>
      <c r="W83" s="91">
        <f>IF(U83&gt;='Control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Panel'!$C$29)),IF(U83&gt;='Control Panel'!$M$12,(('Control Panel'!$M$8-'Control Panel'!$L$8)*'Control Panel'!$C$24)+(('Control Panel'!$M$9-'Control Panel'!$L$9)*'Control Panel'!$C$25)+(('Control Panel'!$M$10-'Control Panel'!$L$10)*'Control Panel'!$C$26)+(('Control Panel'!$M$11-'Control Panel'!$L$11)*'Control Panel'!$C$27)+(('Control Panel'!$M$12-'Control Panel'!$L$12)*'Control Panel'!$C$28)+((U83-'Control Panel'!$M$12)*'Control Panel'!$C$29),IF(U83&gt;='Control Panel'!$M$11,(('Control Panel'!$M$8-'Control Panel'!$L$8)*'Control Panel'!$C$24)+(('Control Panel'!$M$9-'Control Panel'!$L$9)*'Control Panel'!$C$25)+(('Control Panel'!$M$10-'Control Panel'!$L$10)*'Control Panel'!$C$26)+(('Control Panel'!$M$11-'Control Panel'!$L$11)*'Control Panel'!$C$27)+((U83-'Control Panel'!$M$11)*'Control Panel'!$C$28),IF(U83&gt;='Control Panel'!$M$10,(('Control Panel'!$M$8-'Control Panel'!$L$8)*'Control Panel'!$C$24)+('Control Panel'!$M$9-'Control Panel'!$L$9)*'Control Panel'!$C$25+(('Control Panel'!$M$10-'Control Panel'!$L$10)*'Control Panel'!$C$26)+((U83-'Control Panel'!$M$10)*'Control Panel'!$C$27),IF(U83&gt;='Control Panel'!$M$9,(('Control Panel'!$M$8-'Control Panel'!$L$8)*'Control Panel'!$C$24)+(('Control Panel'!$M$9-'Control Panel'!$L$9)*'Control Panel'!$C$25)+((U83-'Control Panel'!$M$9)*'Control Panel'!$C$26),IF(U83&gt;='Control Panel'!$M$8,(('Control Panel'!$M$8-'Control Panel'!$L$8)*'Control Panel'!$C$24)+((U83-'Control Panel'!$M$8)*'Control Panel'!$C$25),IF(U83&lt;='Control Panel'!$M$8,((U83-'Control Panel'!$L$8)*'Control Panel'!$C$24))))))))</f>
        <v>160513.75967623614</v>
      </c>
      <c r="X83" s="92">
        <f t="shared" si="27"/>
        <v>-32655.142530608544</v>
      </c>
      <c r="Y83" s="91">
        <f>T83*(1+'Control Panel'!$C$44)</f>
        <v>33603009.656178035</v>
      </c>
      <c r="Z83" s="91">
        <f>U83*(1+'Control Panel'!$C$44)</f>
        <v>32766078.861863784</v>
      </c>
      <c r="AA83" s="91">
        <f>IF(Y83&gt;='Control Panel'!P$36,(('Control Panel'!P$34-'Control Panel'!O$34)*'Control Panel'!$C$39)+('Control Panel'!P$35-'Control Panel'!O$35)*'Control Panel'!$C$40+(('Control Panel'!P$36-'Control Panel'!O$36)*'Control Panel'!$C$41),IF(Y83&gt;='Control Panel'!P$35,(('Control Panel'!P$34-'Control Panel'!O$34)*'Control Panel'!$C$39)+(('Control Panel'!P$35-'Control Panel'!O$35)*'Control Panel'!$C$40)+((Y83-'Control Panel'!P$35)*'Control Panel'!$C$41),IF(Y83&gt;='Control Panel'!P$34,(('Control Panel'!P$34-'Control Panel'!O$34)*'Control Panel'!$C$39)+((Y83-'Control Panel'!P$34)*'Control Panel'!$C$40),IF(Y83&lt;='Control Panel'!P$34,((Y83-'Control Panel'!O$34)*'Control Panel'!$C$39)))))</f>
        <v>198963.96927305005</v>
      </c>
      <c r="AB83" s="91">
        <f>IF(Z83&gt;='Control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Panel'!$C$29)),IF(Z83&gt;='Control Panel'!$P$12,(('Control Panel'!$P$8-'Control Panel'!$O$8)*'Control Panel'!$C$24)+(('Control Panel'!$P$9-'Control Panel'!$O$9)*'Control Panel'!$C$25)+(('Control Panel'!$P$10-'Control Panel'!$O$10)*'Control Panel'!$C$26)+(('Control Panel'!$P$11-'Control Panel'!$O$11)*'Control Panel'!$C$27)+(('Control Panel'!$P$12-'Control Panel'!$O$12)*'Control Panel'!$C$28)+((Z83-'Control Panel'!$P$12)*'Control Panel'!$C$29),IF(Z83&gt;='Control Panel'!$P$11,(('Control Panel'!$P$8-'Control Panel'!$O$8)*'Control Panel'!$C$24)+(('Control Panel'!$P$9-'Control Panel'!$O$9)*'Control Panel'!$C$25)+(('Control Panel'!$P$10-'Control Panel'!$O$10)*'Control Panel'!$C$26)+(('Control Panel'!$P$11-'Control Panel'!$O$11)*'Control Panel'!$C$27)+((Z83-'Control Panel'!$P$11)*'Control Panel'!$C$28),IF(Z83&gt;='Control Panel'!$P$10,(('Control Panel'!$P$8-'Control Panel'!$O$8)*'Control Panel'!$C$24)+('Control Panel'!$P$9-'Control Panel'!$O$9)*'Control Panel'!$C$25+(('Control Panel'!$P$10-'Control Panel'!$O$10)*'Control Panel'!$C$26)+((Z83-'Control Panel'!$P$10)*'Control Panel'!$C$27),IF(Z83&gt;='Control Panel'!$P$9,(('Control Panel'!$P$8-'Control Panel'!$O$8)*'Control Panel'!$C$24)+(('Control Panel'!$P$9-'Control Panel'!$O$9)*'Control Panel'!$C$25)+((Z83-'Control Panel'!$P$9)*'Control Panel'!$C$26),IF(Z83&gt;='Control Panel'!$P$8,(('Control Panel'!$P$8-'Control Panel'!$O$8)*'Control Panel'!$C$24)+((Z83-'Control Panel'!$P$8)*'Control Panel'!$C$25),IF(Z83&lt;='Control Panel'!$P$8,((Z83-'Control Panel'!$O$8)*'Control Panel'!$C$24))))))))</f>
        <v>165329.17246652325</v>
      </c>
      <c r="AC83" s="93">
        <f t="shared" si="28"/>
        <v>-33634.796806526807</v>
      </c>
      <c r="AD83" s="93">
        <f>Y83*(1+'Control Panel'!$C$44)</f>
        <v>34611099.945863374</v>
      </c>
      <c r="AE83" s="91">
        <f>Z83*(1+'Control Panel'!$C$44)</f>
        <v>33749061.227719702</v>
      </c>
      <c r="AF83" s="91">
        <f>IF(AD83&gt;='Control Panel'!S$36,(('Control Panel'!S$34-'Control Panel'!R$34)*'Control Panel'!$C$39)+('Control Panel'!S$35-'Control Panel'!R$35)*'Control Panel'!$C$40+(('Control Panel'!S$36-'Control Panel'!R$36)*'Control Panel'!$C$41),IF(AD83&gt;='Control Panel'!S$35,(('Control Panel'!S$34-'Control Panel'!R$34)*'Control Panel'!$C$39)+(('Control Panel'!S$35-'Control Panel'!R$35)*'Control Panel'!$C$40)+((AD83-'Control Panel'!S$35)*'Control Panel'!$C$41),IF(AD83&gt;='Control Panel'!S$34,(('Control Panel'!S$34-'Control Panel'!R$34)*'Control Panel'!$C$39)+((AD83-'Control Panel'!S$34)*'Control Panel'!$C$40),IF(AD83&lt;='Control Panel'!S$34,((AD83-'Control Panel'!R$34)*'Control Panel'!$C$39)))))</f>
        <v>204932.88835124153</v>
      </c>
      <c r="AG83" s="91">
        <f>IF(AE83&gt;='Control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Panel'!$C$29)),IF(AE83&gt;='Control Panel'!$S$12,(('Control Panel'!$S$8-'Control Panel'!$R$8)*'Control Panel'!$C$24)+(('Control Panel'!$S$9-'Control Panel'!$R$9)*'Control Panel'!$C$25)+(('Control Panel'!$S$10-'Control Panel'!$R$10)*'Control Panel'!$C$26)+(('Control Panel'!$S$11-'Control Panel'!$R$11)*'Control Panel'!$C$27)+(('Control Panel'!$S$12-'Control Panel'!$R$12)*'Control Panel'!$C$28)+((AE83-'Control Panel'!$S$12)*'Control Panel'!$C$29),IF(AE83&gt;='Control Panel'!$S$11,(('Control Panel'!$S$8-'Control Panel'!$R$8)*'Control Panel'!$C$24)+(('Control Panel'!$S$9-'Control Panel'!$R$9)*'Control Panel'!$C$25)+(('Control Panel'!$S$10-'Control Panel'!$R$10)*'Control Panel'!$C$26)+(('Control Panel'!$S$11-'Control Panel'!$R$11)*'Control Panel'!$C$27)+((AE83-'Control Panel'!$S$11)*'Control Panel'!$C$28),IF(AE83&gt;='Control Panel'!$S$10,(('Control Panel'!$S$8-'Control Panel'!$R$8)*'Control Panel'!$C$24)+('Control Panel'!$S$9-'Control Panel'!$R$9)*'Control Panel'!$C$25+(('Control Panel'!$S$10-'Control Panel'!$R$10)*'Control Panel'!$C$26)+((AE83-'Control Panel'!$S$10)*'Control Panel'!$C$27),IF(AE83&gt;='Control Panel'!$S$9,(('Control Panel'!$S$8-'Control Panel'!$R$8)*'Control Panel'!$C$24)+(('Control Panel'!$S$9-'Control Panel'!$R$9)*'Control Panel'!$C$25)+((AE83-'Control Panel'!$S$9)*'Control Panel'!$C$26),IF(AE83&gt;='Control Panel'!$S$8,(('Control Panel'!$S$8-'Control Panel'!$R$8)*'Control Panel'!$C$24)+((AE83-'Control Panel'!$S$8)*'Control Panel'!$C$25),IF(AE83&lt;='Control Panel'!$S$8,((AE83-'Control Panel'!$R$8)*'Control Panel'!$C$24))))))))</f>
        <v>170289.04764051895</v>
      </c>
      <c r="AH83" s="91">
        <f t="shared" si="29"/>
        <v>-34643.840710722579</v>
      </c>
      <c r="AI83" s="92">
        <f t="shared" si="30"/>
        <v>966688.60032495717</v>
      </c>
      <c r="AJ83" s="92">
        <f t="shared" si="31"/>
        <v>803270.19464119081</v>
      </c>
      <c r="AK83" s="92">
        <f t="shared" si="32"/>
        <v>-163418.40568376635</v>
      </c>
    </row>
    <row r="84" spans="1:37" s="94" customFormat="1" ht="14.1">
      <c r="A84" s="86" t="str">
        <f>'ESTIMATED Earned Revenue'!A85</f>
        <v>Kansas City, MO</v>
      </c>
      <c r="B84" s="86"/>
      <c r="C84" s="87">
        <f>'ESTIMATED Earned Revenue'!$I85*1.07925</f>
        <v>32804806.103437498</v>
      </c>
      <c r="D84" s="87">
        <f>'ESTIMATED Earned Revenue'!$L85*1.07925</f>
        <v>29122345.555818748</v>
      </c>
      <c r="E84" s="88">
        <f>IF(C84&gt;='Control Panel'!D$36,(('Control Panel'!D$34-'Control Panel'!C$34)*'Control Panel'!$C$39)+('Control Panel'!D$35-'Control Panel'!C$35)*'Control Panel'!$C$40+(('Control Panel'!D$36-'Control Panel'!C$36)*'Control Panel'!$C$41),IF(C84&gt;='Control Panel'!D$35,(('Control Panel'!D$34-'Control Panel'!C$34)*'Control Panel'!$C$39)+(('Control Panel'!D$35-'Control Panel'!C$35)*'Control Panel'!$C$40)+((C84-'Control Panel'!D$35)*'Control Panel'!$C$41),IF(C84&gt;='Control Panel'!D$34,(('Control Panel'!D$34-'Control Panel'!C$34)*'Control Panel'!$C$39)+((C84-'Control Panel'!D$34)*'Control Panel'!$C$40),IF(C84&lt;='Control Panel'!D$34,((C84-'Control Panel'!C$34)*'Control Panel'!$C$39)))))</f>
        <v>182674.84420687502</v>
      </c>
      <c r="F84" s="88">
        <f>IF(D84&gt;='Control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Panel'!$C$29)),IF(D84&gt;='Control Panel'!$D$12,(('Control Panel'!$D$8-'Control Panel'!$C$8)*'Control Panel'!$C$24)+(('Control Panel'!$D$9-'Control Panel'!$C$9)*'Control Panel'!$C$25)+(('Control Panel'!$D$10-'Control Panel'!$C$10)*'Control Panel'!$C$26)+(('Control Panel'!$D$11-'Control Panel'!$C$11)*'Control Panel'!$C$27)+(('Control Panel'!$D$12-'Control Panel'!$C$12)*'Control Panel'!$C$28)+((D84-'Control Panel'!$D$12)*'Control Panel'!$C$29),IF(D84&gt;='Control Panel'!$D$11,(('Control Panel'!$D$8-'Control Panel'!$C$8)*'Control Panel'!$C$24)+(('Control Panel'!$D$9-'Control Panel'!$C$9)*'Control Panel'!$C$25)+(('Control Panel'!$D$10-'Control Panel'!$C$10)*'Control Panel'!$C$26)+(('Control Panel'!$D$11-'Control Panel'!$C$11)*'Control Panel'!$C$27)+((D84-'Control Panel'!$D$11)*'Control Panel'!$C$28),IF(D84&gt;='Control Panel'!$D$10,(('Control Panel'!$D$8-'Control Panel'!$C$8)*'Control Panel'!$C$24)+('Control Panel'!$D$9-'Control Panel'!$C$9)*'Control Panel'!$C$25+(('Control Panel'!$D$10-'Control Panel'!$C$10)*'Control Panel'!$C$26)+((D84-'Control Panel'!$D$10)*'Control Panel'!$C$27),IF(D84&gt;='Control Panel'!$D$9,(('Control Panel'!$D$8-'Control Panel'!$C$8)*'Control Panel'!$C$24)+(('Control Panel'!$D$9-'Control Panel'!$C$9)*'Control Panel'!$C$25)+((D84-'Control Panel'!$D$9)*'Control Panel'!$C$26),IF(D84&gt;='Control Panel'!$D$8,(('Control Panel'!$D$8-'Control Panel'!$C$8)*'Control Panel'!$C$24)+((D84-'Control Panel'!$D$8)*'Control Panel'!$C$25),IF(D84&lt;='Control Panel'!$D$8,((D84-'Control Panel'!$C$8)*'Control Panel'!$C$24))))))))</f>
        <v>146928.20944536562</v>
      </c>
      <c r="G84" s="89">
        <f t="shared" si="22"/>
        <v>5.5685390619557166E-3</v>
      </c>
      <c r="H84" s="90">
        <f t="shared" si="23"/>
        <v>5.0452052072436464E-3</v>
      </c>
      <c r="I84" s="91">
        <f t="shared" si="24"/>
        <v>-35746.634761509398</v>
      </c>
      <c r="J84" s="91">
        <f>C84*(1+'Control Panel'!$C$44)</f>
        <v>33788950.286540627</v>
      </c>
      <c r="K84" s="91">
        <f>D84*(1+'Control Panel'!$C$44)</f>
        <v>29996015.922493313</v>
      </c>
      <c r="L84" s="92">
        <f>IF(J84&gt;='Control Panel'!G$36,(('Control Panel'!G$34-'Control Panel'!F$34)*'Control Panel'!$C$39)+('Control Panel'!G$35-'Control Panel'!F$35)*'Control Panel'!$C$40+(('Control Panel'!G$36-'Control Panel'!F$36)*'Control Panel'!$C$41),IF(J84&gt;='Control Panel'!G$35,(('Control Panel'!G$34-'Control Panel'!F$34)*'Control Panel'!$C$39)+(('Control Panel'!G$35-'Control Panel'!F$35)*'Control Panel'!$C$40)+((J84-'Control Panel'!G$35)*'Control Panel'!$C$41),IF(J84&gt;='Control Panel'!G$34,(('Control Panel'!G$34-'Control Panel'!F$34)*'Control Panel'!$C$39)+((J84-'Control Panel'!G$34)*'Control Panel'!$C$40),IF(J84&lt;='Control Panel'!G$34,((J84-'Control Panel'!F$34)*'Control Panel'!$C$39)))))</f>
        <v>188155.08953308128</v>
      </c>
      <c r="M84" s="92">
        <f>IF(K84&gt;='Control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Panel'!$C$29)),IF(K84&gt;='Control Panel'!$G$12,(('Control Panel'!$G$8-'Control Panel'!$F$8)*'Control Panel'!$C$24)+(('Control Panel'!$G$9-'Control Panel'!$F$9)*'Control Panel'!$C$25)+(('Control Panel'!$G$10-'Control Panel'!$F$10)*'Control Panel'!$C$26)+(('Control Panel'!$G$11-'Control Panel'!$F$11)*'Control Panel'!$C$27)+(('Control Panel'!$G$12-'Control Panel'!$F$12)*'Control Panel'!$C$28)+((K84-'Control Panel'!$G$12)*'Control Panel'!$C$29),IF(K84&gt;='Control Panel'!$G$11,(('Control Panel'!$G$8-'Control Panel'!$F$8)*'Control Panel'!$C$24)+(('Control Panel'!$G$9-'Control Panel'!$F$9)*'Control Panel'!$C$25)+(('Control Panel'!$G$10-'Control Panel'!$F$10)*'Control Panel'!$C$26)+(('Control Panel'!$G$11-'Control Panel'!$F$11)*'Control Panel'!$C$27)+((K84-'Control Panel'!$G$11)*'Control Panel'!$C$28),IF(K84&gt;='Control Panel'!$G$10,(('Control Panel'!$G$8-'Control Panel'!$F$8)*'Control Panel'!$C$24)+('Control Panel'!$G$9-'Control Panel'!$F$9)*'Control Panel'!$C$25+(('Control Panel'!$G$10-'Control Panel'!$F$10)*'Control Panel'!$C$26)+((K84-'Control Panel'!$G$10)*'Control Panel'!$C$27),IF(K84&gt;='Control Panel'!$G$9,(('Control Panel'!$G$8-'Control Panel'!$F$8)*'Control Panel'!$C$24)+(('Control Panel'!$G$9-'Control Panel'!$F$9)*'Control Panel'!$C$25)+((K84-'Control Panel'!$G$9)*'Control Panel'!$C$26),IF(K84&gt;='Control Panel'!$G$8,(('Control Panel'!$G$8-'Control Panel'!$F$8)*'Control Panel'!$C$24)+((K84-'Control Panel'!$G$8)*'Control Panel'!$C$25),IF(K84&lt;='Control Panel'!$G$8,((K84-'Control Panel'!$F$8)*'Control Panel'!$C$24))))))))</f>
        <v>151336.05572872661</v>
      </c>
      <c r="N84" s="92">
        <f t="shared" si="25"/>
        <v>-36819.033804354665</v>
      </c>
      <c r="O84" s="92">
        <f>J84*(1+'Control Panel'!$C$44)</f>
        <v>34802618.795136847</v>
      </c>
      <c r="P84" s="92">
        <f>K84*(1+'Control Panel'!$C$44)</f>
        <v>30895896.400168113</v>
      </c>
      <c r="Q84" s="92">
        <f>IF(O84&gt;='Control Panel'!J$36,(('Control Panel'!J$34-'Control Panel'!I$34)*'Control Panel'!$C$39)+('Control Panel'!J$35-'Control Panel'!I$35)*'Control Panel'!$C$40+(('Control Panel'!J$36-'Control Panel'!I$36)*'Control Panel'!$C$41),IF(O84&gt;='Control Panel'!J$35,(('Control Panel'!J$34-'Control Panel'!I$34)*'Control Panel'!$C$39)+(('Control Panel'!J$35-'Control Panel'!I$35)*'Control Panel'!$C$40)+((O84-'Control Panel'!J$35)*'Control Panel'!$C$41),IF(O84&gt;='Control Panel'!J$34,(('Control Panel'!J$34-'Control Panel'!I$34)*'Control Panel'!$C$39)+((O84-'Control Panel'!J$34)*'Control Panel'!$C$40),IF(O84&lt;='Control Panel'!J$34,((O84-'Control Panel'!I$34)*'Control Panel'!$C$39)))))</f>
        <v>193799.74221907373</v>
      </c>
      <c r="R84" s="92">
        <f>IF(P84&gt;='Control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Panel'!$C$29)),IF(P84&gt;='Control Panel'!$J$12,(('Control Panel'!$J$8-'Control Panel'!$I$8)*'Control Panel'!$C$24)+(('Control Panel'!$J$9-'Control Panel'!$I$9)*'Control Panel'!$C$25)+(('Control Panel'!$J$10-'Control Panel'!$I$10)*'Control Panel'!$C$26)+(('Control Panel'!$J$11-'Control Panel'!$I$11)*'Control Panel'!$C$27)+(('Control Panel'!$J$12-'Control Panel'!$I$12)*'Control Panel'!$C$28)+((P84-'Control Panel'!$J$12)*'Control Panel'!$C$29),IF(P84&gt;='Control Panel'!$J$11,(('Control Panel'!$J$8-'Control Panel'!$I$8)*'Control Panel'!$C$24)+(('Control Panel'!$J$9-'Control Panel'!$I$9)*'Control Panel'!$C$25)+(('Control Panel'!$J$10-'Control Panel'!$I$10)*'Control Panel'!$C$26)+(('Control Panel'!$J$11-'Control Panel'!$I$11)*'Control Panel'!$C$27)+((P84-'Control Panel'!$J$11)*'Control Panel'!$C$28),IF(P84&gt;='Control Panel'!$J$10,(('Control Panel'!$J$8-'Control Panel'!$I$8)*'Control Panel'!$C$24)+('Control Panel'!$J$9-'Control Panel'!$I$9)*'Control Panel'!$C$25+(('Control Panel'!$J$10-'Control Panel'!$I$10)*'Control Panel'!$C$26)+((P84-'Control Panel'!$J$10)*'Control Panel'!$C$27),IF(P84&gt;='Control Panel'!$J$9,(('Control Panel'!$J$8-'Control Panel'!$I$8)*'Control Panel'!$C$24)+(('Control Panel'!$J$9-'Control Panel'!$I$9)*'Control Panel'!$C$25)+((P84-'Control Panel'!$J$9)*'Control Panel'!$C$26),IF(P84&gt;='Control Panel'!$J$8,(('Control Panel'!$J$8-'Control Panel'!$I$8)*'Control Panel'!$C$24)+((P84-'Control Panel'!$J$8)*'Control Panel'!$C$25),IF(P84&lt;='Control Panel'!$J$8,((P84-'Control Panel'!$I$8)*'Control Panel'!$C$24))))))))</f>
        <v>155876.1374005884</v>
      </c>
      <c r="S84" s="92">
        <f t="shared" si="26"/>
        <v>-37923.604818485328</v>
      </c>
      <c r="T84" s="92">
        <f>O84*(1+'Control Panel'!$C$44)</f>
        <v>35846697.358990952</v>
      </c>
      <c r="U84" s="92">
        <f>P84*(1+'Control Panel'!$C$44)</f>
        <v>31822773.292173158</v>
      </c>
      <c r="V84" s="92">
        <f>IF(T84&gt;='Control Panel'!M$36,(('Control Panel'!M$34-'Control Panel'!L$34)*'Control Panel'!$C$39)+('Control Panel'!M$35-'Control Panel'!L$35)*'Control Panel'!$C$40+(('Control Panel'!M$36-'Control Panel'!L$36)*'Control Panel'!$C$41),IF(T84&gt;='Control Panel'!M$35,(('Control Panel'!M$34-'Control Panel'!L$34)*'Control Panel'!$C$39)+(('Control Panel'!M$35-'Control Panel'!L$35)*'Control Panel'!$C$40)+((T84-'Control Panel'!M$35)*'Control Panel'!$C$41),IF(T84&gt;='Control Panel'!M$34,(('Control Panel'!M$34-'Control Panel'!L$34)*'Control Panel'!$C$39)+((T84-'Control Panel'!M$34)*'Control Panel'!$C$40),IF(T84&lt;='Control Panel'!M$34,((T84-'Control Panel'!L$34)*'Control Panel'!$C$39)))))</f>
        <v>199613.73448564595</v>
      </c>
      <c r="W84" s="91">
        <f>IF(U84&gt;='Control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Panel'!$C$29)),IF(U84&gt;='Control Panel'!$M$12,(('Control Panel'!$M$8-'Control Panel'!$L$8)*'Control Panel'!$C$24)+(('Control Panel'!$M$9-'Control Panel'!$L$9)*'Control Panel'!$C$25)+(('Control Panel'!$M$10-'Control Panel'!$L$10)*'Control Panel'!$C$26)+(('Control Panel'!$M$11-'Control Panel'!$L$11)*'Control Panel'!$C$27)+(('Control Panel'!$M$12-'Control Panel'!$L$12)*'Control Panel'!$C$28)+((U84-'Control Panel'!$M$12)*'Control Panel'!$C$29),IF(U84&gt;='Control Panel'!$M$11,(('Control Panel'!$M$8-'Control Panel'!$L$8)*'Control Panel'!$C$24)+(('Control Panel'!$M$9-'Control Panel'!$L$9)*'Control Panel'!$C$25)+(('Control Panel'!$M$10-'Control Panel'!$L$10)*'Control Panel'!$C$26)+(('Control Panel'!$M$11-'Control Panel'!$L$11)*'Control Panel'!$C$27)+((U84-'Control Panel'!$M$11)*'Control Panel'!$C$28),IF(U84&gt;='Control Panel'!$M$10,(('Control Panel'!$M$8-'Control Panel'!$L$8)*'Control Panel'!$C$24)+('Control Panel'!$M$9-'Control Panel'!$L$9)*'Control Panel'!$C$25+(('Control Panel'!$M$10-'Control Panel'!$L$10)*'Control Panel'!$C$26)+((U84-'Control Panel'!$M$10)*'Control Panel'!$C$27),IF(U84&gt;='Control Panel'!$M$9,(('Control Panel'!$M$8-'Control Panel'!$L$8)*'Control Panel'!$C$24)+(('Control Panel'!$M$9-'Control Panel'!$L$9)*'Control Panel'!$C$25)+((U84-'Control Panel'!$M$9)*'Control Panel'!$C$26),IF(U84&gt;='Control Panel'!$M$8,(('Control Panel'!$M$8-'Control Panel'!$L$8)*'Control Panel'!$C$24)+((U84-'Control Panel'!$M$8)*'Control Panel'!$C$25),IF(U84&lt;='Control Panel'!$M$8,((U84-'Control Panel'!$L$8)*'Control Panel'!$C$24))))))))</f>
        <v>160552.42152260605</v>
      </c>
      <c r="X84" s="92">
        <f t="shared" si="27"/>
        <v>-39061.312963039905</v>
      </c>
      <c r="Y84" s="91">
        <f>T84*(1+'Control Panel'!$C$44)</f>
        <v>36922098.279760681</v>
      </c>
      <c r="Z84" s="91">
        <f>U84*(1+'Control Panel'!$C$44)</f>
        <v>32777456.490938354</v>
      </c>
      <c r="AA84" s="91">
        <f>IF(Y84&gt;='Control Panel'!P$36,(('Control Panel'!P$34-'Control Panel'!O$34)*'Control Panel'!$C$39)+('Control Panel'!P$35-'Control Panel'!O$35)*'Control Panel'!$C$40+(('Control Panel'!P$36-'Control Panel'!O$36)*'Control Panel'!$C$41),IF(Y84&gt;='Control Panel'!P$35,(('Control Panel'!P$34-'Control Panel'!O$34)*'Control Panel'!$C$39)+(('Control Panel'!P$35-'Control Panel'!O$35)*'Control Panel'!$C$40)+((Y84-'Control Panel'!P$35)*'Control Panel'!$C$41),IF(Y84&gt;='Control Panel'!P$34,(('Control Panel'!P$34-'Control Panel'!O$34)*'Control Panel'!$C$39)+((Y84-'Control Panel'!P$34)*'Control Panel'!$C$40),IF(Y84&lt;='Control Panel'!P$34,((Y84-'Control Panel'!O$34)*'Control Panel'!$C$39)))))</f>
        <v>205602.14652021535</v>
      </c>
      <c r="AB84" s="91">
        <f>IF(Z84&gt;='Control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Panel'!$C$29)),IF(Z84&gt;='Control Panel'!$P$12,(('Control Panel'!$P$8-'Control Panel'!$O$8)*'Control Panel'!$C$24)+(('Control Panel'!$P$9-'Control Panel'!$O$9)*'Control Panel'!$C$25)+(('Control Panel'!$P$10-'Control Panel'!$O$10)*'Control Panel'!$C$26)+(('Control Panel'!$P$11-'Control Panel'!$O$11)*'Control Panel'!$C$27)+(('Control Panel'!$P$12-'Control Panel'!$O$12)*'Control Panel'!$C$28)+((Z84-'Control Panel'!$P$12)*'Control Panel'!$C$29),IF(Z84&gt;='Control Panel'!$P$11,(('Control Panel'!$P$8-'Control Panel'!$O$8)*'Control Panel'!$C$24)+(('Control Panel'!$P$9-'Control Panel'!$O$9)*'Control Panel'!$C$25)+(('Control Panel'!$P$10-'Control Panel'!$O$10)*'Control Panel'!$C$26)+(('Control Panel'!$P$11-'Control Panel'!$O$11)*'Control Panel'!$C$27)+((Z84-'Control Panel'!$P$11)*'Control Panel'!$C$28),IF(Z84&gt;='Control Panel'!$P$10,(('Control Panel'!$P$8-'Control Panel'!$O$8)*'Control Panel'!$C$24)+('Control Panel'!$P$9-'Control Panel'!$O$9)*'Control Panel'!$C$25+(('Control Panel'!$P$10-'Control Panel'!$O$10)*'Control Panel'!$C$26)+((Z84-'Control Panel'!$P$10)*'Control Panel'!$C$27),IF(Z84&gt;='Control Panel'!$P$9,(('Control Panel'!$P$8-'Control Panel'!$O$8)*'Control Panel'!$C$24)+(('Control Panel'!$P$9-'Control Panel'!$O$9)*'Control Panel'!$C$25)+((Z84-'Control Panel'!$P$9)*'Control Panel'!$C$26),IF(Z84&gt;='Control Panel'!$P$8,(('Control Panel'!$P$8-'Control Panel'!$O$8)*'Control Panel'!$C$24)+((Z84-'Control Panel'!$P$8)*'Control Panel'!$C$25),IF(Z84&lt;='Control Panel'!$P$8,((Z84-'Control Panel'!$O$8)*'Control Panel'!$C$24))))))))</f>
        <v>165368.99416828423</v>
      </c>
      <c r="AC84" s="93">
        <f t="shared" si="28"/>
        <v>-40233.152351931116</v>
      </c>
      <c r="AD84" s="93">
        <f>Y84*(1+'Control Panel'!$C$44)</f>
        <v>38029761.228153504</v>
      </c>
      <c r="AE84" s="91">
        <f>Z84*(1+'Control Panel'!$C$44)</f>
        <v>33760780.185666509</v>
      </c>
      <c r="AF84" s="91">
        <f>IF(AD84&gt;='Control Panel'!S$36,(('Control Panel'!S$34-'Control Panel'!R$34)*'Control Panel'!$C$39)+('Control Panel'!S$35-'Control Panel'!R$35)*'Control Panel'!$C$40+(('Control Panel'!S$36-'Control Panel'!R$36)*'Control Panel'!$C$41),IF(AD84&gt;='Control Panel'!S$35,(('Control Panel'!S$34-'Control Panel'!R$34)*'Control Panel'!$C$39)+(('Control Panel'!S$35-'Control Panel'!R$35)*'Control Panel'!$C$40)+((AD84-'Control Panel'!S$35)*'Control Panel'!$C$41),IF(AD84&gt;='Control Panel'!S$34,(('Control Panel'!S$34-'Control Panel'!R$34)*'Control Panel'!$C$39)+((AD84-'Control Panel'!S$34)*'Control Panel'!$C$40),IF(AD84&lt;='Control Panel'!S$34,((AD84-'Control Panel'!R$34)*'Control Panel'!$C$39)))))</f>
        <v>211770.21091582178</v>
      </c>
      <c r="AG84" s="91">
        <f>IF(AE84&gt;='Control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Panel'!$C$29)),IF(AE84&gt;='Control Panel'!$S$12,(('Control Panel'!$S$8-'Control Panel'!$R$8)*'Control Panel'!$C$24)+(('Control Panel'!$S$9-'Control Panel'!$R$9)*'Control Panel'!$C$25)+(('Control Panel'!$S$10-'Control Panel'!$R$10)*'Control Panel'!$C$26)+(('Control Panel'!$S$11-'Control Panel'!$R$11)*'Control Panel'!$C$27)+(('Control Panel'!$S$12-'Control Panel'!$R$12)*'Control Panel'!$C$28)+((AE84-'Control Panel'!$S$12)*'Control Panel'!$C$29),IF(AE84&gt;='Control Panel'!$S$11,(('Control Panel'!$S$8-'Control Panel'!$R$8)*'Control Panel'!$C$24)+(('Control Panel'!$S$9-'Control Panel'!$R$9)*'Control Panel'!$C$25)+(('Control Panel'!$S$10-'Control Panel'!$R$10)*'Control Panel'!$C$26)+(('Control Panel'!$S$11-'Control Panel'!$R$11)*'Control Panel'!$C$27)+((AE84-'Control Panel'!$S$11)*'Control Panel'!$C$28),IF(AE84&gt;='Control Panel'!$S$10,(('Control Panel'!$S$8-'Control Panel'!$R$8)*'Control Panel'!$C$24)+('Control Panel'!$S$9-'Control Panel'!$R$9)*'Control Panel'!$C$25+(('Control Panel'!$S$10-'Control Panel'!$R$10)*'Control Panel'!$C$26)+((AE84-'Control Panel'!$S$10)*'Control Panel'!$C$27),IF(AE84&gt;='Control Panel'!$S$9,(('Control Panel'!$S$8-'Control Panel'!$R$8)*'Control Panel'!$C$24)+(('Control Panel'!$S$9-'Control Panel'!$R$9)*'Control Panel'!$C$25)+((AE84-'Control Panel'!$S$9)*'Control Panel'!$C$26),IF(AE84&gt;='Control Panel'!$S$8,(('Control Panel'!$S$8-'Control Panel'!$R$8)*'Control Panel'!$C$24)+((AE84-'Control Panel'!$S$8)*'Control Panel'!$C$25),IF(AE84&lt;='Control Panel'!$S$8,((AE84-'Control Panel'!$R$8)*'Control Panel'!$C$24))))))))</f>
        <v>170330.06399333279</v>
      </c>
      <c r="AH84" s="91">
        <f t="shared" si="29"/>
        <v>-41440.146922488988</v>
      </c>
      <c r="AI84" s="92">
        <f t="shared" si="30"/>
        <v>998940.92367383814</v>
      </c>
      <c r="AJ84" s="92">
        <f t="shared" si="31"/>
        <v>803463.67281353811</v>
      </c>
      <c r="AK84" s="92">
        <f t="shared" si="32"/>
        <v>-195477.25086030003</v>
      </c>
    </row>
    <row r="85" spans="1:37" s="94" customFormat="1" ht="14.1">
      <c r="A85" s="86" t="str">
        <f>'ESTIMATED Earned Revenue'!A86</f>
        <v>Cincinnati, OH</v>
      </c>
      <c r="B85" s="86"/>
      <c r="C85" s="87">
        <f>'ESTIMATED Earned Revenue'!$I86*1.07925</f>
        <v>42845179.098825008</v>
      </c>
      <c r="D85" s="87">
        <f>'ESTIMATED Earned Revenue'!$L86*1.07925</f>
        <v>32202271.566975005</v>
      </c>
      <c r="E85" s="88">
        <f>IF(C85&gt;='Control Panel'!D$36,(('Control Panel'!D$34-'Control Panel'!C$34)*'Control Panel'!$C$39)+('Control Panel'!D$35-'Control Panel'!C$35)*'Control Panel'!$C$40+(('Control Panel'!D$36-'Control Panel'!C$36)*'Control Panel'!$C$41),IF(C85&gt;='Control Panel'!D$35,(('Control Panel'!D$34-'Control Panel'!C$34)*'Control Panel'!$C$39)+(('Control Panel'!D$35-'Control Panel'!C$35)*'Control Panel'!$C$40)+((C85-'Control Panel'!D$35)*'Control Panel'!$C$41),IF(C85&gt;='Control Panel'!D$34,(('Control Panel'!D$34-'Control Panel'!C$34)*'Control Panel'!$C$39)+((C85-'Control Panel'!D$34)*'Control Panel'!$C$40),IF(C85&lt;='Control Panel'!D$34,((C85-'Control Panel'!C$34)*'Control Panel'!$C$39)))))</f>
        <v>202203.584</v>
      </c>
      <c r="F85" s="88">
        <f>IF(D85&gt;='Control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Panel'!$C$29)),IF(D85&gt;='Control Panel'!$D$12,(('Control Panel'!$D$8-'Control Panel'!$C$8)*'Control Panel'!$C$24)+(('Control Panel'!$D$9-'Control Panel'!$C$9)*'Control Panel'!$C$25)+(('Control Panel'!$D$10-'Control Panel'!$C$10)*'Control Panel'!$C$26)+(('Control Panel'!$D$11-'Control Panel'!$C$11)*'Control Panel'!$C$27)+(('Control Panel'!$D$12-'Control Panel'!$C$12)*'Control Panel'!$C$28)+((D85-'Control Panel'!$D$12)*'Control Panel'!$C$29),IF(D85&gt;='Control Panel'!$D$11,(('Control Panel'!$D$8-'Control Panel'!$C$8)*'Control Panel'!$C$24)+(('Control Panel'!$D$9-'Control Panel'!$C$9)*'Control Panel'!$C$25)+(('Control Panel'!$D$10-'Control Panel'!$C$10)*'Control Panel'!$C$26)+(('Control Panel'!$D$11-'Control Panel'!$C$11)*'Control Panel'!$C$27)+((D85-'Control Panel'!$D$11)*'Control Panel'!$C$28),IF(D85&gt;='Control Panel'!$D$10,(('Control Panel'!$D$8-'Control Panel'!$C$8)*'Control Panel'!$C$24)+('Control Panel'!$D$9-'Control Panel'!$C$9)*'Control Panel'!$C$25+(('Control Panel'!$D$10-'Control Panel'!$C$10)*'Control Panel'!$C$26)+((D85-'Control Panel'!$D$10)*'Control Panel'!$C$27),IF(D85&gt;='Control Panel'!$D$9,(('Control Panel'!$D$8-'Control Panel'!$C$8)*'Control Panel'!$C$24)+(('Control Panel'!$D$9-'Control Panel'!$C$9)*'Control Panel'!$C$25)+((D85-'Control Panel'!$D$9)*'Control Panel'!$C$26),IF(D85&gt;='Control Panel'!$D$8,(('Control Panel'!$D$8-'Control Panel'!$C$8)*'Control Panel'!$C$24)+((D85-'Control Panel'!$D$8)*'Control Panel'!$C$25),IF(D85&lt;='Control Panel'!$D$8,((D85-'Control Panel'!$C$8)*'Control Panel'!$C$24))))))))</f>
        <v>157707.95048441252</v>
      </c>
      <c r="G85" s="89">
        <f t="shared" si="22"/>
        <v>4.7194010680549417E-3</v>
      </c>
      <c r="H85" s="90">
        <f t="shared" si="23"/>
        <v>4.897416946391747E-3</v>
      </c>
      <c r="I85" s="91">
        <f t="shared" si="24"/>
        <v>-44495.633515587484</v>
      </c>
      <c r="J85" s="91">
        <f>C85*(1+'Control Panel'!$C$44)</f>
        <v>44130534.471789762</v>
      </c>
      <c r="K85" s="91">
        <f>D85*(1+'Control Panel'!$C$44)</f>
        <v>33168339.713984255</v>
      </c>
      <c r="L85" s="92">
        <f>IF(J85&gt;='Control Panel'!G$36,(('Control Panel'!G$34-'Control Panel'!F$34)*'Control Panel'!$C$39)+('Control Panel'!G$35-'Control Panel'!F$35)*'Control Panel'!$C$40+(('Control Panel'!G$36-'Control Panel'!F$36)*'Control Panel'!$C$41),IF(J85&gt;='Control Panel'!G$35,(('Control Panel'!G$34-'Control Panel'!F$34)*'Control Panel'!$C$39)+(('Control Panel'!G$35-'Control Panel'!F$35)*'Control Panel'!$C$40)+((J85-'Control Panel'!G$35)*'Control Panel'!$C$41),IF(J85&gt;='Control Panel'!G$34,(('Control Panel'!G$34-'Control Panel'!F$34)*'Control Panel'!$C$39)+((J85-'Control Panel'!G$34)*'Control Panel'!$C$40),IF(J85&lt;='Control Panel'!G$34,((J85-'Control Panel'!F$34)*'Control Panel'!$C$39)))))</f>
        <v>208269.68946000002</v>
      </c>
      <c r="M85" s="92">
        <f>IF(K85&gt;='Control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Panel'!$C$29)),IF(K85&gt;='Control Panel'!$G$12,(('Control Panel'!$G$8-'Control Panel'!$F$8)*'Control Panel'!$C$24)+(('Control Panel'!$G$9-'Control Panel'!$F$9)*'Control Panel'!$C$25)+(('Control Panel'!$G$10-'Control Panel'!$F$10)*'Control Panel'!$C$26)+(('Control Panel'!$G$11-'Control Panel'!$F$11)*'Control Panel'!$C$27)+(('Control Panel'!$G$12-'Control Panel'!$F$12)*'Control Panel'!$C$28)+((K85-'Control Panel'!$G$12)*'Control Panel'!$C$29),IF(K85&gt;='Control Panel'!$G$11,(('Control Panel'!$G$8-'Control Panel'!$F$8)*'Control Panel'!$C$24)+(('Control Panel'!$G$9-'Control Panel'!$F$9)*'Control Panel'!$C$25)+(('Control Panel'!$G$10-'Control Panel'!$F$10)*'Control Panel'!$C$26)+(('Control Panel'!$G$11-'Control Panel'!$F$11)*'Control Panel'!$C$27)+((K85-'Control Panel'!$G$11)*'Control Panel'!$C$28),IF(K85&gt;='Control Panel'!$G$10,(('Control Panel'!$G$8-'Control Panel'!$F$8)*'Control Panel'!$C$24)+('Control Panel'!$G$9-'Control Panel'!$F$9)*'Control Panel'!$C$25+(('Control Panel'!$G$10-'Control Panel'!$F$10)*'Control Panel'!$C$26)+((K85-'Control Panel'!$G$10)*'Control Panel'!$C$27),IF(K85&gt;='Control Panel'!$G$9,(('Control Panel'!$G$8-'Control Panel'!$F$8)*'Control Panel'!$C$24)+(('Control Panel'!$G$9-'Control Panel'!$F$9)*'Control Panel'!$C$25)+((K85-'Control Panel'!$G$9)*'Control Panel'!$C$26),IF(K85&gt;='Control Panel'!$G$8,(('Control Panel'!$G$8-'Control Panel'!$F$8)*'Control Panel'!$C$24)+((K85-'Control Panel'!$G$8)*'Control Panel'!$C$25),IF(K85&lt;='Control Panel'!$G$8,((K85-'Control Panel'!$F$8)*'Control Panel'!$C$24))))))))</f>
        <v>162439.18899894488</v>
      </c>
      <c r="N85" s="92">
        <f t="shared" si="25"/>
        <v>-45830.50046105514</v>
      </c>
      <c r="O85" s="92">
        <f>J85*(1+'Control Panel'!$C$44)</f>
        <v>45454450.505943455</v>
      </c>
      <c r="P85" s="92">
        <f>K85*(1+'Control Panel'!$C$44)</f>
        <v>34163389.905403785</v>
      </c>
      <c r="Q85" s="92">
        <f>IF(O85&gt;='Control Panel'!J$36,(('Control Panel'!J$34-'Control Panel'!I$34)*'Control Panel'!$C$39)+('Control Panel'!J$35-'Control Panel'!I$35)*'Control Panel'!$C$40+(('Control Panel'!J$36-'Control Panel'!I$36)*'Control Panel'!$C$41),IF(O85&gt;='Control Panel'!J$35,(('Control Panel'!J$34-'Control Panel'!I$34)*'Control Panel'!$C$39)+(('Control Panel'!J$35-'Control Panel'!I$35)*'Control Panel'!$C$40)+((O85-'Control Panel'!J$35)*'Control Panel'!$C$41),IF(O85&gt;='Control Panel'!J$34,(('Control Panel'!J$34-'Control Panel'!I$34)*'Control Panel'!$C$39)+((O85-'Control Panel'!J$34)*'Control Panel'!$C$40),IF(O85&lt;='Control Panel'!J$34,((O85-'Control Panel'!I$34)*'Control Panel'!$C$39)))))</f>
        <v>214517.78014380005</v>
      </c>
      <c r="R85" s="92">
        <f>IF(P85&gt;='Control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Panel'!$C$29)),IF(P85&gt;='Control Panel'!$J$12,(('Control Panel'!$J$8-'Control Panel'!$I$8)*'Control Panel'!$C$24)+(('Control Panel'!$J$9-'Control Panel'!$I$9)*'Control Panel'!$C$25)+(('Control Panel'!$J$10-'Control Panel'!$I$10)*'Control Panel'!$C$26)+(('Control Panel'!$J$11-'Control Panel'!$I$11)*'Control Panel'!$C$27)+(('Control Panel'!$J$12-'Control Panel'!$I$12)*'Control Panel'!$C$28)+((P85-'Control Panel'!$J$12)*'Control Panel'!$C$29),IF(P85&gt;='Control Panel'!$J$11,(('Control Panel'!$J$8-'Control Panel'!$I$8)*'Control Panel'!$C$24)+(('Control Panel'!$J$9-'Control Panel'!$I$9)*'Control Panel'!$C$25)+(('Control Panel'!$J$10-'Control Panel'!$I$10)*'Control Panel'!$C$26)+(('Control Panel'!$J$11-'Control Panel'!$I$11)*'Control Panel'!$C$27)+((P85-'Control Panel'!$J$11)*'Control Panel'!$C$28),IF(P85&gt;='Control Panel'!$J$10,(('Control Panel'!$J$8-'Control Panel'!$I$8)*'Control Panel'!$C$24)+('Control Panel'!$J$9-'Control Panel'!$I$9)*'Control Panel'!$C$25+(('Control Panel'!$J$10-'Control Panel'!$I$10)*'Control Panel'!$C$26)+((P85-'Control Panel'!$J$10)*'Control Panel'!$C$27),IF(P85&gt;='Control Panel'!$J$9,(('Control Panel'!$J$8-'Control Panel'!$I$8)*'Control Panel'!$C$24)+(('Control Panel'!$J$9-'Control Panel'!$I$9)*'Control Panel'!$C$25)+((P85-'Control Panel'!$J$9)*'Control Panel'!$C$26),IF(P85&gt;='Control Panel'!$J$8,(('Control Panel'!$J$8-'Control Panel'!$I$8)*'Control Panel'!$C$24)+((P85-'Control Panel'!$J$8)*'Control Panel'!$C$25),IF(P85&lt;='Control Panel'!$J$8,((P85-'Control Panel'!$I$8)*'Control Panel'!$C$24))))))))</f>
        <v>167312.36466891324</v>
      </c>
      <c r="S85" s="92">
        <f t="shared" si="26"/>
        <v>-47205.415474886802</v>
      </c>
      <c r="T85" s="92">
        <f>O85*(1+'Control Panel'!$C$44)</f>
        <v>46818084.021121763</v>
      </c>
      <c r="U85" s="92">
        <f>P85*(1+'Control Panel'!$C$44)</f>
        <v>35188291.602565899</v>
      </c>
      <c r="V85" s="92">
        <f>IF(T85&gt;='Control Panel'!M$36,(('Control Panel'!M$34-'Control Panel'!L$34)*'Control Panel'!$C$39)+('Control Panel'!M$35-'Control Panel'!L$35)*'Control Panel'!$C$40+(('Control Panel'!M$36-'Control Panel'!L$36)*'Control Panel'!$C$41),IF(T85&gt;='Control Panel'!M$35,(('Control Panel'!M$34-'Control Panel'!L$34)*'Control Panel'!$C$39)+(('Control Panel'!M$35-'Control Panel'!L$35)*'Control Panel'!$C$40)+((T85-'Control Panel'!M$35)*'Control Panel'!$C$41),IF(T85&gt;='Control Panel'!M$34,(('Control Panel'!M$34-'Control Panel'!L$34)*'Control Panel'!$C$39)+((T85-'Control Panel'!M$34)*'Control Panel'!$C$40),IF(T85&lt;='Control Panel'!M$34,((T85-'Control Panel'!L$34)*'Control Panel'!$C$39)))))</f>
        <v>220953.31354811406</v>
      </c>
      <c r="W85" s="91">
        <f>IF(U85&gt;='Control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Panel'!$C$29)),IF(U85&gt;='Control Panel'!$M$12,(('Control Panel'!$M$8-'Control Panel'!$L$8)*'Control Panel'!$C$24)+(('Control Panel'!$M$9-'Control Panel'!$L$9)*'Control Panel'!$C$25)+(('Control Panel'!$M$10-'Control Panel'!$L$10)*'Control Panel'!$C$26)+(('Control Panel'!$M$11-'Control Panel'!$L$11)*'Control Panel'!$C$27)+(('Control Panel'!$M$12-'Control Panel'!$L$12)*'Control Panel'!$C$28)+((U85-'Control Panel'!$M$12)*'Control Panel'!$C$29),IF(U85&gt;='Control Panel'!$M$11,(('Control Panel'!$M$8-'Control Panel'!$L$8)*'Control Panel'!$C$24)+(('Control Panel'!$M$9-'Control Panel'!$L$9)*'Control Panel'!$C$25)+(('Control Panel'!$M$10-'Control Panel'!$L$10)*'Control Panel'!$C$26)+(('Control Panel'!$M$11-'Control Panel'!$L$11)*'Control Panel'!$C$27)+((U85-'Control Panel'!$M$11)*'Control Panel'!$C$28),IF(U85&gt;='Control Panel'!$M$10,(('Control Panel'!$M$8-'Control Panel'!$L$8)*'Control Panel'!$C$24)+('Control Panel'!$M$9-'Control Panel'!$L$9)*'Control Panel'!$C$25+(('Control Panel'!$M$10-'Control Panel'!$L$10)*'Control Panel'!$C$26)+((U85-'Control Panel'!$M$10)*'Control Panel'!$C$27),IF(U85&gt;='Control Panel'!$M$9,(('Control Panel'!$M$8-'Control Panel'!$L$8)*'Control Panel'!$C$24)+(('Control Panel'!$M$9-'Control Panel'!$L$9)*'Control Panel'!$C$25)+((U85-'Control Panel'!$M$9)*'Control Panel'!$C$26),IF(U85&gt;='Control Panel'!$M$8,(('Control Panel'!$M$8-'Control Panel'!$L$8)*'Control Panel'!$C$24)+((U85-'Control Panel'!$M$8)*'Control Panel'!$C$25),IF(U85&lt;='Control Panel'!$M$8,((U85-'Control Panel'!$L$8)*'Control Panel'!$C$24))))))))</f>
        <v>172331.73560898064</v>
      </c>
      <c r="X85" s="92">
        <f t="shared" si="27"/>
        <v>-48621.577939133422</v>
      </c>
      <c r="Y85" s="91">
        <f>T85*(1+'Control Panel'!$C$44)</f>
        <v>48222626.541755415</v>
      </c>
      <c r="Z85" s="91">
        <f>U85*(1+'Control Panel'!$C$44)</f>
        <v>36243940.350642875</v>
      </c>
      <c r="AA85" s="91">
        <f>IF(Y85&gt;='Control Panel'!P$36,(('Control Panel'!P$34-'Control Panel'!O$34)*'Control Panel'!$C$39)+('Control Panel'!P$35-'Control Panel'!O$35)*'Control Panel'!$C$40+(('Control Panel'!P$36-'Control Panel'!O$36)*'Control Panel'!$C$41),IF(Y85&gt;='Control Panel'!P$35,(('Control Panel'!P$34-'Control Panel'!O$34)*'Control Panel'!$C$39)+(('Control Panel'!P$35-'Control Panel'!O$35)*'Control Panel'!$C$40)+((Y85-'Control Panel'!P$35)*'Control Panel'!$C$41),IF(Y85&gt;='Control Panel'!P$34,(('Control Panel'!P$34-'Control Panel'!O$34)*'Control Panel'!$C$39)+((Y85-'Control Panel'!P$34)*'Control Panel'!$C$40),IF(Y85&lt;='Control Panel'!P$34,((Y85-'Control Panel'!O$34)*'Control Panel'!$C$39)))))</f>
        <v>227581.91295455751</v>
      </c>
      <c r="AB85" s="91">
        <f>IF(Z85&gt;='Control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Panel'!$C$29)),IF(Z85&gt;='Control Panel'!$P$12,(('Control Panel'!$P$8-'Control Panel'!$O$8)*'Control Panel'!$C$24)+(('Control Panel'!$P$9-'Control Panel'!$O$9)*'Control Panel'!$C$25)+(('Control Panel'!$P$10-'Control Panel'!$O$10)*'Control Panel'!$C$26)+(('Control Panel'!$P$11-'Control Panel'!$O$11)*'Control Panel'!$C$27)+(('Control Panel'!$P$12-'Control Panel'!$O$12)*'Control Panel'!$C$28)+((Z85-'Control Panel'!$P$12)*'Control Panel'!$C$29),IF(Z85&gt;='Control Panel'!$P$11,(('Control Panel'!$P$8-'Control Panel'!$O$8)*'Control Panel'!$C$24)+(('Control Panel'!$P$9-'Control Panel'!$O$9)*'Control Panel'!$C$25)+(('Control Panel'!$P$10-'Control Panel'!$O$10)*'Control Panel'!$C$26)+(('Control Panel'!$P$11-'Control Panel'!$O$11)*'Control Panel'!$C$27)+((Z85-'Control Panel'!$P$11)*'Control Panel'!$C$28),IF(Z85&gt;='Control Panel'!$P$10,(('Control Panel'!$P$8-'Control Panel'!$O$8)*'Control Panel'!$C$24)+('Control Panel'!$P$9-'Control Panel'!$O$9)*'Control Panel'!$C$25+(('Control Panel'!$P$10-'Control Panel'!$O$10)*'Control Panel'!$C$26)+((Z85-'Control Panel'!$P$10)*'Control Panel'!$C$27),IF(Z85&gt;='Control Panel'!$P$9,(('Control Panel'!$P$8-'Control Panel'!$O$8)*'Control Panel'!$C$24)+(('Control Panel'!$P$9-'Control Panel'!$O$9)*'Control Panel'!$C$25)+((Z85-'Control Panel'!$P$9)*'Control Panel'!$C$26),IF(Z85&gt;='Control Panel'!$P$8,(('Control Panel'!$P$8-'Control Panel'!$O$8)*'Control Panel'!$C$24)+((Z85-'Control Panel'!$P$8)*'Control Panel'!$C$25),IF(Z85&lt;='Control Panel'!$P$8,((Z85-'Control Panel'!$O$8)*'Control Panel'!$C$24))))))))</f>
        <v>177501.68767725007</v>
      </c>
      <c r="AC85" s="93">
        <f t="shared" si="28"/>
        <v>-50080.225277307443</v>
      </c>
      <c r="AD85" s="93">
        <f>Y85*(1+'Control Panel'!$C$44)</f>
        <v>49669305.338008076</v>
      </c>
      <c r="AE85" s="91">
        <f>Z85*(1+'Control Panel'!$C$44)</f>
        <v>37331258.561162159</v>
      </c>
      <c r="AF85" s="91">
        <f>IF(AD85&gt;='Control Panel'!S$36,(('Control Panel'!S$34-'Control Panel'!R$34)*'Control Panel'!$C$39)+('Control Panel'!S$35-'Control Panel'!R$35)*'Control Panel'!$C$40+(('Control Panel'!S$36-'Control Panel'!R$36)*'Control Panel'!$C$41),IF(AD85&gt;='Control Panel'!S$35,(('Control Panel'!S$34-'Control Panel'!R$34)*'Control Panel'!$C$39)+(('Control Panel'!S$35-'Control Panel'!R$35)*'Control Panel'!$C$40)+((AD85-'Control Panel'!S$35)*'Control Panel'!$C$41),IF(AD85&gt;='Control Panel'!S$34,(('Control Panel'!S$34-'Control Panel'!R$34)*'Control Panel'!$C$39)+((AD85-'Control Panel'!S$34)*'Control Panel'!$C$40),IF(AD85&lt;='Control Panel'!S$34,((AD85-'Control Panel'!R$34)*'Control Panel'!$C$39)))))</f>
        <v>234409.37034319423</v>
      </c>
      <c r="AG85" s="91">
        <f>IF(AE85&gt;='Control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Panel'!$C$29)),IF(AE85&gt;='Control Panel'!$S$12,(('Control Panel'!$S$8-'Control Panel'!$R$8)*'Control Panel'!$C$24)+(('Control Panel'!$S$9-'Control Panel'!$R$9)*'Control Panel'!$C$25)+(('Control Panel'!$S$10-'Control Panel'!$R$10)*'Control Panel'!$C$26)+(('Control Panel'!$S$11-'Control Panel'!$R$11)*'Control Panel'!$C$27)+(('Control Panel'!$S$12-'Control Panel'!$R$12)*'Control Panel'!$C$28)+((AE85-'Control Panel'!$S$12)*'Control Panel'!$C$29),IF(AE85&gt;='Control Panel'!$S$11,(('Control Panel'!$S$8-'Control Panel'!$R$8)*'Control Panel'!$C$24)+(('Control Panel'!$S$9-'Control Panel'!$R$9)*'Control Panel'!$C$25)+(('Control Panel'!$S$10-'Control Panel'!$R$10)*'Control Panel'!$C$26)+(('Control Panel'!$S$11-'Control Panel'!$R$11)*'Control Panel'!$C$27)+((AE85-'Control Panel'!$S$11)*'Control Panel'!$C$28),IF(AE85&gt;='Control Panel'!$S$10,(('Control Panel'!$S$8-'Control Panel'!$R$8)*'Control Panel'!$C$24)+('Control Panel'!$S$9-'Control Panel'!$R$9)*'Control Panel'!$C$25+(('Control Panel'!$S$10-'Control Panel'!$R$10)*'Control Panel'!$C$26)+((AE85-'Control Panel'!$S$10)*'Control Panel'!$C$27),IF(AE85&gt;='Control Panel'!$S$9,(('Control Panel'!$S$8-'Control Panel'!$R$8)*'Control Panel'!$C$24)+(('Control Panel'!$S$9-'Control Panel'!$R$9)*'Control Panel'!$C$25)+((AE85-'Control Panel'!$S$9)*'Control Panel'!$C$26),IF(AE85&gt;='Control Panel'!$S$8,(('Control Panel'!$S$8-'Control Panel'!$R$8)*'Control Panel'!$C$24)+((AE85-'Control Panel'!$S$8)*'Control Panel'!$C$25),IF(AE85&lt;='Control Panel'!$S$8,((AE85-'Control Panel'!$R$8)*'Control Panel'!$C$24))))))))</f>
        <v>182826.73830756755</v>
      </c>
      <c r="AH85" s="91">
        <f t="shared" si="29"/>
        <v>-51582.632035626681</v>
      </c>
      <c r="AI85" s="92">
        <f t="shared" si="30"/>
        <v>1105732.0664496659</v>
      </c>
      <c r="AJ85" s="92">
        <f t="shared" si="31"/>
        <v>862411.71526165633</v>
      </c>
      <c r="AK85" s="92">
        <f t="shared" si="32"/>
        <v>-243320.3511880096</v>
      </c>
    </row>
    <row r="86" spans="1:37" s="94" customFormat="1" ht="14.1">
      <c r="A86" s="86" t="str">
        <f>'ESTIMATED Earned Revenue'!A87</f>
        <v>Savannah, GA</v>
      </c>
      <c r="B86" s="86"/>
      <c r="C86" s="87">
        <f>'ESTIMATED Earned Revenue'!$I87*1.07925</f>
        <v>39959253.914250001</v>
      </c>
      <c r="D86" s="87">
        <f>'ESTIMATED Earned Revenue'!$L87*1.07925</f>
        <v>34051993.069499999</v>
      </c>
      <c r="E86" s="88">
        <f>IF(C86&gt;='Control Panel'!D$36,(('Control Panel'!D$34-'Control Panel'!C$34)*'Control Panel'!$C$39)+('Control Panel'!D$35-'Control Panel'!C$35)*'Control Panel'!$C$40+(('Control Panel'!D$36-'Control Panel'!C$36)*'Control Panel'!$C$41),IF(C86&gt;='Control Panel'!D$35,(('Control Panel'!D$34-'Control Panel'!C$34)*'Control Panel'!$C$39)+(('Control Panel'!D$35-'Control Panel'!C$35)*'Control Panel'!$C$40)+((C86-'Control Panel'!D$35)*'Control Panel'!$C$41),IF(C86&gt;='Control Panel'!D$34,(('Control Panel'!D$34-'Control Panel'!C$34)*'Control Panel'!$C$39)+((C86-'Control Panel'!D$34)*'Control Panel'!$C$40),IF(C86&lt;='Control Panel'!D$34,((C86-'Control Panel'!C$34)*'Control Panel'!$C$39)))))</f>
        <v>196983.73982850002</v>
      </c>
      <c r="F86" s="88">
        <f>IF(D86&gt;='Control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Panel'!$C$29)),IF(D86&gt;='Control Panel'!$D$12,(('Control Panel'!$D$8-'Control Panel'!$C$8)*'Control Panel'!$C$24)+(('Control Panel'!$D$9-'Control Panel'!$C$9)*'Control Panel'!$C$25)+(('Control Panel'!$D$10-'Control Panel'!$C$10)*'Control Panel'!$C$26)+(('Control Panel'!$D$11-'Control Panel'!$C$11)*'Control Panel'!$C$27)+(('Control Panel'!$D$12-'Control Panel'!$C$12)*'Control Panel'!$C$28)+((D86-'Control Panel'!$D$12)*'Control Panel'!$C$29),IF(D86&gt;='Control Panel'!$D$11,(('Control Panel'!$D$8-'Control Panel'!$C$8)*'Control Panel'!$C$24)+(('Control Panel'!$D$9-'Control Panel'!$C$9)*'Control Panel'!$C$25)+(('Control Panel'!$D$10-'Control Panel'!$C$10)*'Control Panel'!$C$26)+(('Control Panel'!$D$11-'Control Panel'!$C$11)*'Control Panel'!$C$27)+((D86-'Control Panel'!$D$11)*'Control Panel'!$C$28),IF(D86&gt;='Control Panel'!$D$10,(('Control Panel'!$D$8-'Control Panel'!$C$8)*'Control Panel'!$C$24)+('Control Panel'!$D$9-'Control Panel'!$C$9)*'Control Panel'!$C$25+(('Control Panel'!$D$10-'Control Panel'!$C$10)*'Control Panel'!$C$26)+((D86-'Control Panel'!$D$10)*'Control Panel'!$C$27),IF(D86&gt;='Control Panel'!$D$9,(('Control Panel'!$D$8-'Control Panel'!$C$8)*'Control Panel'!$C$24)+(('Control Panel'!$D$9-'Control Panel'!$C$9)*'Control Panel'!$C$25)+((D86-'Control Panel'!$D$9)*'Control Panel'!$C$26),IF(D86&gt;='Control Panel'!$D$8,(('Control Panel'!$D$8-'Control Panel'!$C$8)*'Control Panel'!$C$24)+((D86-'Control Panel'!$D$8)*'Control Panel'!$C$25),IF(D86&lt;='Control Panel'!$D$8,((D86-'Control Panel'!$C$8)*'Control Panel'!$C$24))))))))</f>
        <v>164181.97574324999</v>
      </c>
      <c r="G86" s="89">
        <f t="shared" si="22"/>
        <v>4.9296150586598669E-3</v>
      </c>
      <c r="H86" s="90">
        <f t="shared" si="23"/>
        <v>4.821508550414513E-3</v>
      </c>
      <c r="I86" s="91">
        <f t="shared" si="24"/>
        <v>-32801.764085250034</v>
      </c>
      <c r="J86" s="91">
        <f>C86*(1+'Control Panel'!$C$44)</f>
        <v>41158031.531677499</v>
      </c>
      <c r="K86" s="91">
        <f>D86*(1+'Control Panel'!$C$44)</f>
        <v>35073552.861584999</v>
      </c>
      <c r="L86" s="92">
        <f>IF(J86&gt;='Control Panel'!G$36,(('Control Panel'!G$34-'Control Panel'!F$34)*'Control Panel'!$C$39)+('Control Panel'!G$35-'Control Panel'!F$35)*'Control Panel'!$C$40+(('Control Panel'!G$36-'Control Panel'!F$36)*'Control Panel'!$C$41),IF(J86&gt;='Control Panel'!G$35,(('Control Panel'!G$34-'Control Panel'!F$34)*'Control Panel'!$C$39)+(('Control Panel'!G$35-'Control Panel'!F$35)*'Control Panel'!$C$40)+((J86-'Control Panel'!G$35)*'Control Panel'!$C$41),IF(J86&gt;='Control Panel'!G$34,(('Control Panel'!G$34-'Control Panel'!F$34)*'Control Panel'!$C$39)+((J86-'Control Panel'!G$34)*'Control Panel'!$C$40),IF(J86&lt;='Control Panel'!G$34,((J86-'Control Panel'!F$34)*'Control Panel'!$C$39)))))</f>
        <v>202893.25202335502</v>
      </c>
      <c r="M86" s="92">
        <f>IF(K86&gt;='Control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Panel'!$C$29)),IF(K86&gt;='Control Panel'!$G$12,(('Control Panel'!$G$8-'Control Panel'!$F$8)*'Control Panel'!$C$24)+(('Control Panel'!$G$9-'Control Panel'!$F$9)*'Control Panel'!$C$25)+(('Control Panel'!$G$10-'Control Panel'!$F$10)*'Control Panel'!$C$26)+(('Control Panel'!$G$11-'Control Panel'!$F$11)*'Control Panel'!$C$27)+(('Control Panel'!$G$12-'Control Panel'!$F$12)*'Control Panel'!$C$28)+((K86-'Control Panel'!$G$12)*'Control Panel'!$C$29),IF(K86&gt;='Control Panel'!$G$11,(('Control Panel'!$G$8-'Control Panel'!$F$8)*'Control Panel'!$C$24)+(('Control Panel'!$G$9-'Control Panel'!$F$9)*'Control Panel'!$C$25)+(('Control Panel'!$G$10-'Control Panel'!$F$10)*'Control Panel'!$C$26)+(('Control Panel'!$G$11-'Control Panel'!$F$11)*'Control Panel'!$C$27)+((K86-'Control Panel'!$G$11)*'Control Panel'!$C$28),IF(K86&gt;='Control Panel'!$G$10,(('Control Panel'!$G$8-'Control Panel'!$F$8)*'Control Panel'!$C$24)+('Control Panel'!$G$9-'Control Panel'!$F$9)*'Control Panel'!$C$25+(('Control Panel'!$G$10-'Control Panel'!$F$10)*'Control Panel'!$C$26)+((K86-'Control Panel'!$G$10)*'Control Panel'!$C$27),IF(K86&gt;='Control Panel'!$G$9,(('Control Panel'!$G$8-'Control Panel'!$F$8)*'Control Panel'!$C$24)+(('Control Panel'!$G$9-'Control Panel'!$F$9)*'Control Panel'!$C$25)+((K86-'Control Panel'!$G$9)*'Control Panel'!$C$26),IF(K86&gt;='Control Panel'!$G$8,(('Control Panel'!$G$8-'Control Panel'!$F$8)*'Control Panel'!$C$24)+((K86-'Control Panel'!$G$8)*'Control Panel'!$C$25),IF(K86&lt;='Control Panel'!$G$8,((K86-'Control Panel'!$F$8)*'Control Panel'!$C$24))))))))</f>
        <v>169107.4350155475</v>
      </c>
      <c r="N86" s="92">
        <f t="shared" si="25"/>
        <v>-33785.81700780752</v>
      </c>
      <c r="O86" s="92">
        <f>J86*(1+'Control Panel'!$C$44)</f>
        <v>42392772.477627829</v>
      </c>
      <c r="P86" s="92">
        <f>K86*(1+'Control Panel'!$C$44)</f>
        <v>36125759.447432548</v>
      </c>
      <c r="Q86" s="92">
        <f>IF(O86&gt;='Control Panel'!J$36,(('Control Panel'!J$34-'Control Panel'!I$34)*'Control Panel'!$C$39)+('Control Panel'!J$35-'Control Panel'!I$35)*'Control Panel'!$C$40+(('Control Panel'!J$36-'Control Panel'!I$36)*'Control Panel'!$C$41),IF(O86&gt;='Control Panel'!J$35,(('Control Panel'!J$34-'Control Panel'!I$34)*'Control Panel'!$C$39)+(('Control Panel'!J$35-'Control Panel'!I$35)*'Control Panel'!$C$40)+((O86-'Control Panel'!J$35)*'Control Panel'!$C$41),IF(O86&gt;='Control Panel'!J$34,(('Control Panel'!J$34-'Control Panel'!I$34)*'Control Panel'!$C$39)+((O86-'Control Panel'!J$34)*'Control Panel'!$C$40),IF(O86&lt;='Control Panel'!J$34,((O86-'Control Panel'!I$34)*'Control Panel'!$C$39)))))</f>
        <v>208980.0495840557</v>
      </c>
      <c r="R86" s="92">
        <f>IF(P86&gt;='Control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Panel'!$C$29)),IF(P86&gt;='Control Panel'!$J$12,(('Control Panel'!$J$8-'Control Panel'!$I$8)*'Control Panel'!$C$24)+(('Control Panel'!$J$9-'Control Panel'!$I$9)*'Control Panel'!$C$25)+(('Control Panel'!$J$10-'Control Panel'!$I$10)*'Control Panel'!$C$26)+(('Control Panel'!$J$11-'Control Panel'!$I$11)*'Control Panel'!$C$27)+(('Control Panel'!$J$12-'Control Panel'!$I$12)*'Control Panel'!$C$28)+((P86-'Control Panel'!$J$12)*'Control Panel'!$C$29),IF(P86&gt;='Control Panel'!$J$11,(('Control Panel'!$J$8-'Control Panel'!$I$8)*'Control Panel'!$C$24)+(('Control Panel'!$J$9-'Control Panel'!$I$9)*'Control Panel'!$C$25)+(('Control Panel'!$J$10-'Control Panel'!$I$10)*'Control Panel'!$C$26)+(('Control Panel'!$J$11-'Control Panel'!$I$11)*'Control Panel'!$C$27)+((P86-'Control Panel'!$J$11)*'Control Panel'!$C$28),IF(P86&gt;='Control Panel'!$J$10,(('Control Panel'!$J$8-'Control Panel'!$I$8)*'Control Panel'!$C$24)+('Control Panel'!$J$9-'Control Panel'!$I$9)*'Control Panel'!$C$25+(('Control Panel'!$J$10-'Control Panel'!$I$10)*'Control Panel'!$C$26)+((P86-'Control Panel'!$J$10)*'Control Panel'!$C$27),IF(P86&gt;='Control Panel'!$J$9,(('Control Panel'!$J$8-'Control Panel'!$I$8)*'Control Panel'!$C$24)+(('Control Panel'!$J$9-'Control Panel'!$I$9)*'Control Panel'!$C$25)+((P86-'Control Panel'!$J$9)*'Control Panel'!$C$26),IF(P86&gt;='Control Panel'!$J$8,(('Control Panel'!$J$8-'Control Panel'!$I$8)*'Control Panel'!$C$24)+((P86-'Control Panel'!$J$8)*'Control Panel'!$C$25),IF(P86&lt;='Control Panel'!$J$8,((P86-'Control Panel'!$I$8)*'Control Panel'!$C$24))))))))</f>
        <v>174180.65806601392</v>
      </c>
      <c r="S86" s="92">
        <f t="shared" si="26"/>
        <v>-34799.391518041783</v>
      </c>
      <c r="T86" s="92">
        <f>O86*(1+'Control Panel'!$C$44)</f>
        <v>43664555.651956663</v>
      </c>
      <c r="U86" s="92">
        <f>P86*(1+'Control Panel'!$C$44)</f>
        <v>37209532.230855525</v>
      </c>
      <c r="V86" s="92">
        <f>IF(T86&gt;='Control Panel'!M$36,(('Control Panel'!M$34-'Control Panel'!L$34)*'Control Panel'!$C$39)+('Control Panel'!M$35-'Control Panel'!L$35)*'Control Panel'!$C$40+(('Control Panel'!M$36-'Control Panel'!L$36)*'Control Panel'!$C$41),IF(T86&gt;='Control Panel'!M$35,(('Control Panel'!M$34-'Control Panel'!L$34)*'Control Panel'!$C$39)+(('Control Panel'!M$35-'Control Panel'!L$35)*'Control Panel'!$C$40)+((T86-'Control Panel'!M$35)*'Control Panel'!$C$41),IF(T86&gt;='Control Panel'!M$34,(('Control Panel'!M$34-'Control Panel'!L$34)*'Control Panel'!$C$39)+((T86-'Control Panel'!M$34)*'Control Panel'!$C$40),IF(T86&lt;='Control Panel'!M$34,((T86-'Control Panel'!L$34)*'Control Panel'!$C$39)))))</f>
        <v>215249.45107157738</v>
      </c>
      <c r="W86" s="91">
        <f>IF(U86&gt;='Control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Panel'!$C$29)),IF(U86&gt;='Control Panel'!$M$12,(('Control Panel'!$M$8-'Control Panel'!$L$8)*'Control Panel'!$C$24)+(('Control Panel'!$M$9-'Control Panel'!$L$9)*'Control Panel'!$C$25)+(('Control Panel'!$M$10-'Control Panel'!$L$10)*'Control Panel'!$C$26)+(('Control Panel'!$M$11-'Control Panel'!$L$11)*'Control Panel'!$C$27)+(('Control Panel'!$M$12-'Control Panel'!$L$12)*'Control Panel'!$C$28)+((U86-'Control Panel'!$M$12)*'Control Panel'!$C$29),IF(U86&gt;='Control Panel'!$M$11,(('Control Panel'!$M$8-'Control Panel'!$L$8)*'Control Panel'!$C$24)+(('Control Panel'!$M$9-'Control Panel'!$L$9)*'Control Panel'!$C$25)+(('Control Panel'!$M$10-'Control Panel'!$L$10)*'Control Panel'!$C$26)+(('Control Panel'!$M$11-'Control Panel'!$L$11)*'Control Panel'!$C$27)+((U86-'Control Panel'!$M$11)*'Control Panel'!$C$28),IF(U86&gt;='Control Panel'!$M$10,(('Control Panel'!$M$8-'Control Panel'!$L$8)*'Control Panel'!$C$24)+('Control Panel'!$M$9-'Control Panel'!$L$9)*'Control Panel'!$C$25+(('Control Panel'!$M$10-'Control Panel'!$L$10)*'Control Panel'!$C$26)+((U86-'Control Panel'!$M$10)*'Control Panel'!$C$27),IF(U86&gt;='Control Panel'!$M$9,(('Control Panel'!$M$8-'Control Panel'!$L$8)*'Control Panel'!$C$24)+(('Control Panel'!$M$9-'Control Panel'!$L$9)*'Control Panel'!$C$25)+((U86-'Control Panel'!$M$9)*'Control Panel'!$C$26),IF(U86&gt;='Control Panel'!$M$8,(('Control Panel'!$M$8-'Control Panel'!$L$8)*'Control Panel'!$C$24)+((U86-'Control Panel'!$M$8)*'Control Panel'!$C$25),IF(U86&lt;='Control Panel'!$M$8,((U86-'Control Panel'!$L$8)*'Control Panel'!$C$24))))))))</f>
        <v>179406.07780799433</v>
      </c>
      <c r="X86" s="92">
        <f t="shared" si="27"/>
        <v>-35843.373263583053</v>
      </c>
      <c r="Y86" s="91">
        <f>T86*(1+'Control Panel'!$C$44)</f>
        <v>44974492.321515366</v>
      </c>
      <c r="Z86" s="91">
        <f>U86*(1+'Control Panel'!$C$44)</f>
        <v>38325818.19778119</v>
      </c>
      <c r="AA86" s="91">
        <f>IF(Y86&gt;='Control Panel'!P$36,(('Control Panel'!P$34-'Control Panel'!O$34)*'Control Panel'!$C$39)+('Control Panel'!P$35-'Control Panel'!O$35)*'Control Panel'!$C$40+(('Control Panel'!P$36-'Control Panel'!O$36)*'Control Panel'!$C$41),IF(Y86&gt;='Control Panel'!P$35,(('Control Panel'!P$34-'Control Panel'!O$34)*'Control Panel'!$C$39)+(('Control Panel'!P$35-'Control Panel'!O$35)*'Control Panel'!$C$40)+((Y86-'Control Panel'!P$35)*'Control Panel'!$C$41),IF(Y86&gt;='Control Panel'!P$34,(('Control Panel'!P$34-'Control Panel'!O$34)*'Control Panel'!$C$39)+((Y86-'Control Panel'!P$34)*'Control Panel'!$C$40),IF(Y86&lt;='Control Panel'!P$34,((Y86-'Control Panel'!O$34)*'Control Panel'!$C$39)))))</f>
        <v>221706.93460372472</v>
      </c>
      <c r="AB86" s="91">
        <f>IF(Z86&gt;='Control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Panel'!$C$29)),IF(Z86&gt;='Control Panel'!$P$12,(('Control Panel'!$P$8-'Control Panel'!$O$8)*'Control Panel'!$C$24)+(('Control Panel'!$P$9-'Control Panel'!$O$9)*'Control Panel'!$C$25)+(('Control Panel'!$P$10-'Control Panel'!$O$10)*'Control Panel'!$C$26)+(('Control Panel'!$P$11-'Control Panel'!$O$11)*'Control Panel'!$C$27)+(('Control Panel'!$P$12-'Control Panel'!$O$12)*'Control Panel'!$C$28)+((Z86-'Control Panel'!$P$12)*'Control Panel'!$C$29),IF(Z86&gt;='Control Panel'!$P$11,(('Control Panel'!$P$8-'Control Panel'!$O$8)*'Control Panel'!$C$24)+(('Control Panel'!$P$9-'Control Panel'!$O$9)*'Control Panel'!$C$25)+(('Control Panel'!$P$10-'Control Panel'!$O$10)*'Control Panel'!$C$26)+(('Control Panel'!$P$11-'Control Panel'!$O$11)*'Control Panel'!$C$27)+((Z86-'Control Panel'!$P$11)*'Control Panel'!$C$28),IF(Z86&gt;='Control Panel'!$P$10,(('Control Panel'!$P$8-'Control Panel'!$O$8)*'Control Panel'!$C$24)+('Control Panel'!$P$9-'Control Panel'!$O$9)*'Control Panel'!$C$25+(('Control Panel'!$P$10-'Control Panel'!$O$10)*'Control Panel'!$C$26)+((Z86-'Control Panel'!$P$10)*'Control Panel'!$C$27),IF(Z86&gt;='Control Panel'!$P$9,(('Control Panel'!$P$8-'Control Panel'!$O$8)*'Control Panel'!$C$24)+(('Control Panel'!$P$9-'Control Panel'!$O$9)*'Control Panel'!$C$25)+((Z86-'Control Panel'!$P$9)*'Control Panel'!$C$26),IF(Z86&gt;='Control Panel'!$P$8,(('Control Panel'!$P$8-'Control Panel'!$O$8)*'Control Panel'!$C$24)+((Z86-'Control Panel'!$P$8)*'Control Panel'!$C$25),IF(Z86&lt;='Control Panel'!$P$8,((Z86-'Control Panel'!$O$8)*'Control Panel'!$C$24))))))))</f>
        <v>184788.26014223415</v>
      </c>
      <c r="AC86" s="93">
        <f t="shared" si="28"/>
        <v>-36918.674461490562</v>
      </c>
      <c r="AD86" s="93">
        <f>Y86*(1+'Control Panel'!$C$44)</f>
        <v>46323727.091160826</v>
      </c>
      <c r="AE86" s="91">
        <f>Z86*(1+'Control Panel'!$C$44)</f>
        <v>39475592.743714631</v>
      </c>
      <c r="AF86" s="91">
        <f>IF(AD86&gt;='Control Panel'!S$36,(('Control Panel'!S$34-'Control Panel'!R$34)*'Control Panel'!$C$39)+('Control Panel'!S$35-'Control Panel'!R$35)*'Control Panel'!$C$40+(('Control Panel'!S$36-'Control Panel'!R$36)*'Control Panel'!$C$41),IF(AD86&gt;='Control Panel'!S$35,(('Control Panel'!S$34-'Control Panel'!R$34)*'Control Panel'!$C$39)+(('Control Panel'!S$35-'Control Panel'!R$35)*'Control Panel'!$C$40)+((AD86-'Control Panel'!S$35)*'Control Panel'!$C$41),IF(AD86&gt;='Control Panel'!S$34,(('Control Panel'!S$34-'Control Panel'!R$34)*'Control Panel'!$C$39)+((AD86-'Control Panel'!S$34)*'Control Panel'!$C$40),IF(AD86&lt;='Control Panel'!S$34,((AD86-'Control Panel'!R$34)*'Control Panel'!$C$39)))))</f>
        <v>228358.14264183643</v>
      </c>
      <c r="AG86" s="91">
        <f>IF(AE86&gt;='Control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Panel'!$C$29)),IF(AE86&gt;='Control Panel'!$S$12,(('Control Panel'!$S$8-'Control Panel'!$R$8)*'Control Panel'!$C$24)+(('Control Panel'!$S$9-'Control Panel'!$R$9)*'Control Panel'!$C$25)+(('Control Panel'!$S$10-'Control Panel'!$R$10)*'Control Panel'!$C$26)+(('Control Panel'!$S$11-'Control Panel'!$R$11)*'Control Panel'!$C$27)+(('Control Panel'!$S$12-'Control Panel'!$R$12)*'Control Panel'!$C$28)+((AE86-'Control Panel'!$S$12)*'Control Panel'!$C$29),IF(AE86&gt;='Control Panel'!$S$11,(('Control Panel'!$S$8-'Control Panel'!$R$8)*'Control Panel'!$C$24)+(('Control Panel'!$S$9-'Control Panel'!$R$9)*'Control Panel'!$C$25)+(('Control Panel'!$S$10-'Control Panel'!$R$10)*'Control Panel'!$C$26)+(('Control Panel'!$S$11-'Control Panel'!$R$11)*'Control Panel'!$C$27)+((AE86-'Control Panel'!$S$11)*'Control Panel'!$C$28),IF(AE86&gt;='Control Panel'!$S$10,(('Control Panel'!$S$8-'Control Panel'!$R$8)*'Control Panel'!$C$24)+('Control Panel'!$S$9-'Control Panel'!$R$9)*'Control Panel'!$C$25+(('Control Panel'!$S$10-'Control Panel'!$R$10)*'Control Panel'!$C$26)+((AE86-'Control Panel'!$S$10)*'Control Panel'!$C$27),IF(AE86&gt;='Control Panel'!$S$9,(('Control Panel'!$S$8-'Control Panel'!$R$8)*'Control Panel'!$C$24)+(('Control Panel'!$S$9-'Control Panel'!$R$9)*'Control Panel'!$C$25)+((AE86-'Control Panel'!$S$9)*'Control Panel'!$C$26),IF(AE86&gt;='Control Panel'!$S$8,(('Control Panel'!$S$8-'Control Panel'!$R$8)*'Control Panel'!$C$24)+((AE86-'Control Panel'!$S$8)*'Control Panel'!$C$25),IF(AE86&lt;='Control Panel'!$S$8,((AE86-'Control Panel'!$R$8)*'Control Panel'!$C$24))))))))</f>
        <v>190331.90794650122</v>
      </c>
      <c r="AH86" s="91">
        <f t="shared" si="29"/>
        <v>-38026.23469533521</v>
      </c>
      <c r="AI86" s="92">
        <f t="shared" si="30"/>
        <v>1077187.8299245492</v>
      </c>
      <c r="AJ86" s="92">
        <f t="shared" si="31"/>
        <v>897814.33897829102</v>
      </c>
      <c r="AK86" s="92">
        <f t="shared" si="32"/>
        <v>-179373.49094625819</v>
      </c>
    </row>
    <row r="87" spans="1:37" s="94" customFormat="1" ht="14.1">
      <c r="A87" s="86" t="str">
        <f>'ESTIMATED Earned Revenue'!A88</f>
        <v>Memphis, TN</v>
      </c>
      <c r="B87" s="86"/>
      <c r="C87" s="87">
        <f>'ESTIMATED Earned Revenue'!$I88*1.07925</f>
        <v>38587118.301180005</v>
      </c>
      <c r="D87" s="87">
        <f>'ESTIMATED Earned Revenue'!$L88*1.07925</f>
        <v>34202294.874712504</v>
      </c>
      <c r="E87" s="88">
        <f>IF(C87&gt;='Control Panel'!D$36,(('Control Panel'!D$34-'Control Panel'!C$34)*'Control Panel'!$C$39)+('Control Panel'!D$35-'Control Panel'!C$35)*'Control Panel'!$C$40+(('Control Panel'!D$36-'Control Panel'!C$36)*'Control Panel'!$C$41),IF(C87&gt;='Control Panel'!D$35,(('Control Panel'!D$34-'Control Panel'!C$34)*'Control Panel'!$C$39)+(('Control Panel'!D$35-'Control Panel'!C$35)*'Control Panel'!$C$40)+((C87-'Control Panel'!D$35)*'Control Panel'!$C$41),IF(C87&gt;='Control Panel'!D$34,(('Control Panel'!D$34-'Control Panel'!C$34)*'Control Panel'!$C$39)+((C87-'Control Panel'!D$34)*'Control Panel'!$C$40),IF(C87&lt;='Control Panel'!D$34,((C87-'Control Panel'!C$34)*'Control Panel'!$C$39)))))</f>
        <v>194239.46860236002</v>
      </c>
      <c r="F87" s="88">
        <f>IF(D87&gt;='Control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Panel'!$C$29)),IF(D87&gt;='Control Panel'!$D$12,(('Control Panel'!$D$8-'Control Panel'!$C$8)*'Control Panel'!$C$24)+(('Control Panel'!$D$9-'Control Panel'!$C$9)*'Control Panel'!$C$25)+(('Control Panel'!$D$10-'Control Panel'!$C$10)*'Control Panel'!$C$26)+(('Control Panel'!$D$11-'Control Panel'!$C$11)*'Control Panel'!$C$27)+(('Control Panel'!$D$12-'Control Panel'!$C$12)*'Control Panel'!$C$28)+((D87-'Control Panel'!$D$12)*'Control Panel'!$C$29),IF(D87&gt;='Control Panel'!$D$11,(('Control Panel'!$D$8-'Control Panel'!$C$8)*'Control Panel'!$C$24)+(('Control Panel'!$D$9-'Control Panel'!$C$9)*'Control Panel'!$C$25)+(('Control Panel'!$D$10-'Control Panel'!$C$10)*'Control Panel'!$C$26)+(('Control Panel'!$D$11-'Control Panel'!$C$11)*'Control Panel'!$C$27)+((D87-'Control Panel'!$D$11)*'Control Panel'!$C$28),IF(D87&gt;='Control Panel'!$D$10,(('Control Panel'!$D$8-'Control Panel'!$C$8)*'Control Panel'!$C$24)+('Control Panel'!$D$9-'Control Panel'!$C$9)*'Control Panel'!$C$25+(('Control Panel'!$D$10-'Control Panel'!$C$10)*'Control Panel'!$C$26)+((D87-'Control Panel'!$D$10)*'Control Panel'!$C$27),IF(D87&gt;='Control Panel'!$D$9,(('Control Panel'!$D$8-'Control Panel'!$C$8)*'Control Panel'!$C$24)+(('Control Panel'!$D$9-'Control Panel'!$C$9)*'Control Panel'!$C$25)+((D87-'Control Panel'!$D$9)*'Control Panel'!$C$26),IF(D87&gt;='Control Panel'!$D$8,(('Control Panel'!$D$8-'Control Panel'!$C$8)*'Control Panel'!$C$24)+((D87-'Control Panel'!$D$8)*'Control Panel'!$C$25),IF(D87&lt;='Control Panel'!$D$8,((D87-'Control Panel'!$C$8)*'Control Panel'!$C$24))))))))</f>
        <v>164708.03206149378</v>
      </c>
      <c r="G87" s="89">
        <f t="shared" si="22"/>
        <v>5.0337904760413303E-3</v>
      </c>
      <c r="H87" s="90">
        <f t="shared" si="23"/>
        <v>4.8157011880296608E-3</v>
      </c>
      <c r="I87" s="91">
        <f t="shared" si="24"/>
        <v>-29531.436540866242</v>
      </c>
      <c r="J87" s="91">
        <f>C87*(1+'Control Panel'!$C$44)</f>
        <v>39744731.850215405</v>
      </c>
      <c r="K87" s="91">
        <f>D87*(1+'Control Panel'!$C$44)</f>
        <v>35228363.720953882</v>
      </c>
      <c r="L87" s="92">
        <f>IF(J87&gt;='Control Panel'!G$36,(('Control Panel'!G$34-'Control Panel'!F$34)*'Control Panel'!$C$39)+('Control Panel'!G$35-'Control Panel'!F$35)*'Control Panel'!$C$40+(('Control Panel'!G$36-'Control Panel'!F$36)*'Control Panel'!$C$41),IF(J87&gt;='Control Panel'!G$35,(('Control Panel'!G$34-'Control Panel'!F$34)*'Control Panel'!$C$39)+(('Control Panel'!G$35-'Control Panel'!F$35)*'Control Panel'!$C$40)+((J87-'Control Panel'!G$35)*'Control Panel'!$C$41),IF(J87&gt;='Control Panel'!G$34,(('Control Panel'!G$34-'Control Panel'!F$34)*'Control Panel'!$C$39)+((J87-'Control Panel'!G$34)*'Control Panel'!$C$40),IF(J87&lt;='Control Panel'!G$34,((J87-'Control Panel'!F$34)*'Control Panel'!$C$39)))))</f>
        <v>200066.65266043082</v>
      </c>
      <c r="M87" s="92">
        <f>IF(K87&gt;='Control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Panel'!$C$29)),IF(K87&gt;='Control Panel'!$G$12,(('Control Panel'!$G$8-'Control Panel'!$F$8)*'Control Panel'!$C$24)+(('Control Panel'!$G$9-'Control Panel'!$F$9)*'Control Panel'!$C$25)+(('Control Panel'!$G$10-'Control Panel'!$F$10)*'Control Panel'!$C$26)+(('Control Panel'!$G$11-'Control Panel'!$F$11)*'Control Panel'!$C$27)+(('Control Panel'!$G$12-'Control Panel'!$F$12)*'Control Panel'!$C$28)+((K87-'Control Panel'!$G$12)*'Control Panel'!$C$29),IF(K87&gt;='Control Panel'!$G$11,(('Control Panel'!$G$8-'Control Panel'!$F$8)*'Control Panel'!$C$24)+(('Control Panel'!$G$9-'Control Panel'!$F$9)*'Control Panel'!$C$25)+(('Control Panel'!$G$10-'Control Panel'!$F$10)*'Control Panel'!$C$26)+(('Control Panel'!$G$11-'Control Panel'!$F$11)*'Control Panel'!$C$27)+((K87-'Control Panel'!$G$11)*'Control Panel'!$C$28),IF(K87&gt;='Control Panel'!$G$10,(('Control Panel'!$G$8-'Control Panel'!$F$8)*'Control Panel'!$C$24)+('Control Panel'!$G$9-'Control Panel'!$F$9)*'Control Panel'!$C$25+(('Control Panel'!$G$10-'Control Panel'!$F$10)*'Control Panel'!$C$26)+((K87-'Control Panel'!$G$10)*'Control Panel'!$C$27),IF(K87&gt;='Control Panel'!$G$9,(('Control Panel'!$G$8-'Control Panel'!$F$8)*'Control Panel'!$C$24)+(('Control Panel'!$G$9-'Control Panel'!$F$9)*'Control Panel'!$C$25)+((K87-'Control Panel'!$G$9)*'Control Panel'!$C$26),IF(K87&gt;='Control Panel'!$G$8,(('Control Panel'!$G$8-'Control Panel'!$F$8)*'Control Panel'!$C$24)+((K87-'Control Panel'!$G$8)*'Control Panel'!$C$25),IF(K87&lt;='Control Panel'!$G$8,((K87-'Control Panel'!$F$8)*'Control Panel'!$C$24))))))))</f>
        <v>169649.27302333858</v>
      </c>
      <c r="N87" s="92">
        <f t="shared" si="25"/>
        <v>-30417.379637092235</v>
      </c>
      <c r="O87" s="92">
        <f>J87*(1+'Control Panel'!$C$44)</f>
        <v>40937073.805721872</v>
      </c>
      <c r="P87" s="92">
        <f>K87*(1+'Control Panel'!$C$44)</f>
        <v>36285214.632582501</v>
      </c>
      <c r="Q87" s="92">
        <f>IF(O87&gt;='Control Panel'!J$36,(('Control Panel'!J$34-'Control Panel'!I$34)*'Control Panel'!$C$39)+('Control Panel'!J$35-'Control Panel'!I$35)*'Control Panel'!$C$40+(('Control Panel'!J$36-'Control Panel'!I$36)*'Control Panel'!$C$41),IF(O87&gt;='Control Panel'!J$35,(('Control Panel'!J$34-'Control Panel'!I$34)*'Control Panel'!$C$39)+(('Control Panel'!J$35-'Control Panel'!I$35)*'Control Panel'!$C$40)+((O87-'Control Panel'!J$35)*'Control Panel'!$C$41),IF(O87&gt;='Control Panel'!J$34,(('Control Panel'!J$34-'Control Panel'!I$34)*'Control Panel'!$C$39)+((O87-'Control Panel'!J$34)*'Control Panel'!$C$40),IF(O87&lt;='Control Panel'!J$34,((O87-'Control Panel'!I$34)*'Control Panel'!$C$39)))))</f>
        <v>206068.65224024377</v>
      </c>
      <c r="R87" s="92">
        <f>IF(P87&gt;='Control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Panel'!$C$29)),IF(P87&gt;='Control Panel'!$J$12,(('Control Panel'!$J$8-'Control Panel'!$I$8)*'Control Panel'!$C$24)+(('Control Panel'!$J$9-'Control Panel'!$I$9)*'Control Panel'!$C$25)+(('Control Panel'!$J$10-'Control Panel'!$I$10)*'Control Panel'!$C$26)+(('Control Panel'!$J$11-'Control Panel'!$I$11)*'Control Panel'!$C$27)+(('Control Panel'!$J$12-'Control Panel'!$I$12)*'Control Panel'!$C$28)+((P87-'Control Panel'!$J$12)*'Control Panel'!$C$29),IF(P87&gt;='Control Panel'!$J$11,(('Control Panel'!$J$8-'Control Panel'!$I$8)*'Control Panel'!$C$24)+(('Control Panel'!$J$9-'Control Panel'!$I$9)*'Control Panel'!$C$25)+(('Control Panel'!$J$10-'Control Panel'!$I$10)*'Control Panel'!$C$26)+(('Control Panel'!$J$11-'Control Panel'!$I$11)*'Control Panel'!$C$27)+((P87-'Control Panel'!$J$11)*'Control Panel'!$C$28),IF(P87&gt;='Control Panel'!$J$10,(('Control Panel'!$J$8-'Control Panel'!$I$8)*'Control Panel'!$C$24)+('Control Panel'!$J$9-'Control Panel'!$I$9)*'Control Panel'!$C$25+(('Control Panel'!$J$10-'Control Panel'!$I$10)*'Control Panel'!$C$26)+((P87-'Control Panel'!$J$10)*'Control Panel'!$C$27),IF(P87&gt;='Control Panel'!$J$9,(('Control Panel'!$J$8-'Control Panel'!$I$8)*'Control Panel'!$C$24)+(('Control Panel'!$J$9-'Control Panel'!$I$9)*'Control Panel'!$C$25)+((P87-'Control Panel'!$J$9)*'Control Panel'!$C$26),IF(P87&gt;='Control Panel'!$J$8,(('Control Panel'!$J$8-'Control Panel'!$I$8)*'Control Panel'!$C$24)+((P87-'Control Panel'!$J$8)*'Control Panel'!$C$25),IF(P87&lt;='Control Panel'!$J$8,((P87-'Control Panel'!$I$8)*'Control Panel'!$C$24))))))))</f>
        <v>174738.75121403876</v>
      </c>
      <c r="S87" s="92">
        <f t="shared" si="26"/>
        <v>-31329.901026205014</v>
      </c>
      <c r="T87" s="92">
        <f>O87*(1+'Control Panel'!$C$44)</f>
        <v>42165186.019893527</v>
      </c>
      <c r="U87" s="92">
        <f>P87*(1+'Control Panel'!$C$44)</f>
        <v>37373771.071559973</v>
      </c>
      <c r="V87" s="92">
        <f>IF(T87&gt;='Control Panel'!M$36,(('Control Panel'!M$34-'Control Panel'!L$34)*'Control Panel'!$C$39)+('Control Panel'!M$35-'Control Panel'!L$35)*'Control Panel'!$C$40+(('Control Panel'!M$36-'Control Panel'!L$36)*'Control Panel'!$C$41),IF(T87&gt;='Control Panel'!M$35,(('Control Panel'!M$34-'Control Panel'!L$34)*'Control Panel'!$C$39)+(('Control Panel'!M$35-'Control Panel'!L$35)*'Control Panel'!$C$40)+((T87-'Control Panel'!M$35)*'Control Panel'!$C$41),IF(T87&gt;='Control Panel'!M$34,(('Control Panel'!M$34-'Control Panel'!L$34)*'Control Panel'!$C$39)+((T87-'Control Panel'!M$34)*'Control Panel'!$C$40),IF(T87&lt;='Control Panel'!M$34,((T87-'Control Panel'!L$34)*'Control Panel'!$C$39)))))</f>
        <v>212250.71180745109</v>
      </c>
      <c r="W87" s="91">
        <f>IF(U87&gt;='Control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Panel'!$C$29)),IF(U87&gt;='Control Panel'!$M$12,(('Control Panel'!$M$8-'Control Panel'!$L$8)*'Control Panel'!$C$24)+(('Control Panel'!$M$9-'Control Panel'!$L$9)*'Control Panel'!$C$25)+(('Control Panel'!$M$10-'Control Panel'!$L$10)*'Control Panel'!$C$26)+(('Control Panel'!$M$11-'Control Panel'!$L$11)*'Control Panel'!$C$27)+(('Control Panel'!$M$12-'Control Panel'!$L$12)*'Control Panel'!$C$28)+((U87-'Control Panel'!$M$12)*'Control Panel'!$C$29),IF(U87&gt;='Control Panel'!$M$11,(('Control Panel'!$M$8-'Control Panel'!$L$8)*'Control Panel'!$C$24)+(('Control Panel'!$M$9-'Control Panel'!$L$9)*'Control Panel'!$C$25)+(('Control Panel'!$M$10-'Control Panel'!$L$10)*'Control Panel'!$C$26)+(('Control Panel'!$M$11-'Control Panel'!$L$11)*'Control Panel'!$C$27)+((U87-'Control Panel'!$M$11)*'Control Panel'!$C$28),IF(U87&gt;='Control Panel'!$M$10,(('Control Panel'!$M$8-'Control Panel'!$L$8)*'Control Panel'!$C$24)+('Control Panel'!$M$9-'Control Panel'!$L$9)*'Control Panel'!$C$25+(('Control Panel'!$M$10-'Control Panel'!$L$10)*'Control Panel'!$C$26)+((U87-'Control Panel'!$M$10)*'Control Panel'!$C$27),IF(U87&gt;='Control Panel'!$M$9,(('Control Panel'!$M$8-'Control Panel'!$L$8)*'Control Panel'!$C$24)+(('Control Panel'!$M$9-'Control Panel'!$L$9)*'Control Panel'!$C$25)+((U87-'Control Panel'!$M$9)*'Control Panel'!$C$26),IF(U87&gt;='Control Panel'!$M$8,(('Control Panel'!$M$8-'Control Panel'!$L$8)*'Control Panel'!$C$24)+((U87-'Control Panel'!$M$8)*'Control Panel'!$C$25),IF(U87&lt;='Control Panel'!$M$8,((U87-'Control Panel'!$L$8)*'Control Panel'!$C$24))))))))</f>
        <v>179980.91375045991</v>
      </c>
      <c r="X87" s="92">
        <f t="shared" si="27"/>
        <v>-32269.798056991189</v>
      </c>
      <c r="Y87" s="91">
        <f>T87*(1+'Control Panel'!$C$44)</f>
        <v>43430141.600490332</v>
      </c>
      <c r="Z87" s="91">
        <f>U87*(1+'Control Panel'!$C$44)</f>
        <v>38494984.203706771</v>
      </c>
      <c r="AA87" s="91">
        <f>IF(Y87&gt;='Control Panel'!P$36,(('Control Panel'!P$34-'Control Panel'!O$34)*'Control Panel'!$C$39)+('Control Panel'!P$35-'Control Panel'!O$35)*'Control Panel'!$C$40+(('Control Panel'!P$36-'Control Panel'!O$36)*'Control Panel'!$C$41),IF(Y87&gt;='Control Panel'!P$35,(('Control Panel'!P$34-'Control Panel'!O$34)*'Control Panel'!$C$39)+(('Control Panel'!P$35-'Control Panel'!O$35)*'Control Panel'!$C$40)+((Y87-'Control Panel'!P$35)*'Control Panel'!$C$41),IF(Y87&gt;='Control Panel'!P$34,(('Control Panel'!P$34-'Control Panel'!O$34)*'Control Panel'!$C$39)+((Y87-'Control Panel'!P$34)*'Control Panel'!$C$40),IF(Y87&lt;='Control Panel'!P$34,((Y87-'Control Panel'!O$34)*'Control Panel'!$C$39)))))</f>
        <v>218618.23316167464</v>
      </c>
      <c r="AB87" s="91">
        <f>IF(Z87&gt;='Control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Panel'!$C$29)),IF(Z87&gt;='Control Panel'!$P$12,(('Control Panel'!$P$8-'Control Panel'!$O$8)*'Control Panel'!$C$24)+(('Control Panel'!$P$9-'Control Panel'!$O$9)*'Control Panel'!$C$25)+(('Control Panel'!$P$10-'Control Panel'!$O$10)*'Control Panel'!$C$26)+(('Control Panel'!$P$11-'Control Panel'!$O$11)*'Control Panel'!$C$27)+(('Control Panel'!$P$12-'Control Panel'!$O$12)*'Control Panel'!$C$28)+((Z87-'Control Panel'!$P$12)*'Control Panel'!$C$29),IF(Z87&gt;='Control Panel'!$P$11,(('Control Panel'!$P$8-'Control Panel'!$O$8)*'Control Panel'!$C$24)+(('Control Panel'!$P$9-'Control Panel'!$O$9)*'Control Panel'!$C$25)+(('Control Panel'!$P$10-'Control Panel'!$O$10)*'Control Panel'!$C$26)+(('Control Panel'!$P$11-'Control Panel'!$O$11)*'Control Panel'!$C$27)+((Z87-'Control Panel'!$P$11)*'Control Panel'!$C$28),IF(Z87&gt;='Control Panel'!$P$10,(('Control Panel'!$P$8-'Control Panel'!$O$8)*'Control Panel'!$C$24)+('Control Panel'!$P$9-'Control Panel'!$O$9)*'Control Panel'!$C$25+(('Control Panel'!$P$10-'Control Panel'!$O$10)*'Control Panel'!$C$26)+((Z87-'Control Panel'!$P$10)*'Control Panel'!$C$27),IF(Z87&gt;='Control Panel'!$P$9,(('Control Panel'!$P$8-'Control Panel'!$O$8)*'Control Panel'!$C$24)+(('Control Panel'!$P$9-'Control Panel'!$O$9)*'Control Panel'!$C$25)+((Z87-'Control Panel'!$P$9)*'Control Panel'!$C$26),IF(Z87&gt;='Control Panel'!$P$8,(('Control Panel'!$P$8-'Control Panel'!$O$8)*'Control Panel'!$C$24)+((Z87-'Control Panel'!$P$8)*'Control Panel'!$C$25),IF(Z87&lt;='Control Panel'!$P$8,((Z87-'Control Panel'!$O$8)*'Control Panel'!$C$24))))))))</f>
        <v>185380.34116297372</v>
      </c>
      <c r="AC87" s="93">
        <f t="shared" si="28"/>
        <v>-33237.891998700914</v>
      </c>
      <c r="AD87" s="93">
        <f>Y87*(1+'Control Panel'!$C$44)</f>
        <v>44733045.848505042</v>
      </c>
      <c r="AE87" s="91">
        <f>Z87*(1+'Control Panel'!$C$44)</f>
        <v>39649833.729817972</v>
      </c>
      <c r="AF87" s="91">
        <f>IF(AD87&gt;='Control Panel'!S$36,(('Control Panel'!S$34-'Control Panel'!R$34)*'Control Panel'!$C$39)+('Control Panel'!S$35-'Control Panel'!R$35)*'Control Panel'!$C$40+(('Control Panel'!S$36-'Control Panel'!R$36)*'Control Panel'!$C$41),IF(AD87&gt;='Control Panel'!S$35,(('Control Panel'!S$34-'Control Panel'!R$34)*'Control Panel'!$C$39)+(('Control Panel'!S$35-'Control Panel'!R$35)*'Control Panel'!$C$40)+((AD87-'Control Panel'!S$35)*'Control Panel'!$C$41),IF(AD87&gt;='Control Panel'!S$34,(('Control Panel'!S$34-'Control Panel'!R$34)*'Control Panel'!$C$39)+((AD87-'Control Panel'!S$34)*'Control Panel'!$C$40),IF(AD87&lt;='Control Panel'!S$34,((AD87-'Control Panel'!R$34)*'Control Panel'!$C$39)))))</f>
        <v>225176.78015652488</v>
      </c>
      <c r="AG87" s="91">
        <f>IF(AE87&gt;='Control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Panel'!$C$29)),IF(AE87&gt;='Control Panel'!$S$12,(('Control Panel'!$S$8-'Control Panel'!$R$8)*'Control Panel'!$C$24)+(('Control Panel'!$S$9-'Control Panel'!$R$9)*'Control Panel'!$C$25)+(('Control Panel'!$S$10-'Control Panel'!$R$10)*'Control Panel'!$C$26)+(('Control Panel'!$S$11-'Control Panel'!$R$11)*'Control Panel'!$C$27)+(('Control Panel'!$S$12-'Control Panel'!$R$12)*'Control Panel'!$C$28)+((AE87-'Control Panel'!$S$12)*'Control Panel'!$C$29),IF(AE87&gt;='Control Panel'!$S$11,(('Control Panel'!$S$8-'Control Panel'!$R$8)*'Control Panel'!$C$24)+(('Control Panel'!$S$9-'Control Panel'!$R$9)*'Control Panel'!$C$25)+(('Control Panel'!$S$10-'Control Panel'!$R$10)*'Control Panel'!$C$26)+(('Control Panel'!$S$11-'Control Panel'!$R$11)*'Control Panel'!$C$27)+((AE87-'Control Panel'!$S$11)*'Control Panel'!$C$28),IF(AE87&gt;='Control Panel'!$S$10,(('Control Panel'!$S$8-'Control Panel'!$R$8)*'Control Panel'!$C$24)+('Control Panel'!$S$9-'Control Panel'!$R$9)*'Control Panel'!$C$25+(('Control Panel'!$S$10-'Control Panel'!$R$10)*'Control Panel'!$C$26)+((AE87-'Control Panel'!$S$10)*'Control Panel'!$C$27),IF(AE87&gt;='Control Panel'!$S$9,(('Control Panel'!$S$8-'Control Panel'!$R$8)*'Control Panel'!$C$24)+(('Control Panel'!$S$9-'Control Panel'!$R$9)*'Control Panel'!$C$25)+((AE87-'Control Panel'!$S$9)*'Control Panel'!$C$26),IF(AE87&gt;='Control Panel'!$S$8,(('Control Panel'!$S$8-'Control Panel'!$R$8)*'Control Panel'!$C$24)+((AE87-'Control Panel'!$S$8)*'Control Panel'!$C$25),IF(AE87&lt;='Control Panel'!$S$8,((AE87-'Control Panel'!$R$8)*'Control Panel'!$C$24))))))))</f>
        <v>190941.75139786291</v>
      </c>
      <c r="AH87" s="91">
        <f t="shared" si="29"/>
        <v>-34235.028758661967</v>
      </c>
      <c r="AI87" s="92">
        <f t="shared" si="30"/>
        <v>1062181.0300263253</v>
      </c>
      <c r="AJ87" s="92">
        <f t="shared" si="31"/>
        <v>900691.03054867394</v>
      </c>
      <c r="AK87" s="92">
        <f t="shared" si="32"/>
        <v>-161489.99947765132</v>
      </c>
    </row>
    <row r="88" spans="1:37" s="94" customFormat="1" ht="14.1">
      <c r="A88" s="86" t="str">
        <f>'ESTIMATED Earned Revenue'!A89</f>
        <v>North Haven, CT</v>
      </c>
      <c r="B88" s="86"/>
      <c r="C88" s="95">
        <f>'ESTIMATED Earned Revenue'!$I89*1.07925</f>
        <v>40497765.128250003</v>
      </c>
      <c r="D88" s="95">
        <f>'ESTIMATED Earned Revenue'!$L89*1.07925</f>
        <v>34767244.421999998</v>
      </c>
      <c r="E88" s="96">
        <f>IF(C88&gt;='Control Panel'!D$36,(('Control Panel'!D$34-'Control Panel'!C$34)*'Control Panel'!$C$39)+('Control Panel'!D$35-'Control Panel'!C$35)*'Control Panel'!$C$40+(('Control Panel'!D$36-'Control Panel'!C$36)*'Control Panel'!$C$41),IF(C88&gt;='Control Panel'!D$35,(('Control Panel'!D$34-'Control Panel'!C$34)*'Control Panel'!$C$39)+(('Control Panel'!D$35-'Control Panel'!C$35)*'Control Panel'!$C$40)+((C88-'Control Panel'!D$35)*'Control Panel'!$C$41),IF(C88&gt;='Control Panel'!D$34,(('Control Panel'!D$34-'Control Panel'!C$34)*'Control Panel'!$C$39)+((C88-'Control Panel'!D$34)*'Control Panel'!$C$40),IF(C88&lt;='Control Panel'!D$34,((C88-'Control Panel'!C$34)*'Control Panel'!$C$39)))))</f>
        <v>198060.76225650002</v>
      </c>
      <c r="F88" s="88">
        <f>IF(D88&gt;='Control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Panel'!$C$29)),IF(D88&gt;='Control Panel'!$D$12,(('Control Panel'!$D$8-'Control Panel'!$C$8)*'Control Panel'!$C$24)+(('Control Panel'!$D$9-'Control Panel'!$C$9)*'Control Panel'!$C$25)+(('Control Panel'!$D$10-'Control Panel'!$C$10)*'Control Panel'!$C$26)+(('Control Panel'!$D$11-'Control Panel'!$C$11)*'Control Panel'!$C$27)+(('Control Panel'!$D$12-'Control Panel'!$C$12)*'Control Panel'!$C$28)+((D88-'Control Panel'!$D$12)*'Control Panel'!$C$29),IF(D88&gt;='Control Panel'!$D$11,(('Control Panel'!$D$8-'Control Panel'!$C$8)*'Control Panel'!$C$24)+(('Control Panel'!$D$9-'Control Panel'!$C$9)*'Control Panel'!$C$25)+(('Control Panel'!$D$10-'Control Panel'!$C$10)*'Control Panel'!$C$26)+(('Control Panel'!$D$11-'Control Panel'!$C$11)*'Control Panel'!$C$27)+((D88-'Control Panel'!$D$11)*'Control Panel'!$C$28),IF(D88&gt;='Control Panel'!$D$10,(('Control Panel'!$D$8-'Control Panel'!$C$8)*'Control Panel'!$C$24)+('Control Panel'!$D$9-'Control Panel'!$C$9)*'Control Panel'!$C$25+(('Control Panel'!$D$10-'Control Panel'!$C$10)*'Control Panel'!$C$26)+((D88-'Control Panel'!$D$10)*'Control Panel'!$C$27),IF(D88&gt;='Control Panel'!$D$9,(('Control Panel'!$D$8-'Control Panel'!$C$8)*'Control Panel'!$C$24)+(('Control Panel'!$D$9-'Control Panel'!$C$9)*'Control Panel'!$C$25)+((D88-'Control Panel'!$D$9)*'Control Panel'!$C$26),IF(D88&gt;='Control Panel'!$D$8,(('Control Panel'!$D$8-'Control Panel'!$C$8)*'Control Panel'!$C$24)+((D88-'Control Panel'!$D$8)*'Control Panel'!$C$25),IF(D88&lt;='Control Panel'!$D$8,((D88-'Control Panel'!$C$8)*'Control Panel'!$C$24))))))))</f>
        <v>166685.355477</v>
      </c>
      <c r="G88" s="89">
        <f t="shared" si="22"/>
        <v>4.8906590679577743E-3</v>
      </c>
      <c r="H88" s="90">
        <f t="shared" si="23"/>
        <v>4.7943217315067092E-3</v>
      </c>
      <c r="I88" s="91">
        <f t="shared" si="24"/>
        <v>-31375.406779500016</v>
      </c>
      <c r="J88" s="91">
        <f>C88*(1+'Control Panel'!$C$44)</f>
        <v>41712698.082097501</v>
      </c>
      <c r="K88" s="91">
        <f>D88*(1+'Control Panel'!$C$44)</f>
        <v>35810261.754660003</v>
      </c>
      <c r="L88" s="92">
        <f>IF(J88&gt;='Control Panel'!G$36,(('Control Panel'!G$34-'Control Panel'!F$34)*'Control Panel'!$C$39)+('Control Panel'!G$35-'Control Panel'!F$35)*'Control Panel'!$C$40+(('Control Panel'!G$36-'Control Panel'!F$36)*'Control Panel'!$C$41),IF(J88&gt;='Control Panel'!G$35,(('Control Panel'!G$34-'Control Panel'!F$34)*'Control Panel'!$C$39)+(('Control Panel'!G$35-'Control Panel'!F$35)*'Control Panel'!$C$40)+((J88-'Control Panel'!G$35)*'Control Panel'!$C$41),IF(J88&gt;='Control Panel'!G$34,(('Control Panel'!G$34-'Control Panel'!F$34)*'Control Panel'!$C$39)+((J88-'Control Panel'!G$34)*'Control Panel'!$C$40),IF(J88&lt;='Control Panel'!G$34,((J88-'Control Panel'!F$34)*'Control Panel'!$C$39)))))</f>
        <v>204002.58512419503</v>
      </c>
      <c r="M88" s="92">
        <f>IF(K88&gt;='Control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Panel'!$C$29)),IF(K88&gt;='Control Panel'!$G$12,(('Control Panel'!$G$8-'Control Panel'!$F$8)*'Control Panel'!$C$24)+(('Control Panel'!$G$9-'Control Panel'!$F$9)*'Control Panel'!$C$25)+(('Control Panel'!$G$10-'Control Panel'!$F$10)*'Control Panel'!$C$26)+(('Control Panel'!$G$11-'Control Panel'!$F$11)*'Control Panel'!$C$27)+(('Control Panel'!$G$12-'Control Panel'!$F$12)*'Control Panel'!$C$28)+((K88-'Control Panel'!$G$12)*'Control Panel'!$C$29),IF(K88&gt;='Control Panel'!$G$11,(('Control Panel'!$G$8-'Control Panel'!$F$8)*'Control Panel'!$C$24)+(('Control Panel'!$G$9-'Control Panel'!$F$9)*'Control Panel'!$C$25)+(('Control Panel'!$G$10-'Control Panel'!$F$10)*'Control Panel'!$C$26)+(('Control Panel'!$G$11-'Control Panel'!$F$11)*'Control Panel'!$C$27)+((K88-'Control Panel'!$G$11)*'Control Panel'!$C$28),IF(K88&gt;='Control Panel'!$G$10,(('Control Panel'!$G$8-'Control Panel'!$F$8)*'Control Panel'!$C$24)+('Control Panel'!$G$9-'Control Panel'!$F$9)*'Control Panel'!$C$25+(('Control Panel'!$G$10-'Control Panel'!$F$10)*'Control Panel'!$C$26)+((K88-'Control Panel'!$G$10)*'Control Panel'!$C$27),IF(K88&gt;='Control Panel'!$G$9,(('Control Panel'!$G$8-'Control Panel'!$F$8)*'Control Panel'!$C$24)+(('Control Panel'!$G$9-'Control Panel'!$F$9)*'Control Panel'!$C$25)+((K88-'Control Panel'!$G$9)*'Control Panel'!$C$26),IF(K88&gt;='Control Panel'!$G$8,(('Control Panel'!$G$8-'Control Panel'!$F$8)*'Control Panel'!$C$24)+((K88-'Control Panel'!$G$8)*'Control Panel'!$C$25),IF(K88&lt;='Control Panel'!$G$8,((K88-'Control Panel'!$F$8)*'Control Panel'!$C$24))))))))</f>
        <v>171685.91614131001</v>
      </c>
      <c r="N88" s="92">
        <f t="shared" si="25"/>
        <v>-32316.668982885021</v>
      </c>
      <c r="O88" s="92">
        <f>J88*(1+'Control Panel'!$C$44)</f>
        <v>42964079.024560429</v>
      </c>
      <c r="P88" s="92">
        <f>K88*(1+'Control Panel'!$C$44)</f>
        <v>36884569.607299805</v>
      </c>
      <c r="Q88" s="92">
        <f>IF(O88&gt;='Control Panel'!J$36,(('Control Panel'!J$34-'Control Panel'!I$34)*'Control Panel'!$C$39)+('Control Panel'!J$35-'Control Panel'!I$35)*'Control Panel'!$C$40+(('Control Panel'!J$36-'Control Panel'!I$36)*'Control Panel'!$C$41),IF(O88&gt;='Control Panel'!J$35,(('Control Panel'!J$34-'Control Panel'!I$34)*'Control Panel'!$C$39)+(('Control Panel'!J$35-'Control Panel'!I$35)*'Control Panel'!$C$40)+((O88-'Control Panel'!J$35)*'Control Panel'!$C$41),IF(O88&gt;='Control Panel'!J$34,(('Control Panel'!J$34-'Control Panel'!I$34)*'Control Panel'!$C$39)+((O88-'Control Panel'!J$34)*'Control Panel'!$C$40),IF(O88&lt;='Control Panel'!J$34,((O88-'Control Panel'!I$34)*'Control Panel'!$C$39)))))</f>
        <v>210122.66267792089</v>
      </c>
      <c r="R88" s="92">
        <f>IF(P88&gt;='Control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Panel'!$C$29)),IF(P88&gt;='Control Panel'!$J$12,(('Control Panel'!$J$8-'Control Panel'!$I$8)*'Control Panel'!$C$24)+(('Control Panel'!$J$9-'Control Panel'!$I$9)*'Control Panel'!$C$25)+(('Control Panel'!$J$10-'Control Panel'!$I$10)*'Control Panel'!$C$26)+(('Control Panel'!$J$11-'Control Panel'!$I$11)*'Control Panel'!$C$27)+(('Control Panel'!$J$12-'Control Panel'!$I$12)*'Control Panel'!$C$28)+((P88-'Control Panel'!$J$12)*'Control Panel'!$C$29),IF(P88&gt;='Control Panel'!$J$11,(('Control Panel'!$J$8-'Control Panel'!$I$8)*'Control Panel'!$C$24)+(('Control Panel'!$J$9-'Control Panel'!$I$9)*'Control Panel'!$C$25)+(('Control Panel'!$J$10-'Control Panel'!$I$10)*'Control Panel'!$C$26)+(('Control Panel'!$J$11-'Control Panel'!$I$11)*'Control Panel'!$C$27)+((P88-'Control Panel'!$J$11)*'Control Panel'!$C$28),IF(P88&gt;='Control Panel'!$J$10,(('Control Panel'!$J$8-'Control Panel'!$I$8)*'Control Panel'!$C$24)+('Control Panel'!$J$9-'Control Panel'!$I$9)*'Control Panel'!$C$25+(('Control Panel'!$J$10-'Control Panel'!$I$10)*'Control Panel'!$C$26)+((P88-'Control Panel'!$J$10)*'Control Panel'!$C$27),IF(P88&gt;='Control Panel'!$J$9,(('Control Panel'!$J$8-'Control Panel'!$I$8)*'Control Panel'!$C$24)+(('Control Panel'!$J$9-'Control Panel'!$I$9)*'Control Panel'!$C$25)+((P88-'Control Panel'!$J$9)*'Control Panel'!$C$26),IF(P88&gt;='Control Panel'!$J$8,(('Control Panel'!$J$8-'Control Panel'!$I$8)*'Control Panel'!$C$24)+((P88-'Control Panel'!$J$8)*'Control Panel'!$C$25),IF(P88&lt;='Control Panel'!$J$8,((P88-'Control Panel'!$I$8)*'Control Panel'!$C$24))))))))</f>
        <v>176836.49362554931</v>
      </c>
      <c r="S88" s="92">
        <f t="shared" si="26"/>
        <v>-33286.169052371581</v>
      </c>
      <c r="T88" s="92">
        <f>O88*(1+'Control Panel'!$C$44)</f>
        <v>44253001.395297244</v>
      </c>
      <c r="U88" s="92">
        <f>P88*(1+'Control Panel'!$C$44)</f>
        <v>37991106.695518799</v>
      </c>
      <c r="V88" s="92">
        <f>IF(T88&gt;='Control Panel'!M$36,(('Control Panel'!M$34-'Control Panel'!L$34)*'Control Panel'!$C$39)+('Control Panel'!M$35-'Control Panel'!L$35)*'Control Panel'!$C$40+(('Control Panel'!M$36-'Control Panel'!L$36)*'Control Panel'!$C$41),IF(T88&gt;='Control Panel'!M$35,(('Control Panel'!M$34-'Control Panel'!L$34)*'Control Panel'!$C$39)+(('Control Panel'!M$35-'Control Panel'!L$35)*'Control Panel'!$C$40)+((T88-'Control Panel'!M$35)*'Control Panel'!$C$41),IF(T88&gt;='Control Panel'!M$34,(('Control Panel'!M$34-'Control Panel'!L$34)*'Control Panel'!$C$39)+((T88-'Control Panel'!M$34)*'Control Panel'!$C$40),IF(T88&lt;='Control Panel'!M$34,((T88-'Control Panel'!L$34)*'Control Panel'!$C$39)))))</f>
        <v>216426.34255825853</v>
      </c>
      <c r="W88" s="91">
        <f>IF(U88&gt;='Control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Panel'!$C$29)),IF(U88&gt;='Control Panel'!$M$12,(('Control Panel'!$M$8-'Control Panel'!$L$8)*'Control Panel'!$C$24)+(('Control Panel'!$M$9-'Control Panel'!$L$9)*'Control Panel'!$C$25)+(('Control Panel'!$M$10-'Control Panel'!$L$10)*'Control Panel'!$C$26)+(('Control Panel'!$M$11-'Control Panel'!$L$11)*'Control Panel'!$C$27)+(('Control Panel'!$M$12-'Control Panel'!$L$12)*'Control Panel'!$C$28)+((U88-'Control Panel'!$M$12)*'Control Panel'!$C$29),IF(U88&gt;='Control Panel'!$M$11,(('Control Panel'!$M$8-'Control Panel'!$L$8)*'Control Panel'!$C$24)+(('Control Panel'!$M$9-'Control Panel'!$L$9)*'Control Panel'!$C$25)+(('Control Panel'!$M$10-'Control Panel'!$L$10)*'Control Panel'!$C$26)+(('Control Panel'!$M$11-'Control Panel'!$L$11)*'Control Panel'!$C$27)+((U88-'Control Panel'!$M$11)*'Control Panel'!$C$28),IF(U88&gt;='Control Panel'!$M$10,(('Control Panel'!$M$8-'Control Panel'!$L$8)*'Control Panel'!$C$24)+('Control Panel'!$M$9-'Control Panel'!$L$9)*'Control Panel'!$C$25+(('Control Panel'!$M$10-'Control Panel'!$L$10)*'Control Panel'!$C$26)+((U88-'Control Panel'!$M$10)*'Control Panel'!$C$27),IF(U88&gt;='Control Panel'!$M$9,(('Control Panel'!$M$8-'Control Panel'!$L$8)*'Control Panel'!$C$24)+(('Control Panel'!$M$9-'Control Panel'!$L$9)*'Control Panel'!$C$25)+((U88-'Control Panel'!$M$9)*'Control Panel'!$C$26),IF(U88&gt;='Control Panel'!$M$8,(('Control Panel'!$M$8-'Control Panel'!$L$8)*'Control Panel'!$C$24)+((U88-'Control Panel'!$M$8)*'Control Panel'!$C$25),IF(U88&lt;='Control Panel'!$M$8,((U88-'Control Panel'!$L$8)*'Control Panel'!$C$24))))))))</f>
        <v>182141.58843431581</v>
      </c>
      <c r="X88" s="92">
        <f t="shared" si="27"/>
        <v>-34284.754123942723</v>
      </c>
      <c r="Y88" s="91">
        <f>T88*(1+'Control Panel'!$C$44)</f>
        <v>45580591.437156163</v>
      </c>
      <c r="Z88" s="91">
        <f>U88*(1+'Control Panel'!$C$44)</f>
        <v>39130839.896384366</v>
      </c>
      <c r="AA88" s="91">
        <f>IF(Y88&gt;='Control Panel'!P$36,(('Control Panel'!P$34-'Control Panel'!O$34)*'Control Panel'!$C$39)+('Control Panel'!P$35-'Control Panel'!O$35)*'Control Panel'!$C$40+(('Control Panel'!P$36-'Control Panel'!O$36)*'Control Panel'!$C$41),IF(Y88&gt;='Control Panel'!P$35,(('Control Panel'!P$34-'Control Panel'!O$34)*'Control Panel'!$C$39)+(('Control Panel'!P$35-'Control Panel'!O$35)*'Control Panel'!$C$40)+((Y88-'Control Panel'!P$35)*'Control Panel'!$C$41),IF(Y88&gt;='Control Panel'!P$34,(('Control Panel'!P$34-'Control Panel'!O$34)*'Control Panel'!$C$39)+((Y88-'Control Panel'!P$34)*'Control Panel'!$C$40),IF(Y88&lt;='Control Panel'!P$34,((Y88-'Control Panel'!O$34)*'Control Panel'!$C$39)))))</f>
        <v>222919.13283500631</v>
      </c>
      <c r="AB88" s="91">
        <f>IF(Z88&gt;='Control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Panel'!$C$29)),IF(Z88&gt;='Control Panel'!$P$12,(('Control Panel'!$P$8-'Control Panel'!$O$8)*'Control Panel'!$C$24)+(('Control Panel'!$P$9-'Control Panel'!$O$9)*'Control Panel'!$C$25)+(('Control Panel'!$P$10-'Control Panel'!$O$10)*'Control Panel'!$C$26)+(('Control Panel'!$P$11-'Control Panel'!$O$11)*'Control Panel'!$C$27)+(('Control Panel'!$P$12-'Control Panel'!$O$12)*'Control Panel'!$C$28)+((Z88-'Control Panel'!$P$12)*'Control Panel'!$C$29),IF(Z88&gt;='Control Panel'!$P$11,(('Control Panel'!$P$8-'Control Panel'!$O$8)*'Control Panel'!$C$24)+(('Control Panel'!$P$9-'Control Panel'!$O$9)*'Control Panel'!$C$25)+(('Control Panel'!$P$10-'Control Panel'!$O$10)*'Control Panel'!$C$26)+(('Control Panel'!$P$11-'Control Panel'!$O$11)*'Control Panel'!$C$27)+((Z88-'Control Panel'!$P$11)*'Control Panel'!$C$28),IF(Z88&gt;='Control Panel'!$P$10,(('Control Panel'!$P$8-'Control Panel'!$O$8)*'Control Panel'!$C$24)+('Control Panel'!$P$9-'Control Panel'!$O$9)*'Control Panel'!$C$25+(('Control Panel'!$P$10-'Control Panel'!$O$10)*'Control Panel'!$C$26)+((Z88-'Control Panel'!$P$10)*'Control Panel'!$C$27),IF(Z88&gt;='Control Panel'!$P$9,(('Control Panel'!$P$8-'Control Panel'!$O$8)*'Control Panel'!$C$24)+(('Control Panel'!$P$9-'Control Panel'!$O$9)*'Control Panel'!$C$25)+((Z88-'Control Panel'!$P$9)*'Control Panel'!$C$26),IF(Z88&gt;='Control Panel'!$P$8,(('Control Panel'!$P$8-'Control Panel'!$O$8)*'Control Panel'!$C$24)+((Z88-'Control Panel'!$P$8)*'Control Panel'!$C$25),IF(Z88&lt;='Control Panel'!$P$8,((Z88-'Control Panel'!$O$8)*'Control Panel'!$C$24))))))))</f>
        <v>187605.83608734529</v>
      </c>
      <c r="AC88" s="93">
        <f t="shared" si="28"/>
        <v>-35313.296747661021</v>
      </c>
      <c r="AD88" s="93">
        <f>Y88*(1+'Control Panel'!$C$44)</f>
        <v>46948009.180270851</v>
      </c>
      <c r="AE88" s="91">
        <f>Z88*(1+'Control Panel'!$C$44)</f>
        <v>40304765.093275897</v>
      </c>
      <c r="AF88" s="91">
        <f>IF(AD88&gt;='Control Panel'!S$36,(('Control Panel'!S$34-'Control Panel'!R$34)*'Control Panel'!$C$39)+('Control Panel'!S$35-'Control Panel'!R$35)*'Control Panel'!$C$40+(('Control Panel'!S$36-'Control Panel'!R$36)*'Control Panel'!$C$41),IF(AD88&gt;='Control Panel'!S$35,(('Control Panel'!S$34-'Control Panel'!R$34)*'Control Panel'!$C$39)+(('Control Panel'!S$35-'Control Panel'!R$35)*'Control Panel'!$C$40)+((AD88-'Control Panel'!S$35)*'Control Panel'!$C$41),IF(AD88&gt;='Control Panel'!S$34,(('Control Panel'!S$34-'Control Panel'!R$34)*'Control Panel'!$C$39)+((AD88-'Control Panel'!S$34)*'Control Panel'!$C$40),IF(AD88&lt;='Control Panel'!S$34,((AD88-'Control Panel'!R$34)*'Control Panel'!$C$39)))))</f>
        <v>229606.70682005648</v>
      </c>
      <c r="AG88" s="91">
        <f>IF(AE88&gt;='Control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Panel'!$C$29)),IF(AE88&gt;='Control Panel'!$S$12,(('Control Panel'!$S$8-'Control Panel'!$R$8)*'Control Panel'!$C$24)+(('Control Panel'!$S$9-'Control Panel'!$R$9)*'Control Panel'!$C$25)+(('Control Panel'!$S$10-'Control Panel'!$R$10)*'Control Panel'!$C$26)+(('Control Panel'!$S$11-'Control Panel'!$R$11)*'Control Panel'!$C$27)+(('Control Panel'!$S$12-'Control Panel'!$R$12)*'Control Panel'!$C$28)+((AE88-'Control Panel'!$S$12)*'Control Panel'!$C$29),IF(AE88&gt;='Control Panel'!$S$11,(('Control Panel'!$S$8-'Control Panel'!$R$8)*'Control Panel'!$C$24)+(('Control Panel'!$S$9-'Control Panel'!$R$9)*'Control Panel'!$C$25)+(('Control Panel'!$S$10-'Control Panel'!$R$10)*'Control Panel'!$C$26)+(('Control Panel'!$S$11-'Control Panel'!$R$11)*'Control Panel'!$C$27)+((AE88-'Control Panel'!$S$11)*'Control Panel'!$C$28),IF(AE88&gt;='Control Panel'!$S$10,(('Control Panel'!$S$8-'Control Panel'!$R$8)*'Control Panel'!$C$24)+('Control Panel'!$S$9-'Control Panel'!$R$9)*'Control Panel'!$C$25+(('Control Panel'!$S$10-'Control Panel'!$R$10)*'Control Panel'!$C$26)+((AE88-'Control Panel'!$S$10)*'Control Panel'!$C$27),IF(AE88&gt;='Control Panel'!$S$9,(('Control Panel'!$S$8-'Control Panel'!$R$8)*'Control Panel'!$C$24)+(('Control Panel'!$S$9-'Control Panel'!$R$9)*'Control Panel'!$C$25)+((AE88-'Control Panel'!$S$9)*'Control Panel'!$C$26),IF(AE88&gt;='Control Panel'!$S$8,(('Control Panel'!$S$8-'Control Panel'!$R$8)*'Control Panel'!$C$24)+((AE88-'Control Panel'!$S$8)*'Control Panel'!$C$25),IF(AE88&lt;='Control Panel'!$S$8,((AE88-'Control Panel'!$R$8)*'Control Panel'!$C$24))))))))</f>
        <v>193234.01116996564</v>
      </c>
      <c r="AH88" s="91">
        <f t="shared" si="29"/>
        <v>-36372.695650090842</v>
      </c>
      <c r="AI88" s="92">
        <f t="shared" si="30"/>
        <v>1083077.4300154373</v>
      </c>
      <c r="AJ88" s="92">
        <f t="shared" si="31"/>
        <v>911503.845458486</v>
      </c>
      <c r="AK88" s="92">
        <f t="shared" si="32"/>
        <v>-171573.5845569513</v>
      </c>
    </row>
    <row r="89" spans="1:37" s="94" customFormat="1" ht="14.1">
      <c r="A89" s="86" t="str">
        <f>'ESTIMATED Earned Revenue'!A90</f>
        <v>Omaha, NE</v>
      </c>
      <c r="B89" s="86"/>
      <c r="C89" s="87">
        <f>'ESTIMATED Earned Revenue'!$I90*1.07925</f>
        <v>37656270.162314996</v>
      </c>
      <c r="D89" s="87">
        <f>'ESTIMATED Earned Revenue'!$L90*1.07925</f>
        <v>34950796.36019624</v>
      </c>
      <c r="E89" s="88">
        <f>IF(C89&gt;='Control Panel'!D$36,(('Control Panel'!D$34-'Control Panel'!C$34)*'Control Panel'!$C$39)+('Control Panel'!D$35-'Control Panel'!C$35)*'Control Panel'!$C$40+(('Control Panel'!D$36-'Control Panel'!C$36)*'Control Panel'!$C$41),IF(C89&gt;='Control Panel'!D$35,(('Control Panel'!D$34-'Control Panel'!C$34)*'Control Panel'!$C$39)+(('Control Panel'!D$35-'Control Panel'!C$35)*'Control Panel'!$C$40)+((C89-'Control Panel'!D$35)*'Control Panel'!$C$41),IF(C89&gt;='Control Panel'!D$34,(('Control Panel'!D$34-'Control Panel'!C$34)*'Control Panel'!$C$39)+((C89-'Control Panel'!D$34)*'Control Panel'!$C$40),IF(C89&lt;='Control Panel'!D$34,((C89-'Control Panel'!C$34)*'Control Panel'!$C$39)))))</f>
        <v>192377.77232463</v>
      </c>
      <c r="F89" s="88">
        <f>IF(D89&gt;='Control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Panel'!$C$29)),IF(D89&gt;='Control Panel'!$D$12,(('Control Panel'!$D$8-'Control Panel'!$C$8)*'Control Panel'!$C$24)+(('Control Panel'!$D$9-'Control Panel'!$C$9)*'Control Panel'!$C$25)+(('Control Panel'!$D$10-'Control Panel'!$C$10)*'Control Panel'!$C$26)+(('Control Panel'!$D$11-'Control Panel'!$C$11)*'Control Panel'!$C$27)+(('Control Panel'!$D$12-'Control Panel'!$C$12)*'Control Panel'!$C$28)+((D89-'Control Panel'!$D$12)*'Control Panel'!$C$29),IF(D89&gt;='Control Panel'!$D$11,(('Control Panel'!$D$8-'Control Panel'!$C$8)*'Control Panel'!$C$24)+(('Control Panel'!$D$9-'Control Panel'!$C$9)*'Control Panel'!$C$25)+(('Control Panel'!$D$10-'Control Panel'!$C$10)*'Control Panel'!$C$26)+(('Control Panel'!$D$11-'Control Panel'!$C$11)*'Control Panel'!$C$27)+((D89-'Control Panel'!$D$11)*'Control Panel'!$C$28),IF(D89&gt;='Control Panel'!$D$10,(('Control Panel'!$D$8-'Control Panel'!$C$8)*'Control Panel'!$C$24)+('Control Panel'!$D$9-'Control Panel'!$C$9)*'Control Panel'!$C$25+(('Control Panel'!$D$10-'Control Panel'!$C$10)*'Control Panel'!$C$26)+((D89-'Control Panel'!$D$10)*'Control Panel'!$C$27),IF(D89&gt;='Control Panel'!$D$9,(('Control Panel'!$D$8-'Control Panel'!$C$8)*'Control Panel'!$C$24)+(('Control Panel'!$D$9-'Control Panel'!$C$9)*'Control Panel'!$C$25)+((D89-'Control Panel'!$D$9)*'Control Panel'!$C$26),IF(D89&gt;='Control Panel'!$D$8,(('Control Panel'!$D$8-'Control Panel'!$C$8)*'Control Panel'!$C$24)+((D89-'Control Panel'!$D$8)*'Control Panel'!$C$25),IF(D89&lt;='Control Panel'!$D$8,((D89-'Control Panel'!$C$8)*'Control Panel'!$C$24))))))))</f>
        <v>167327.78726068686</v>
      </c>
      <c r="G89" s="89">
        <f t="shared" si="22"/>
        <v>5.1087845794444767E-3</v>
      </c>
      <c r="H89" s="90">
        <f t="shared" si="23"/>
        <v>4.7875243109266694E-3</v>
      </c>
      <c r="I89" s="91">
        <f t="shared" si="24"/>
        <v>-25049.985063943139</v>
      </c>
      <c r="J89" s="91">
        <f>C89*(1+'Control Panel'!$C$44)</f>
        <v>38785958.267184444</v>
      </c>
      <c r="K89" s="91">
        <f>D89*(1+'Control Panel'!$C$44)</f>
        <v>35999320.251002125</v>
      </c>
      <c r="L89" s="92">
        <f>IF(J89&gt;='Control Panel'!G$36,(('Control Panel'!G$34-'Control Panel'!F$34)*'Control Panel'!$C$39)+('Control Panel'!G$35-'Control Panel'!F$35)*'Control Panel'!$C$40+(('Control Panel'!G$36-'Control Panel'!F$36)*'Control Panel'!$C$41),IF(J89&gt;='Control Panel'!G$35,(('Control Panel'!G$34-'Control Panel'!F$34)*'Control Panel'!$C$39)+(('Control Panel'!G$35-'Control Panel'!F$35)*'Control Panel'!$C$40)+((J89-'Control Panel'!G$35)*'Control Panel'!$C$41),IF(J89&gt;='Control Panel'!G$34,(('Control Panel'!G$34-'Control Panel'!F$34)*'Control Panel'!$C$39)+((J89-'Control Panel'!G$34)*'Control Panel'!$C$40),IF(J89&lt;='Control Panel'!G$34,((J89-'Control Panel'!F$34)*'Control Panel'!$C$39)))))</f>
        <v>198149.10549436891</v>
      </c>
      <c r="M89" s="92">
        <f>IF(K89&gt;='Control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Panel'!$C$29)),IF(K89&gt;='Control Panel'!$G$12,(('Control Panel'!$G$8-'Control Panel'!$F$8)*'Control Panel'!$C$24)+(('Control Panel'!$G$9-'Control Panel'!$F$9)*'Control Panel'!$C$25)+(('Control Panel'!$G$10-'Control Panel'!$F$10)*'Control Panel'!$C$26)+(('Control Panel'!$G$11-'Control Panel'!$F$11)*'Control Panel'!$C$27)+(('Control Panel'!$G$12-'Control Panel'!$F$12)*'Control Panel'!$C$28)+((K89-'Control Panel'!$G$12)*'Control Panel'!$C$29),IF(K89&gt;='Control Panel'!$G$11,(('Control Panel'!$G$8-'Control Panel'!$F$8)*'Control Panel'!$C$24)+(('Control Panel'!$G$9-'Control Panel'!$F$9)*'Control Panel'!$C$25)+(('Control Panel'!$G$10-'Control Panel'!$F$10)*'Control Panel'!$C$26)+(('Control Panel'!$G$11-'Control Panel'!$F$11)*'Control Panel'!$C$27)+((K89-'Control Panel'!$G$11)*'Control Panel'!$C$28),IF(K89&gt;='Control Panel'!$G$10,(('Control Panel'!$G$8-'Control Panel'!$F$8)*'Control Panel'!$C$24)+('Control Panel'!$G$9-'Control Panel'!$F$9)*'Control Panel'!$C$25+(('Control Panel'!$G$10-'Control Panel'!$F$10)*'Control Panel'!$C$26)+((K89-'Control Panel'!$G$10)*'Control Panel'!$C$27),IF(K89&gt;='Control Panel'!$G$9,(('Control Panel'!$G$8-'Control Panel'!$F$8)*'Control Panel'!$C$24)+(('Control Panel'!$G$9-'Control Panel'!$F$9)*'Control Panel'!$C$25)+((K89-'Control Panel'!$G$9)*'Control Panel'!$C$26),IF(K89&gt;='Control Panel'!$G$8,(('Control Panel'!$G$8-'Control Panel'!$F$8)*'Control Panel'!$C$24)+((K89-'Control Panel'!$G$8)*'Control Panel'!$C$25),IF(K89&lt;='Control Panel'!$G$8,((K89-'Control Panel'!$F$8)*'Control Panel'!$C$24))))))))</f>
        <v>172347.62087850744</v>
      </c>
      <c r="N89" s="92">
        <f t="shared" si="25"/>
        <v>-25801.484615861467</v>
      </c>
      <c r="O89" s="92">
        <f>J89*(1+'Control Panel'!$C$44)</f>
        <v>39949537.015199982</v>
      </c>
      <c r="P89" s="92">
        <f>K89*(1+'Control Panel'!$C$44)</f>
        <v>37079299.85853219</v>
      </c>
      <c r="Q89" s="92">
        <f>IF(O89&gt;='Control Panel'!J$36,(('Control Panel'!J$34-'Control Panel'!I$34)*'Control Panel'!$C$39)+('Control Panel'!J$35-'Control Panel'!I$35)*'Control Panel'!$C$40+(('Control Panel'!J$36-'Control Panel'!I$36)*'Control Panel'!$C$41),IF(O89&gt;='Control Panel'!J$35,(('Control Panel'!J$34-'Control Panel'!I$34)*'Control Panel'!$C$39)+(('Control Panel'!J$35-'Control Panel'!I$35)*'Control Panel'!$C$40)+((O89-'Control Panel'!J$35)*'Control Panel'!$C$41),IF(O89&gt;='Control Panel'!J$34,(('Control Panel'!J$34-'Control Panel'!I$34)*'Control Panel'!$C$39)+((O89-'Control Panel'!J$34)*'Control Panel'!$C$40),IF(O89&lt;='Control Panel'!J$34,((O89-'Control Panel'!I$34)*'Control Panel'!$C$39)))))</f>
        <v>204093.57865919999</v>
      </c>
      <c r="R89" s="92">
        <f>IF(P89&gt;='Control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Panel'!$C$29)),IF(P89&gt;='Control Panel'!$J$12,(('Control Panel'!$J$8-'Control Panel'!$I$8)*'Control Panel'!$C$24)+(('Control Panel'!$J$9-'Control Panel'!$I$9)*'Control Panel'!$C$25)+(('Control Panel'!$J$10-'Control Panel'!$I$10)*'Control Panel'!$C$26)+(('Control Panel'!$J$11-'Control Panel'!$I$11)*'Control Panel'!$C$27)+(('Control Panel'!$J$12-'Control Panel'!$I$12)*'Control Panel'!$C$28)+((P89-'Control Panel'!$J$12)*'Control Panel'!$C$29),IF(P89&gt;='Control Panel'!$J$11,(('Control Panel'!$J$8-'Control Panel'!$I$8)*'Control Panel'!$C$24)+(('Control Panel'!$J$9-'Control Panel'!$I$9)*'Control Panel'!$C$25)+(('Control Panel'!$J$10-'Control Panel'!$I$10)*'Control Panel'!$C$26)+(('Control Panel'!$J$11-'Control Panel'!$I$11)*'Control Panel'!$C$27)+((P89-'Control Panel'!$J$11)*'Control Panel'!$C$28),IF(P89&gt;='Control Panel'!$J$10,(('Control Panel'!$J$8-'Control Panel'!$I$8)*'Control Panel'!$C$24)+('Control Panel'!$J$9-'Control Panel'!$I$9)*'Control Panel'!$C$25+(('Control Panel'!$J$10-'Control Panel'!$I$10)*'Control Panel'!$C$26)+((P89-'Control Panel'!$J$10)*'Control Panel'!$C$27),IF(P89&gt;='Control Panel'!$J$9,(('Control Panel'!$J$8-'Control Panel'!$I$8)*'Control Panel'!$C$24)+(('Control Panel'!$J$9-'Control Panel'!$I$9)*'Control Panel'!$C$25)+((P89-'Control Panel'!$J$9)*'Control Panel'!$C$26),IF(P89&gt;='Control Panel'!$J$8,(('Control Panel'!$J$8-'Control Panel'!$I$8)*'Control Panel'!$C$24)+((P89-'Control Panel'!$J$8)*'Control Panel'!$C$25),IF(P89&lt;='Control Panel'!$J$8,((P89-'Control Panel'!$I$8)*'Control Panel'!$C$24))))))))</f>
        <v>177518.04950486266</v>
      </c>
      <c r="S89" s="92">
        <f t="shared" si="26"/>
        <v>-26575.529154337331</v>
      </c>
      <c r="T89" s="92">
        <f>O89*(1+'Control Panel'!$C$44)</f>
        <v>41148023.125655979</v>
      </c>
      <c r="U89" s="92">
        <f>P89*(1+'Control Panel'!$C$44)</f>
        <v>38191678.854288153</v>
      </c>
      <c r="V89" s="92">
        <f>IF(T89&gt;='Control Panel'!M$36,(('Control Panel'!M$34-'Control Panel'!L$34)*'Control Panel'!$C$39)+('Control Panel'!M$35-'Control Panel'!L$35)*'Control Panel'!$C$40+(('Control Panel'!M$36-'Control Panel'!L$36)*'Control Panel'!$C$41),IF(T89&gt;='Control Panel'!M$35,(('Control Panel'!M$34-'Control Panel'!L$34)*'Control Panel'!$C$39)+(('Control Panel'!M$35-'Control Panel'!L$35)*'Control Panel'!$C$40)+((T89-'Control Panel'!M$35)*'Control Panel'!$C$41),IF(T89&gt;='Control Panel'!M$34,(('Control Panel'!M$34-'Control Panel'!L$34)*'Control Panel'!$C$39)+((T89-'Control Panel'!M$34)*'Control Panel'!$C$40),IF(T89&lt;='Control Panel'!M$34,((T89-'Control Panel'!L$34)*'Control Panel'!$C$39)))))</f>
        <v>210216.38601897599</v>
      </c>
      <c r="W89" s="91">
        <f>IF(U89&gt;='Control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Panel'!$C$29)),IF(U89&gt;='Control Panel'!$M$12,(('Control Panel'!$M$8-'Control Panel'!$L$8)*'Control Panel'!$C$24)+(('Control Panel'!$M$9-'Control Panel'!$L$9)*'Control Panel'!$C$25)+(('Control Panel'!$M$10-'Control Panel'!$L$10)*'Control Panel'!$C$26)+(('Control Panel'!$M$11-'Control Panel'!$L$11)*'Control Panel'!$C$27)+(('Control Panel'!$M$12-'Control Panel'!$L$12)*'Control Panel'!$C$28)+((U89-'Control Panel'!$M$12)*'Control Panel'!$C$29),IF(U89&gt;='Control Panel'!$M$11,(('Control Panel'!$M$8-'Control Panel'!$L$8)*'Control Panel'!$C$24)+(('Control Panel'!$M$9-'Control Panel'!$L$9)*'Control Panel'!$C$25)+(('Control Panel'!$M$10-'Control Panel'!$L$10)*'Control Panel'!$C$26)+(('Control Panel'!$M$11-'Control Panel'!$L$11)*'Control Panel'!$C$27)+((U89-'Control Panel'!$M$11)*'Control Panel'!$C$28),IF(U89&gt;='Control Panel'!$M$10,(('Control Panel'!$M$8-'Control Panel'!$L$8)*'Control Panel'!$C$24)+('Control Panel'!$M$9-'Control Panel'!$L$9)*'Control Panel'!$C$25+(('Control Panel'!$M$10-'Control Panel'!$L$10)*'Control Panel'!$C$26)+((U89-'Control Panel'!$M$10)*'Control Panel'!$C$27),IF(U89&gt;='Control Panel'!$M$9,(('Control Panel'!$M$8-'Control Panel'!$L$8)*'Control Panel'!$C$24)+(('Control Panel'!$M$9-'Control Panel'!$L$9)*'Control Panel'!$C$25)+((U89-'Control Panel'!$M$9)*'Control Panel'!$C$26),IF(U89&gt;='Control Panel'!$M$8,(('Control Panel'!$M$8-'Control Panel'!$L$8)*'Control Panel'!$C$24)+((U89-'Control Panel'!$M$8)*'Control Panel'!$C$25),IF(U89&lt;='Control Panel'!$M$8,((U89-'Control Panel'!$L$8)*'Control Panel'!$C$24))))))))</f>
        <v>182843.59099000852</v>
      </c>
      <c r="X89" s="92">
        <f t="shared" si="27"/>
        <v>-27372.795028967463</v>
      </c>
      <c r="Y89" s="91">
        <f>T89*(1+'Control Panel'!$C$44)</f>
        <v>42382463.819425657</v>
      </c>
      <c r="Z89" s="91">
        <f>U89*(1+'Control Panel'!$C$44)</f>
        <v>39337429.219916798</v>
      </c>
      <c r="AA89" s="91">
        <f>IF(Y89&gt;='Control Panel'!P$36,(('Control Panel'!P$34-'Control Panel'!O$34)*'Control Panel'!$C$39)+('Control Panel'!P$35-'Control Panel'!O$35)*'Control Panel'!$C$40+(('Control Panel'!P$36-'Control Panel'!O$36)*'Control Panel'!$C$41),IF(Y89&gt;='Control Panel'!P$35,(('Control Panel'!P$34-'Control Panel'!O$34)*'Control Panel'!$C$39)+(('Control Panel'!P$35-'Control Panel'!O$35)*'Control Panel'!$C$40)+((Y89-'Control Panel'!P$35)*'Control Panel'!$C$41),IF(Y89&gt;='Control Panel'!P$34,(('Control Panel'!P$34-'Control Panel'!O$34)*'Control Panel'!$C$39)+((Y89-'Control Panel'!P$34)*'Control Panel'!$C$40),IF(Y89&lt;='Control Panel'!P$34,((Y89-'Control Panel'!O$34)*'Control Panel'!$C$39)))))</f>
        <v>216522.87759954529</v>
      </c>
      <c r="AB89" s="91">
        <f>IF(Z89&gt;='Control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Panel'!$C$29)),IF(Z89&gt;='Control Panel'!$P$12,(('Control Panel'!$P$8-'Control Panel'!$O$8)*'Control Panel'!$C$24)+(('Control Panel'!$P$9-'Control Panel'!$O$9)*'Control Panel'!$C$25)+(('Control Panel'!$P$10-'Control Panel'!$O$10)*'Control Panel'!$C$26)+(('Control Panel'!$P$11-'Control Panel'!$O$11)*'Control Panel'!$C$27)+(('Control Panel'!$P$12-'Control Panel'!$O$12)*'Control Panel'!$C$28)+((Z89-'Control Panel'!$P$12)*'Control Panel'!$C$29),IF(Z89&gt;='Control Panel'!$P$11,(('Control Panel'!$P$8-'Control Panel'!$O$8)*'Control Panel'!$C$24)+(('Control Panel'!$P$9-'Control Panel'!$O$9)*'Control Panel'!$C$25)+(('Control Panel'!$P$10-'Control Panel'!$O$10)*'Control Panel'!$C$26)+(('Control Panel'!$P$11-'Control Panel'!$O$11)*'Control Panel'!$C$27)+((Z89-'Control Panel'!$P$11)*'Control Panel'!$C$28),IF(Z89&gt;='Control Panel'!$P$10,(('Control Panel'!$P$8-'Control Panel'!$O$8)*'Control Panel'!$C$24)+('Control Panel'!$P$9-'Control Panel'!$O$9)*'Control Panel'!$C$25+(('Control Panel'!$P$10-'Control Panel'!$O$10)*'Control Panel'!$C$26)+((Z89-'Control Panel'!$P$10)*'Control Panel'!$C$27),IF(Z89&gt;='Control Panel'!$P$9,(('Control Panel'!$P$8-'Control Panel'!$O$8)*'Control Panel'!$C$24)+(('Control Panel'!$P$9-'Control Panel'!$O$9)*'Control Panel'!$C$25)+((Z89-'Control Panel'!$P$9)*'Control Panel'!$C$26),IF(Z89&gt;='Control Panel'!$P$8,(('Control Panel'!$P$8-'Control Panel'!$O$8)*'Control Panel'!$C$24)+((Z89-'Control Panel'!$P$8)*'Control Panel'!$C$25),IF(Z89&lt;='Control Panel'!$P$8,((Z89-'Control Panel'!$O$8)*'Control Panel'!$C$24))))))))</f>
        <v>188328.89871970878</v>
      </c>
      <c r="AC89" s="93">
        <f t="shared" si="28"/>
        <v>-28193.978879836504</v>
      </c>
      <c r="AD89" s="93">
        <f>Y89*(1+'Control Panel'!$C$44)</f>
        <v>43653937.734008431</v>
      </c>
      <c r="AE89" s="91">
        <f>Z89*(1+'Control Panel'!$C$44)</f>
        <v>40517552.0965143</v>
      </c>
      <c r="AF89" s="91">
        <f>IF(AD89&gt;='Control Panel'!S$36,(('Control Panel'!S$34-'Control Panel'!R$34)*'Control Panel'!$C$39)+('Control Panel'!S$35-'Control Panel'!R$35)*'Control Panel'!$C$40+(('Control Panel'!S$36-'Control Panel'!R$36)*'Control Panel'!$C$41),IF(AD89&gt;='Control Panel'!S$35,(('Control Panel'!S$34-'Control Panel'!R$34)*'Control Panel'!$C$39)+(('Control Panel'!S$35-'Control Panel'!R$35)*'Control Panel'!$C$40)+((AD89-'Control Panel'!S$35)*'Control Panel'!$C$41),IF(AD89&gt;='Control Panel'!S$34,(('Control Panel'!S$34-'Control Panel'!R$34)*'Control Panel'!$C$39)+((AD89-'Control Panel'!S$34)*'Control Panel'!$C$40),IF(AD89&lt;='Control Panel'!S$34,((AD89-'Control Panel'!R$34)*'Control Panel'!$C$39)))))</f>
        <v>223018.56392753165</v>
      </c>
      <c r="AG89" s="91">
        <f>IF(AE89&gt;='Control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Panel'!$C$29)),IF(AE89&gt;='Control Panel'!$S$12,(('Control Panel'!$S$8-'Control Panel'!$R$8)*'Control Panel'!$C$24)+(('Control Panel'!$S$9-'Control Panel'!$R$9)*'Control Panel'!$C$25)+(('Control Panel'!$S$10-'Control Panel'!$R$10)*'Control Panel'!$C$26)+(('Control Panel'!$S$11-'Control Panel'!$R$11)*'Control Panel'!$C$27)+(('Control Panel'!$S$12-'Control Panel'!$R$12)*'Control Panel'!$C$28)+((AE89-'Control Panel'!$S$12)*'Control Panel'!$C$29),IF(AE89&gt;='Control Panel'!$S$11,(('Control Panel'!$S$8-'Control Panel'!$R$8)*'Control Panel'!$C$24)+(('Control Panel'!$S$9-'Control Panel'!$R$9)*'Control Panel'!$C$25)+(('Control Panel'!$S$10-'Control Panel'!$R$10)*'Control Panel'!$C$26)+(('Control Panel'!$S$11-'Control Panel'!$R$11)*'Control Panel'!$C$27)+((AE89-'Control Panel'!$S$11)*'Control Panel'!$C$28),IF(AE89&gt;='Control Panel'!$S$10,(('Control Panel'!$S$8-'Control Panel'!$R$8)*'Control Panel'!$C$24)+('Control Panel'!$S$9-'Control Panel'!$R$9)*'Control Panel'!$C$25+(('Control Panel'!$S$10-'Control Panel'!$R$10)*'Control Panel'!$C$26)+((AE89-'Control Panel'!$S$10)*'Control Panel'!$C$27),IF(AE89&gt;='Control Panel'!$S$9,(('Control Panel'!$S$8-'Control Panel'!$R$8)*'Control Panel'!$C$24)+(('Control Panel'!$S$9-'Control Panel'!$R$9)*'Control Panel'!$C$25)+((AE89-'Control Panel'!$S$9)*'Control Panel'!$C$26),IF(AE89&gt;='Control Panel'!$S$8,(('Control Panel'!$S$8-'Control Panel'!$R$8)*'Control Panel'!$C$24)+((AE89-'Control Panel'!$S$8)*'Control Panel'!$C$25),IF(AE89&lt;='Control Panel'!$S$8,((AE89-'Control Panel'!$R$8)*'Control Panel'!$C$24))))))))</f>
        <v>193978.76568130005</v>
      </c>
      <c r="AH89" s="91">
        <f t="shared" si="29"/>
        <v>-29039.798246231599</v>
      </c>
      <c r="AI89" s="92">
        <f t="shared" si="30"/>
        <v>1052000.5116996218</v>
      </c>
      <c r="AJ89" s="92">
        <f t="shared" si="31"/>
        <v>915016.92577438755</v>
      </c>
      <c r="AK89" s="92">
        <f t="shared" si="32"/>
        <v>-136983.58592523425</v>
      </c>
    </row>
    <row r="90" spans="1:37" s="94" customFormat="1" ht="14.1">
      <c r="A90" s="86" t="str">
        <f>'ESTIMATED Earned Revenue'!A91</f>
        <v>Grand Rapids, MI</v>
      </c>
      <c r="B90" s="86"/>
      <c r="C90" s="95">
        <f>'ESTIMATED Earned Revenue'!$I91*1.07925</f>
        <v>38652473.061989993</v>
      </c>
      <c r="D90" s="95">
        <f>'ESTIMATED Earned Revenue'!$L91*1.07925</f>
        <v>35728529.126872495</v>
      </c>
      <c r="E90" s="96">
        <f>IF(C90&gt;='Control Panel'!D$36,(('Control Panel'!D$34-'Control Panel'!C$34)*'Control Panel'!$C$39)+('Control Panel'!D$35-'Control Panel'!C$35)*'Control Panel'!$C$40+(('Control Panel'!D$36-'Control Panel'!C$36)*'Control Panel'!$C$41),IF(C90&gt;='Control Panel'!D$35,(('Control Panel'!D$34-'Control Panel'!C$34)*'Control Panel'!$C$39)+(('Control Panel'!D$35-'Control Panel'!C$35)*'Control Panel'!$C$40)+((C90-'Control Panel'!D$35)*'Control Panel'!$C$41),IF(C90&gt;='Control Panel'!D$34,(('Control Panel'!D$34-'Control Panel'!C$34)*'Control Panel'!$C$39)+((C90-'Control Panel'!D$34)*'Control Panel'!$C$40),IF(C90&lt;='Control Panel'!D$34,((C90-'Control Panel'!C$34)*'Control Panel'!$C$39)))))</f>
        <v>194370.17812398</v>
      </c>
      <c r="F90" s="88">
        <f>IF(D90&gt;='Control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Panel'!$C$29)),IF(D90&gt;='Control Panel'!$D$12,(('Control Panel'!$D$8-'Control Panel'!$C$8)*'Control Panel'!$C$24)+(('Control Panel'!$D$9-'Control Panel'!$C$9)*'Control Panel'!$C$25)+(('Control Panel'!$D$10-'Control Panel'!$C$10)*'Control Panel'!$C$26)+(('Control Panel'!$D$11-'Control Panel'!$C$11)*'Control Panel'!$C$27)+(('Control Panel'!$D$12-'Control Panel'!$C$12)*'Control Panel'!$C$28)+((D90-'Control Panel'!$D$12)*'Control Panel'!$C$29),IF(D90&gt;='Control Panel'!$D$11,(('Control Panel'!$D$8-'Control Panel'!$C$8)*'Control Panel'!$C$24)+(('Control Panel'!$D$9-'Control Panel'!$C$9)*'Control Panel'!$C$25)+(('Control Panel'!$D$10-'Control Panel'!$C$10)*'Control Panel'!$C$26)+(('Control Panel'!$D$11-'Control Panel'!$C$11)*'Control Panel'!$C$27)+((D90-'Control Panel'!$D$11)*'Control Panel'!$C$28),IF(D90&gt;='Control Panel'!$D$10,(('Control Panel'!$D$8-'Control Panel'!$C$8)*'Control Panel'!$C$24)+('Control Panel'!$D$9-'Control Panel'!$C$9)*'Control Panel'!$C$25+(('Control Panel'!$D$10-'Control Panel'!$C$10)*'Control Panel'!$C$26)+((D90-'Control Panel'!$D$10)*'Control Panel'!$C$27),IF(D90&gt;='Control Panel'!$D$9,(('Control Panel'!$D$8-'Control Panel'!$C$8)*'Control Panel'!$C$24)+(('Control Panel'!$D$9-'Control Panel'!$C$9)*'Control Panel'!$C$25)+((D90-'Control Panel'!$D$9)*'Control Panel'!$C$26),IF(D90&gt;='Control Panel'!$D$8,(('Control Panel'!$D$8-'Control Panel'!$C$8)*'Control Panel'!$C$24)+((D90-'Control Panel'!$D$8)*'Control Panel'!$C$25),IF(D90&lt;='Control Panel'!$D$8,((D90-'Control Panel'!$C$8)*'Control Panel'!$C$24))))))))</f>
        <v>170049.85194405372</v>
      </c>
      <c r="G90" s="89">
        <f t="shared" si="22"/>
        <v>5.0286608521077905E-3</v>
      </c>
      <c r="H90" s="90">
        <f t="shared" si="23"/>
        <v>4.7594976927318889E-3</v>
      </c>
      <c r="I90" s="91">
        <f t="shared" si="24"/>
        <v>-24320.326179926284</v>
      </c>
      <c r="J90" s="91">
        <f>C90*(1+'Control Panel'!$C$44)</f>
        <v>39812047.253849693</v>
      </c>
      <c r="K90" s="91">
        <f>D90*(1+'Control Panel'!$C$44)</f>
        <v>36800385.000678673</v>
      </c>
      <c r="L90" s="92">
        <f>IF(J90&gt;='Control Panel'!G$36,(('Control Panel'!G$34-'Control Panel'!F$34)*'Control Panel'!$C$39)+('Control Panel'!G$35-'Control Panel'!F$35)*'Control Panel'!$C$40+(('Control Panel'!G$36-'Control Panel'!F$36)*'Control Panel'!$C$41),IF(J90&gt;='Control Panel'!G$35,(('Control Panel'!G$34-'Control Panel'!F$34)*'Control Panel'!$C$39)+(('Control Panel'!G$35-'Control Panel'!F$35)*'Control Panel'!$C$40)+((J90-'Control Panel'!G$35)*'Control Panel'!$C$41),IF(J90&gt;='Control Panel'!G$34,(('Control Panel'!G$34-'Control Panel'!F$34)*'Control Panel'!$C$39)+((J90-'Control Panel'!G$34)*'Control Panel'!$C$40),IF(J90&lt;='Control Panel'!G$34,((J90-'Control Panel'!F$34)*'Control Panel'!$C$39)))))</f>
        <v>200201.28346769942</v>
      </c>
      <c r="M90" s="92">
        <f>IF(K90&gt;='Control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Panel'!$C$29)),IF(K90&gt;='Control Panel'!$G$12,(('Control Panel'!$G$8-'Control Panel'!$F$8)*'Control Panel'!$C$24)+(('Control Panel'!$G$9-'Control Panel'!$F$9)*'Control Panel'!$C$25)+(('Control Panel'!$G$10-'Control Panel'!$F$10)*'Control Panel'!$C$26)+(('Control Panel'!$G$11-'Control Panel'!$F$11)*'Control Panel'!$C$27)+(('Control Panel'!$G$12-'Control Panel'!$F$12)*'Control Panel'!$C$28)+((K90-'Control Panel'!$G$12)*'Control Panel'!$C$29),IF(K90&gt;='Control Panel'!$G$11,(('Control Panel'!$G$8-'Control Panel'!$F$8)*'Control Panel'!$C$24)+(('Control Panel'!$G$9-'Control Panel'!$F$9)*'Control Panel'!$C$25)+(('Control Panel'!$G$10-'Control Panel'!$F$10)*'Control Panel'!$C$26)+(('Control Panel'!$G$11-'Control Panel'!$F$11)*'Control Panel'!$C$27)+((K90-'Control Panel'!$G$11)*'Control Panel'!$C$28),IF(K90&gt;='Control Panel'!$G$10,(('Control Panel'!$G$8-'Control Panel'!$F$8)*'Control Panel'!$C$24)+('Control Panel'!$G$9-'Control Panel'!$F$9)*'Control Panel'!$C$25+(('Control Panel'!$G$10-'Control Panel'!$F$10)*'Control Panel'!$C$26)+((K90-'Control Panel'!$G$10)*'Control Panel'!$C$27),IF(K90&gt;='Control Panel'!$G$9,(('Control Panel'!$G$8-'Control Panel'!$F$8)*'Control Panel'!$C$24)+(('Control Panel'!$G$9-'Control Panel'!$F$9)*'Control Panel'!$C$25)+((K90-'Control Panel'!$G$9)*'Control Panel'!$C$26),IF(K90&gt;='Control Panel'!$G$8,(('Control Panel'!$G$8-'Control Panel'!$F$8)*'Control Panel'!$C$24)+((K90-'Control Panel'!$G$8)*'Control Panel'!$C$25),IF(K90&lt;='Control Panel'!$G$8,((K90-'Control Panel'!$F$8)*'Control Panel'!$C$24))))))))</f>
        <v>175151.34750237537</v>
      </c>
      <c r="N90" s="92">
        <f t="shared" si="25"/>
        <v>-25049.935965324054</v>
      </c>
      <c r="O90" s="92">
        <f>J90*(1+'Control Panel'!$C$44)</f>
        <v>41006408.671465181</v>
      </c>
      <c r="P90" s="92">
        <f>K90*(1+'Control Panel'!$C$44)</f>
        <v>37904396.550699033</v>
      </c>
      <c r="Q90" s="92">
        <f>IF(O90&gt;='Control Panel'!J$36,(('Control Panel'!J$34-'Control Panel'!I$34)*'Control Panel'!$C$39)+('Control Panel'!J$35-'Control Panel'!I$35)*'Control Panel'!$C$40+(('Control Panel'!J$36-'Control Panel'!I$36)*'Control Panel'!$C$41),IF(O90&gt;='Control Panel'!J$35,(('Control Panel'!J$34-'Control Panel'!I$34)*'Control Panel'!$C$39)+(('Control Panel'!J$35-'Control Panel'!I$35)*'Control Panel'!$C$40)+((O90-'Control Panel'!J$35)*'Control Panel'!$C$41),IF(O90&gt;='Control Panel'!J$34,(('Control Panel'!J$34-'Control Panel'!I$34)*'Control Panel'!$C$39)+((O90-'Control Panel'!J$34)*'Control Panel'!$C$40),IF(O90&lt;='Control Panel'!J$34,((O90-'Control Panel'!I$34)*'Control Panel'!$C$39)))))</f>
        <v>206207.32197173039</v>
      </c>
      <c r="R90" s="92">
        <f>IF(P90&gt;='Control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Panel'!$C$29)),IF(P90&gt;='Control Panel'!$J$12,(('Control Panel'!$J$8-'Control Panel'!$I$8)*'Control Panel'!$C$24)+(('Control Panel'!$J$9-'Control Panel'!$I$9)*'Control Panel'!$C$25)+(('Control Panel'!$J$10-'Control Panel'!$I$10)*'Control Panel'!$C$26)+(('Control Panel'!$J$11-'Control Panel'!$I$11)*'Control Panel'!$C$27)+(('Control Panel'!$J$12-'Control Panel'!$I$12)*'Control Panel'!$C$28)+((P90-'Control Panel'!$J$12)*'Control Panel'!$C$29),IF(P90&gt;='Control Panel'!$J$11,(('Control Panel'!$J$8-'Control Panel'!$I$8)*'Control Panel'!$C$24)+(('Control Panel'!$J$9-'Control Panel'!$I$9)*'Control Panel'!$C$25)+(('Control Panel'!$J$10-'Control Panel'!$I$10)*'Control Panel'!$C$26)+(('Control Panel'!$J$11-'Control Panel'!$I$11)*'Control Panel'!$C$27)+((P90-'Control Panel'!$J$11)*'Control Panel'!$C$28),IF(P90&gt;='Control Panel'!$J$10,(('Control Panel'!$J$8-'Control Panel'!$I$8)*'Control Panel'!$C$24)+('Control Panel'!$J$9-'Control Panel'!$I$9)*'Control Panel'!$C$25+(('Control Panel'!$J$10-'Control Panel'!$I$10)*'Control Panel'!$C$26)+((P90-'Control Panel'!$J$10)*'Control Panel'!$C$27),IF(P90&gt;='Control Panel'!$J$9,(('Control Panel'!$J$8-'Control Panel'!$I$8)*'Control Panel'!$C$24)+(('Control Panel'!$J$9-'Control Panel'!$I$9)*'Control Panel'!$C$25)+((P90-'Control Panel'!$J$9)*'Control Panel'!$C$26),IF(P90&gt;='Control Panel'!$J$8,(('Control Panel'!$J$8-'Control Panel'!$I$8)*'Control Panel'!$C$24)+((P90-'Control Panel'!$J$8)*'Control Panel'!$C$25),IF(P90&lt;='Control Panel'!$J$8,((P90-'Control Panel'!$I$8)*'Control Panel'!$C$24))))))))</f>
        <v>180405.88792744663</v>
      </c>
      <c r="S90" s="92">
        <f t="shared" si="26"/>
        <v>-25801.434044283757</v>
      </c>
      <c r="T90" s="92">
        <f>O90*(1+'Control Panel'!$C$44)</f>
        <v>42236600.931609139</v>
      </c>
      <c r="U90" s="92">
        <f>P90*(1+'Control Panel'!$C$44)</f>
        <v>39041528.447220005</v>
      </c>
      <c r="V90" s="92">
        <f>IF(T90&gt;='Control Panel'!M$36,(('Control Panel'!M$34-'Control Panel'!L$34)*'Control Panel'!$C$39)+('Control Panel'!M$35-'Control Panel'!L$35)*'Control Panel'!$C$40+(('Control Panel'!M$36-'Control Panel'!L$36)*'Control Panel'!$C$41),IF(T90&gt;='Control Panel'!M$35,(('Control Panel'!M$34-'Control Panel'!L$34)*'Control Panel'!$C$39)+(('Control Panel'!M$35-'Control Panel'!L$35)*'Control Panel'!$C$40)+((T90-'Control Panel'!M$35)*'Control Panel'!$C$41),IF(T90&gt;='Control Panel'!M$34,(('Control Panel'!M$34-'Control Panel'!L$34)*'Control Panel'!$C$39)+((T90-'Control Panel'!M$34)*'Control Panel'!$C$40),IF(T90&lt;='Control Panel'!M$34,((T90-'Control Panel'!L$34)*'Control Panel'!$C$39)))))</f>
        <v>212393.5416308823</v>
      </c>
      <c r="W90" s="91">
        <f>IF(U90&gt;='Control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Panel'!$C$29)),IF(U90&gt;='Control Panel'!$M$12,(('Control Panel'!$M$8-'Control Panel'!$L$8)*'Control Panel'!$C$24)+(('Control Panel'!$M$9-'Control Panel'!$L$9)*'Control Panel'!$C$25)+(('Control Panel'!$M$10-'Control Panel'!$L$10)*'Control Panel'!$C$26)+(('Control Panel'!$M$11-'Control Panel'!$L$11)*'Control Panel'!$C$27)+(('Control Panel'!$M$12-'Control Panel'!$L$12)*'Control Panel'!$C$28)+((U90-'Control Panel'!$M$12)*'Control Panel'!$C$29),IF(U90&gt;='Control Panel'!$M$11,(('Control Panel'!$M$8-'Control Panel'!$L$8)*'Control Panel'!$C$24)+(('Control Panel'!$M$9-'Control Panel'!$L$9)*'Control Panel'!$C$25)+(('Control Panel'!$M$10-'Control Panel'!$L$10)*'Control Panel'!$C$26)+(('Control Panel'!$M$11-'Control Panel'!$L$11)*'Control Panel'!$C$27)+((U90-'Control Panel'!$M$11)*'Control Panel'!$C$28),IF(U90&gt;='Control Panel'!$M$10,(('Control Panel'!$M$8-'Control Panel'!$L$8)*'Control Panel'!$C$24)+('Control Panel'!$M$9-'Control Panel'!$L$9)*'Control Panel'!$C$25+(('Control Panel'!$M$10-'Control Panel'!$L$10)*'Control Panel'!$C$26)+((U90-'Control Panel'!$M$10)*'Control Panel'!$C$27),IF(U90&gt;='Control Panel'!$M$9,(('Control Panel'!$M$8-'Control Panel'!$L$8)*'Control Panel'!$C$24)+(('Control Panel'!$M$9-'Control Panel'!$L$9)*'Control Panel'!$C$25)+((U90-'Control Panel'!$M$9)*'Control Panel'!$C$26),IF(U90&gt;='Control Panel'!$M$8,(('Control Panel'!$M$8-'Control Panel'!$L$8)*'Control Panel'!$C$24)+((U90-'Control Panel'!$M$8)*'Control Panel'!$C$25),IF(U90&lt;='Control Panel'!$M$8,((U90-'Control Panel'!$L$8)*'Control Panel'!$C$24))))))))</f>
        <v>185818.06456527003</v>
      </c>
      <c r="X90" s="92">
        <f t="shared" si="27"/>
        <v>-26575.477065612271</v>
      </c>
      <c r="Y90" s="91">
        <f>T90*(1+'Control Panel'!$C$44)</f>
        <v>43503698.959557414</v>
      </c>
      <c r="Z90" s="91">
        <f>U90*(1+'Control Panel'!$C$44)</f>
        <v>40212774.300636604</v>
      </c>
      <c r="AA90" s="91">
        <f>IF(Y90&gt;='Control Panel'!P$36,(('Control Panel'!P$34-'Control Panel'!O$34)*'Control Panel'!$C$39)+('Control Panel'!P$35-'Control Panel'!O$35)*'Control Panel'!$C$40+(('Control Panel'!P$36-'Control Panel'!O$36)*'Control Panel'!$C$41),IF(Y90&gt;='Control Panel'!P$35,(('Control Panel'!P$34-'Control Panel'!O$34)*'Control Panel'!$C$39)+(('Control Panel'!P$35-'Control Panel'!O$35)*'Control Panel'!$C$40)+((Y90-'Control Panel'!P$35)*'Control Panel'!$C$41),IF(Y90&gt;='Control Panel'!P$34,(('Control Panel'!P$34-'Control Panel'!O$34)*'Control Panel'!$C$39)+((Y90-'Control Panel'!P$34)*'Control Panel'!$C$40),IF(Y90&lt;='Control Panel'!P$34,((Y90-'Control Panel'!O$34)*'Control Panel'!$C$39)))))</f>
        <v>218765.3478798088</v>
      </c>
      <c r="AB90" s="91">
        <f>IF(Z90&gt;='Control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Panel'!$C$29)),IF(Z90&gt;='Control Panel'!$P$12,(('Control Panel'!$P$8-'Control Panel'!$O$8)*'Control Panel'!$C$24)+(('Control Panel'!$P$9-'Control Panel'!$O$9)*'Control Panel'!$C$25)+(('Control Panel'!$P$10-'Control Panel'!$O$10)*'Control Panel'!$C$26)+(('Control Panel'!$P$11-'Control Panel'!$O$11)*'Control Panel'!$C$27)+(('Control Panel'!$P$12-'Control Panel'!$O$12)*'Control Panel'!$C$28)+((Z90-'Control Panel'!$P$12)*'Control Panel'!$C$29),IF(Z90&gt;='Control Panel'!$P$11,(('Control Panel'!$P$8-'Control Panel'!$O$8)*'Control Panel'!$C$24)+(('Control Panel'!$P$9-'Control Panel'!$O$9)*'Control Panel'!$C$25)+(('Control Panel'!$P$10-'Control Panel'!$O$10)*'Control Panel'!$C$26)+(('Control Panel'!$P$11-'Control Panel'!$O$11)*'Control Panel'!$C$27)+((Z90-'Control Panel'!$P$11)*'Control Panel'!$C$28),IF(Z90&gt;='Control Panel'!$P$10,(('Control Panel'!$P$8-'Control Panel'!$O$8)*'Control Panel'!$C$24)+('Control Panel'!$P$9-'Control Panel'!$O$9)*'Control Panel'!$C$25+(('Control Panel'!$P$10-'Control Panel'!$O$10)*'Control Panel'!$C$26)+((Z90-'Control Panel'!$P$10)*'Control Panel'!$C$27),IF(Z90&gt;='Control Panel'!$P$9,(('Control Panel'!$P$8-'Control Panel'!$O$8)*'Control Panel'!$C$24)+(('Control Panel'!$P$9-'Control Panel'!$O$9)*'Control Panel'!$C$25)+((Z90-'Control Panel'!$P$9)*'Control Panel'!$C$26),IF(Z90&gt;='Control Panel'!$P$8,(('Control Panel'!$P$8-'Control Panel'!$O$8)*'Control Panel'!$C$24)+((Z90-'Control Panel'!$P$8)*'Control Panel'!$C$25),IF(Z90&lt;='Control Panel'!$P$8,((Z90-'Control Panel'!$O$8)*'Control Panel'!$C$24))))))))</f>
        <v>191392.60650222813</v>
      </c>
      <c r="AC90" s="93">
        <f t="shared" si="28"/>
        <v>-27372.741377580678</v>
      </c>
      <c r="AD90" s="93">
        <f>Y90*(1+'Control Panel'!$C$44)</f>
        <v>44808809.928344138</v>
      </c>
      <c r="AE90" s="91">
        <f>Z90*(1+'Control Panel'!$C$44)</f>
        <v>41419157.529655702</v>
      </c>
      <c r="AF90" s="91">
        <f>IF(AD90&gt;='Control Panel'!S$36,(('Control Panel'!S$34-'Control Panel'!R$34)*'Control Panel'!$C$39)+('Control Panel'!S$35-'Control Panel'!R$35)*'Control Panel'!$C$40+(('Control Panel'!S$36-'Control Panel'!R$36)*'Control Panel'!$C$41),IF(AD90&gt;='Control Panel'!S$35,(('Control Panel'!S$34-'Control Panel'!R$34)*'Control Panel'!$C$39)+(('Control Panel'!S$35-'Control Panel'!R$35)*'Control Panel'!$C$40)+((AD90-'Control Panel'!S$35)*'Control Panel'!$C$41),IF(AD90&gt;='Control Panel'!S$34,(('Control Panel'!S$34-'Control Panel'!R$34)*'Control Panel'!$C$39)+((AD90-'Control Panel'!S$34)*'Control Panel'!$C$40),IF(AD90&lt;='Control Panel'!S$34,((AD90-'Control Panel'!R$34)*'Control Panel'!$C$39)))))</f>
        <v>225328.30831620307</v>
      </c>
      <c r="AG90" s="91">
        <f>IF(AE90&gt;='Control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Panel'!$C$29)),IF(AE90&gt;='Control Panel'!$S$12,(('Control Panel'!$S$8-'Control Panel'!$R$8)*'Control Panel'!$C$24)+(('Control Panel'!$S$9-'Control Panel'!$R$9)*'Control Panel'!$C$25)+(('Control Panel'!$S$10-'Control Panel'!$R$10)*'Control Panel'!$C$26)+(('Control Panel'!$S$11-'Control Panel'!$R$11)*'Control Panel'!$C$27)+(('Control Panel'!$S$12-'Control Panel'!$R$12)*'Control Panel'!$C$28)+((AE90-'Control Panel'!$S$12)*'Control Panel'!$C$29),IF(AE90&gt;='Control Panel'!$S$11,(('Control Panel'!$S$8-'Control Panel'!$R$8)*'Control Panel'!$C$24)+(('Control Panel'!$S$9-'Control Panel'!$R$9)*'Control Panel'!$C$25)+(('Control Panel'!$S$10-'Control Panel'!$R$10)*'Control Panel'!$C$26)+(('Control Panel'!$S$11-'Control Panel'!$R$11)*'Control Panel'!$C$27)+((AE90-'Control Panel'!$S$11)*'Control Panel'!$C$28),IF(AE90&gt;='Control Panel'!$S$10,(('Control Panel'!$S$8-'Control Panel'!$R$8)*'Control Panel'!$C$24)+('Control Panel'!$S$9-'Control Panel'!$R$9)*'Control Panel'!$C$25+(('Control Panel'!$S$10-'Control Panel'!$R$10)*'Control Panel'!$C$26)+((AE90-'Control Panel'!$S$10)*'Control Panel'!$C$27),IF(AE90&gt;='Control Panel'!$S$9,(('Control Panel'!$S$8-'Control Panel'!$R$8)*'Control Panel'!$C$24)+(('Control Panel'!$S$9-'Control Panel'!$R$9)*'Control Panel'!$C$25)+((AE90-'Control Panel'!$S$9)*'Control Panel'!$C$26),IF(AE90&gt;='Control Panel'!$S$8,(('Control Panel'!$S$8-'Control Panel'!$R$8)*'Control Panel'!$C$24)+((AE90-'Control Panel'!$S$8)*'Control Panel'!$C$25),IF(AE90&lt;='Control Panel'!$S$8,((AE90-'Control Panel'!$R$8)*'Control Panel'!$C$24))))))))</f>
        <v>197134.38469729497</v>
      </c>
      <c r="AH90" s="91">
        <f t="shared" si="29"/>
        <v>-28193.923618908098</v>
      </c>
      <c r="AI90" s="92">
        <f t="shared" si="30"/>
        <v>1062895.8032663241</v>
      </c>
      <c r="AJ90" s="92">
        <f t="shared" si="31"/>
        <v>929902.29119461519</v>
      </c>
      <c r="AK90" s="92">
        <f t="shared" si="32"/>
        <v>-132993.51207170892</v>
      </c>
    </row>
    <row r="91" spans="1:37" s="94" customFormat="1" ht="14.1">
      <c r="A91" s="86" t="str">
        <f>'ESTIMATED Earned Revenue'!A92</f>
        <v>Iowa City, IA</v>
      </c>
      <c r="B91" s="86"/>
      <c r="C91" s="87">
        <f>'ESTIMATED Earned Revenue'!$I92*1.07925</f>
        <v>43923256.634002507</v>
      </c>
      <c r="D91" s="87">
        <f>'ESTIMATED Earned Revenue'!$L92*1.07925</f>
        <v>35806635.561000004</v>
      </c>
      <c r="E91" s="88">
        <f>IF(C91&gt;='Control Panel'!D$36,(('Control Panel'!D$34-'Control Panel'!C$34)*'Control Panel'!$C$39)+('Control Panel'!D$35-'Control Panel'!C$35)*'Control Panel'!$C$40+(('Control Panel'!D$36-'Control Panel'!C$36)*'Control Panel'!$C$41),IF(C91&gt;='Control Panel'!D$35,(('Control Panel'!D$34-'Control Panel'!C$34)*'Control Panel'!$C$39)+(('Control Panel'!D$35-'Control Panel'!C$35)*'Control Panel'!$C$40)+((C91-'Control Panel'!D$35)*'Control Panel'!$C$41),IF(C91&gt;='Control Panel'!D$34,(('Control Panel'!D$34-'Control Panel'!C$34)*'Control Panel'!$C$39)+((C91-'Control Panel'!D$34)*'Control Panel'!$C$40),IF(C91&lt;='Control Panel'!D$34,((C91-'Control Panel'!C$34)*'Control Panel'!$C$39)))))</f>
        <v>202203.584</v>
      </c>
      <c r="F91" s="88">
        <f>IF(D91&gt;='Control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Panel'!$C$29)),IF(D91&gt;='Control Panel'!$D$12,(('Control Panel'!$D$8-'Control Panel'!$C$8)*'Control Panel'!$C$24)+(('Control Panel'!$D$9-'Control Panel'!$C$9)*'Control Panel'!$C$25)+(('Control Panel'!$D$10-'Control Panel'!$C$10)*'Control Panel'!$C$26)+(('Control Panel'!$D$11-'Control Panel'!$C$11)*'Control Panel'!$C$27)+(('Control Panel'!$D$12-'Control Panel'!$C$12)*'Control Panel'!$C$28)+((D91-'Control Panel'!$D$12)*'Control Panel'!$C$29),IF(D91&gt;='Control Panel'!$D$11,(('Control Panel'!$D$8-'Control Panel'!$C$8)*'Control Panel'!$C$24)+(('Control Panel'!$D$9-'Control Panel'!$C$9)*'Control Panel'!$C$25)+(('Control Panel'!$D$10-'Control Panel'!$C$10)*'Control Panel'!$C$26)+(('Control Panel'!$D$11-'Control Panel'!$C$11)*'Control Panel'!$C$27)+((D91-'Control Panel'!$D$11)*'Control Panel'!$C$28),IF(D91&gt;='Control Panel'!$D$10,(('Control Panel'!$D$8-'Control Panel'!$C$8)*'Control Panel'!$C$24)+('Control Panel'!$D$9-'Control Panel'!$C$9)*'Control Panel'!$C$25+(('Control Panel'!$D$10-'Control Panel'!$C$10)*'Control Panel'!$C$26)+((D91-'Control Panel'!$D$10)*'Control Panel'!$C$27),IF(D91&gt;='Control Panel'!$D$9,(('Control Panel'!$D$8-'Control Panel'!$C$8)*'Control Panel'!$C$24)+(('Control Panel'!$D$9-'Control Panel'!$C$9)*'Control Panel'!$C$25)+((D91-'Control Panel'!$D$9)*'Control Panel'!$C$26),IF(D91&gt;='Control Panel'!$D$8,(('Control Panel'!$D$8-'Control Panel'!$C$8)*'Control Panel'!$C$24)+((D91-'Control Panel'!$D$8)*'Control Panel'!$C$25),IF(D91&lt;='Control Panel'!$D$8,((D91-'Control Panel'!$C$8)*'Control Panel'!$C$24))))))))</f>
        <v>170323.22446350002</v>
      </c>
      <c r="G91" s="89">
        <f t="shared" si="22"/>
        <v>4.6035653887163555E-3</v>
      </c>
      <c r="H91" s="90">
        <f t="shared" si="23"/>
        <v>4.7567503004670251E-3</v>
      </c>
      <c r="I91" s="91">
        <f t="shared" si="24"/>
        <v>-31880.359536499978</v>
      </c>
      <c r="J91" s="91">
        <f>C91*(1+'Control Panel'!$C$44)</f>
        <v>45240954.33302258</v>
      </c>
      <c r="K91" s="91">
        <f>D91*(1+'Control Panel'!$C$44)</f>
        <v>36880834.627830006</v>
      </c>
      <c r="L91" s="92">
        <f>IF(J91&gt;='Control Panel'!G$36,(('Control Panel'!G$34-'Control Panel'!F$34)*'Control Panel'!$C$39)+('Control Panel'!G$35-'Control Panel'!F$35)*'Control Panel'!$C$40+(('Control Panel'!G$36-'Control Panel'!F$36)*'Control Panel'!$C$41),IF(J91&gt;='Control Panel'!G$35,(('Control Panel'!G$34-'Control Panel'!F$34)*'Control Panel'!$C$39)+(('Control Panel'!G$35-'Control Panel'!F$35)*'Control Panel'!$C$40)+((J91-'Control Panel'!G$35)*'Control Panel'!$C$41),IF(J91&gt;='Control Panel'!G$34,(('Control Panel'!G$34-'Control Panel'!F$34)*'Control Panel'!$C$39)+((J91-'Control Panel'!G$34)*'Control Panel'!$C$40),IF(J91&lt;='Control Panel'!G$34,((J91-'Control Panel'!F$34)*'Control Panel'!$C$39)))))</f>
        <v>208269.68946000002</v>
      </c>
      <c r="M91" s="92">
        <f>IF(K91&gt;='Control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Panel'!$C$29)),IF(K91&gt;='Control Panel'!$G$12,(('Control Panel'!$G$8-'Control Panel'!$F$8)*'Control Panel'!$C$24)+(('Control Panel'!$G$9-'Control Panel'!$F$9)*'Control Panel'!$C$25)+(('Control Panel'!$G$10-'Control Panel'!$F$10)*'Control Panel'!$C$26)+(('Control Panel'!$G$11-'Control Panel'!$F$11)*'Control Panel'!$C$27)+(('Control Panel'!$G$12-'Control Panel'!$F$12)*'Control Panel'!$C$28)+((K91-'Control Panel'!$G$12)*'Control Panel'!$C$29),IF(K91&gt;='Control Panel'!$G$11,(('Control Panel'!$G$8-'Control Panel'!$F$8)*'Control Panel'!$C$24)+(('Control Panel'!$G$9-'Control Panel'!$F$9)*'Control Panel'!$C$25)+(('Control Panel'!$G$10-'Control Panel'!$F$10)*'Control Panel'!$C$26)+(('Control Panel'!$G$11-'Control Panel'!$F$11)*'Control Panel'!$C$27)+((K91-'Control Panel'!$G$11)*'Control Panel'!$C$28),IF(K91&gt;='Control Panel'!$G$10,(('Control Panel'!$G$8-'Control Panel'!$F$8)*'Control Panel'!$C$24)+('Control Panel'!$G$9-'Control Panel'!$F$9)*'Control Panel'!$C$25+(('Control Panel'!$G$10-'Control Panel'!$F$10)*'Control Panel'!$C$26)+((K91-'Control Panel'!$G$10)*'Control Panel'!$C$27),IF(K91&gt;='Control Panel'!$G$9,(('Control Panel'!$G$8-'Control Panel'!$F$8)*'Control Panel'!$C$24)+(('Control Panel'!$G$9-'Control Panel'!$F$9)*'Control Panel'!$C$25)+((K91-'Control Panel'!$G$9)*'Control Panel'!$C$26),IF(K91&gt;='Control Panel'!$G$8,(('Control Panel'!$G$8-'Control Panel'!$F$8)*'Control Panel'!$C$24)+((K91-'Control Panel'!$G$8)*'Control Panel'!$C$25),IF(K91&lt;='Control Panel'!$G$8,((K91-'Control Panel'!$F$8)*'Control Panel'!$C$24))))))))</f>
        <v>175432.92119740503</v>
      </c>
      <c r="N91" s="92">
        <f t="shared" si="25"/>
        <v>-32836.768262594996</v>
      </c>
      <c r="O91" s="92">
        <f>J91*(1+'Control Panel'!$C$44)</f>
        <v>46598182.963013262</v>
      </c>
      <c r="P91" s="92">
        <f>K91*(1+'Control Panel'!$C$44)</f>
        <v>37987259.666664906</v>
      </c>
      <c r="Q91" s="92">
        <f>IF(O91&gt;='Control Panel'!J$36,(('Control Panel'!J$34-'Control Panel'!I$34)*'Control Panel'!$C$39)+('Control Panel'!J$35-'Control Panel'!I$35)*'Control Panel'!$C$40+(('Control Panel'!J$36-'Control Panel'!I$36)*'Control Panel'!$C$41),IF(O91&gt;='Control Panel'!J$35,(('Control Panel'!J$34-'Control Panel'!I$34)*'Control Panel'!$C$39)+(('Control Panel'!J$35-'Control Panel'!I$35)*'Control Panel'!$C$40)+((O91-'Control Panel'!J$35)*'Control Panel'!$C$41),IF(O91&gt;='Control Panel'!J$34,(('Control Panel'!J$34-'Control Panel'!I$34)*'Control Panel'!$C$39)+((O91-'Control Panel'!J$34)*'Control Panel'!$C$40),IF(O91&lt;='Control Panel'!J$34,((O91-'Control Panel'!I$34)*'Control Panel'!$C$39)))))</f>
        <v>214517.78014380005</v>
      </c>
      <c r="R91" s="92">
        <f>IF(P91&gt;='Control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Panel'!$C$29)),IF(P91&gt;='Control Panel'!$J$12,(('Control Panel'!$J$8-'Control Panel'!$I$8)*'Control Panel'!$C$24)+(('Control Panel'!$J$9-'Control Panel'!$I$9)*'Control Panel'!$C$25)+(('Control Panel'!$J$10-'Control Panel'!$I$10)*'Control Panel'!$C$26)+(('Control Panel'!$J$11-'Control Panel'!$I$11)*'Control Panel'!$C$27)+(('Control Panel'!$J$12-'Control Panel'!$I$12)*'Control Panel'!$C$28)+((P91-'Control Panel'!$J$12)*'Control Panel'!$C$29),IF(P91&gt;='Control Panel'!$J$11,(('Control Panel'!$J$8-'Control Panel'!$I$8)*'Control Panel'!$C$24)+(('Control Panel'!$J$9-'Control Panel'!$I$9)*'Control Panel'!$C$25)+(('Control Panel'!$J$10-'Control Panel'!$I$10)*'Control Panel'!$C$26)+(('Control Panel'!$J$11-'Control Panel'!$I$11)*'Control Panel'!$C$27)+((P91-'Control Panel'!$J$11)*'Control Panel'!$C$28),IF(P91&gt;='Control Panel'!$J$10,(('Control Panel'!$J$8-'Control Panel'!$I$8)*'Control Panel'!$C$24)+('Control Panel'!$J$9-'Control Panel'!$I$9)*'Control Panel'!$C$25+(('Control Panel'!$J$10-'Control Panel'!$I$10)*'Control Panel'!$C$26)+((P91-'Control Panel'!$J$10)*'Control Panel'!$C$27),IF(P91&gt;='Control Panel'!$J$9,(('Control Panel'!$J$8-'Control Panel'!$I$8)*'Control Panel'!$C$24)+(('Control Panel'!$J$9-'Control Panel'!$I$9)*'Control Panel'!$C$25)+((P91-'Control Panel'!$J$9)*'Control Panel'!$C$26),IF(P91&gt;='Control Panel'!$J$8,(('Control Panel'!$J$8-'Control Panel'!$I$8)*'Control Panel'!$C$24)+((P91-'Control Panel'!$J$8)*'Control Panel'!$C$25),IF(P91&lt;='Control Panel'!$J$8,((P91-'Control Panel'!$I$8)*'Control Panel'!$C$24))))))))</f>
        <v>180695.90883332718</v>
      </c>
      <c r="S91" s="92">
        <f t="shared" si="26"/>
        <v>-33821.871310472867</v>
      </c>
      <c r="T91" s="92">
        <f>O91*(1+'Control Panel'!$C$44)</f>
        <v>47996128.451903664</v>
      </c>
      <c r="U91" s="92">
        <f>P91*(1+'Control Panel'!$C$44)</f>
        <v>39126877.456664853</v>
      </c>
      <c r="V91" s="92">
        <f>IF(T91&gt;='Control Panel'!M$36,(('Control Panel'!M$34-'Control Panel'!L$34)*'Control Panel'!$C$39)+('Control Panel'!M$35-'Control Panel'!L$35)*'Control Panel'!$C$40+(('Control Panel'!M$36-'Control Panel'!L$36)*'Control Panel'!$C$41),IF(T91&gt;='Control Panel'!M$35,(('Control Panel'!M$34-'Control Panel'!L$34)*'Control Panel'!$C$39)+(('Control Panel'!M$35-'Control Panel'!L$35)*'Control Panel'!$C$40)+((T91-'Control Panel'!M$35)*'Control Panel'!$C$41),IF(T91&gt;='Control Panel'!M$34,(('Control Panel'!M$34-'Control Panel'!L$34)*'Control Panel'!$C$39)+((T91-'Control Panel'!M$34)*'Control Panel'!$C$40),IF(T91&lt;='Control Panel'!M$34,((T91-'Control Panel'!L$34)*'Control Panel'!$C$39)))))</f>
        <v>220953.31354811406</v>
      </c>
      <c r="W91" s="91">
        <f>IF(U91&gt;='Control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Panel'!$C$29)),IF(U91&gt;='Control Panel'!$M$12,(('Control Panel'!$M$8-'Control Panel'!$L$8)*'Control Panel'!$C$24)+(('Control Panel'!$M$9-'Control Panel'!$L$9)*'Control Panel'!$C$25)+(('Control Panel'!$M$10-'Control Panel'!$L$10)*'Control Panel'!$C$26)+(('Control Panel'!$M$11-'Control Panel'!$L$11)*'Control Panel'!$C$27)+(('Control Panel'!$M$12-'Control Panel'!$L$12)*'Control Panel'!$C$28)+((U91-'Control Panel'!$M$12)*'Control Panel'!$C$29),IF(U91&gt;='Control Panel'!$M$11,(('Control Panel'!$M$8-'Control Panel'!$L$8)*'Control Panel'!$C$24)+(('Control Panel'!$M$9-'Control Panel'!$L$9)*'Control Panel'!$C$25)+(('Control Panel'!$M$10-'Control Panel'!$L$10)*'Control Panel'!$C$26)+(('Control Panel'!$M$11-'Control Panel'!$L$11)*'Control Panel'!$C$27)+((U91-'Control Panel'!$M$11)*'Control Panel'!$C$28),IF(U91&gt;='Control Panel'!$M$10,(('Control Panel'!$M$8-'Control Panel'!$L$8)*'Control Panel'!$C$24)+('Control Panel'!$M$9-'Control Panel'!$L$9)*'Control Panel'!$C$25+(('Control Panel'!$M$10-'Control Panel'!$L$10)*'Control Panel'!$C$26)+((U91-'Control Panel'!$M$10)*'Control Panel'!$C$27),IF(U91&gt;='Control Panel'!$M$9,(('Control Panel'!$M$8-'Control Panel'!$L$8)*'Control Panel'!$C$24)+(('Control Panel'!$M$9-'Control Panel'!$L$9)*'Control Panel'!$C$25)+((U91-'Control Panel'!$M$9)*'Control Panel'!$C$26),IF(U91&gt;='Control Panel'!$M$8,(('Control Panel'!$M$8-'Control Panel'!$L$8)*'Control Panel'!$C$24)+((U91-'Control Panel'!$M$8)*'Control Panel'!$C$25),IF(U91&lt;='Control Panel'!$M$8,((U91-'Control Panel'!$L$8)*'Control Panel'!$C$24))))))))</f>
        <v>186116.78609832696</v>
      </c>
      <c r="X91" s="92">
        <f t="shared" si="27"/>
        <v>-34836.5274497871</v>
      </c>
      <c r="Y91" s="91">
        <f>T91*(1+'Control Panel'!$C$44)</f>
        <v>49436012.305460773</v>
      </c>
      <c r="Z91" s="91">
        <f>U91*(1+'Control Panel'!$C$44)</f>
        <v>40300683.780364797</v>
      </c>
      <c r="AA91" s="91">
        <f>IF(Y91&gt;='Control Panel'!P$36,(('Control Panel'!P$34-'Control Panel'!O$34)*'Control Panel'!$C$39)+('Control Panel'!P$35-'Control Panel'!O$35)*'Control Panel'!$C$40+(('Control Panel'!P$36-'Control Panel'!O$36)*'Control Panel'!$C$41),IF(Y91&gt;='Control Panel'!P$35,(('Control Panel'!P$34-'Control Panel'!O$34)*'Control Panel'!$C$39)+(('Control Panel'!P$35-'Control Panel'!O$35)*'Control Panel'!$C$40)+((Y91-'Control Panel'!P$35)*'Control Panel'!$C$41),IF(Y91&gt;='Control Panel'!P$34,(('Control Panel'!P$34-'Control Panel'!O$34)*'Control Panel'!$C$39)+((Y91-'Control Panel'!P$34)*'Control Panel'!$C$40),IF(Y91&lt;='Control Panel'!P$34,((Y91-'Control Panel'!O$34)*'Control Panel'!$C$39)))))</f>
        <v>227581.91295455751</v>
      </c>
      <c r="AB91" s="91">
        <f>IF(Z91&gt;='Control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Panel'!$C$29)),IF(Z91&gt;='Control Panel'!$P$12,(('Control Panel'!$P$8-'Control Panel'!$O$8)*'Control Panel'!$C$24)+(('Control Panel'!$P$9-'Control Panel'!$O$9)*'Control Panel'!$C$25)+(('Control Panel'!$P$10-'Control Panel'!$O$10)*'Control Panel'!$C$26)+(('Control Panel'!$P$11-'Control Panel'!$O$11)*'Control Panel'!$C$27)+(('Control Panel'!$P$12-'Control Panel'!$O$12)*'Control Panel'!$C$28)+((Z91-'Control Panel'!$P$12)*'Control Panel'!$C$29),IF(Z91&gt;='Control Panel'!$P$11,(('Control Panel'!$P$8-'Control Panel'!$O$8)*'Control Panel'!$C$24)+(('Control Panel'!$P$9-'Control Panel'!$O$9)*'Control Panel'!$C$25)+(('Control Panel'!$P$10-'Control Panel'!$O$10)*'Control Panel'!$C$26)+(('Control Panel'!$P$11-'Control Panel'!$O$11)*'Control Panel'!$C$27)+((Z91-'Control Panel'!$P$11)*'Control Panel'!$C$28),IF(Z91&gt;='Control Panel'!$P$10,(('Control Panel'!$P$8-'Control Panel'!$O$8)*'Control Panel'!$C$24)+('Control Panel'!$P$9-'Control Panel'!$O$9)*'Control Panel'!$C$25+(('Control Panel'!$P$10-'Control Panel'!$O$10)*'Control Panel'!$C$26)+((Z91-'Control Panel'!$P$10)*'Control Panel'!$C$27),IF(Z91&gt;='Control Panel'!$P$9,(('Control Panel'!$P$8-'Control Panel'!$O$8)*'Control Panel'!$C$24)+(('Control Panel'!$P$9-'Control Panel'!$O$9)*'Control Panel'!$C$25)+((Z91-'Control Panel'!$P$9)*'Control Panel'!$C$26),IF(Z91&gt;='Control Panel'!$P$8,(('Control Panel'!$P$8-'Control Panel'!$O$8)*'Control Panel'!$C$24)+((Z91-'Control Panel'!$P$8)*'Control Panel'!$C$25),IF(Z91&lt;='Control Panel'!$P$8,((Z91-'Control Panel'!$O$8)*'Control Panel'!$C$24))))))))</f>
        <v>191700.28968127677</v>
      </c>
      <c r="AC91" s="93">
        <f t="shared" si="28"/>
        <v>-35881.62327328074</v>
      </c>
      <c r="AD91" s="93">
        <f>Y91*(1+'Control Panel'!$C$44)</f>
        <v>50919092.6746246</v>
      </c>
      <c r="AE91" s="91">
        <f>Z91*(1+'Control Panel'!$C$44)</f>
        <v>41509704.293775745</v>
      </c>
      <c r="AF91" s="91">
        <f>IF(AD91&gt;='Control Panel'!S$36,(('Control Panel'!S$34-'Control Panel'!R$34)*'Control Panel'!$C$39)+('Control Panel'!S$35-'Control Panel'!R$35)*'Control Panel'!$C$40+(('Control Panel'!S$36-'Control Panel'!R$36)*'Control Panel'!$C$41),IF(AD91&gt;='Control Panel'!S$35,(('Control Panel'!S$34-'Control Panel'!R$34)*'Control Panel'!$C$39)+(('Control Panel'!S$35-'Control Panel'!R$35)*'Control Panel'!$C$40)+((AD91-'Control Panel'!S$35)*'Control Panel'!$C$41),IF(AD91&gt;='Control Panel'!S$34,(('Control Panel'!S$34-'Control Panel'!R$34)*'Control Panel'!$C$39)+((AD91-'Control Panel'!S$34)*'Control Panel'!$C$40),IF(AD91&lt;='Control Panel'!S$34,((AD91-'Control Panel'!R$34)*'Control Panel'!$C$39)))))</f>
        <v>234409.37034319423</v>
      </c>
      <c r="AG91" s="91">
        <f>IF(AE91&gt;='Control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Panel'!$C$29)),IF(AE91&gt;='Control Panel'!$S$12,(('Control Panel'!$S$8-'Control Panel'!$R$8)*'Control Panel'!$C$24)+(('Control Panel'!$S$9-'Control Panel'!$R$9)*'Control Panel'!$C$25)+(('Control Panel'!$S$10-'Control Panel'!$R$10)*'Control Panel'!$C$26)+(('Control Panel'!$S$11-'Control Panel'!$R$11)*'Control Panel'!$C$27)+(('Control Panel'!$S$12-'Control Panel'!$R$12)*'Control Panel'!$C$28)+((AE91-'Control Panel'!$S$12)*'Control Panel'!$C$29),IF(AE91&gt;='Control Panel'!$S$11,(('Control Panel'!$S$8-'Control Panel'!$R$8)*'Control Panel'!$C$24)+(('Control Panel'!$S$9-'Control Panel'!$R$9)*'Control Panel'!$C$25)+(('Control Panel'!$S$10-'Control Panel'!$R$10)*'Control Panel'!$C$26)+(('Control Panel'!$S$11-'Control Panel'!$R$11)*'Control Panel'!$C$27)+((AE91-'Control Panel'!$S$11)*'Control Panel'!$C$28),IF(AE91&gt;='Control Panel'!$S$10,(('Control Panel'!$S$8-'Control Panel'!$R$8)*'Control Panel'!$C$24)+('Control Panel'!$S$9-'Control Panel'!$R$9)*'Control Panel'!$C$25+(('Control Panel'!$S$10-'Control Panel'!$R$10)*'Control Panel'!$C$26)+((AE91-'Control Panel'!$S$10)*'Control Panel'!$C$27),IF(AE91&gt;='Control Panel'!$S$9,(('Control Panel'!$S$8-'Control Panel'!$R$8)*'Control Panel'!$C$24)+(('Control Panel'!$S$9-'Control Panel'!$R$9)*'Control Panel'!$C$25)+((AE91-'Control Panel'!$S$9)*'Control Panel'!$C$26),IF(AE91&gt;='Control Panel'!$S$8,(('Control Panel'!$S$8-'Control Panel'!$R$8)*'Control Panel'!$C$24)+((AE91-'Control Panel'!$S$8)*'Control Panel'!$C$25),IF(AE91&lt;='Control Panel'!$S$8,((AE91-'Control Panel'!$R$8)*'Control Panel'!$C$24))))))))</f>
        <v>197451.29837171512</v>
      </c>
      <c r="AH91" s="91">
        <f t="shared" si="29"/>
        <v>-36958.071971479105</v>
      </c>
      <c r="AI91" s="92">
        <f t="shared" si="30"/>
        <v>1105732.0664496659</v>
      </c>
      <c r="AJ91" s="92">
        <f t="shared" si="31"/>
        <v>931397.20418205101</v>
      </c>
      <c r="AK91" s="92">
        <f t="shared" si="32"/>
        <v>-174334.86226761492</v>
      </c>
    </row>
    <row r="92" spans="1:37" s="94" customFormat="1" ht="14.1">
      <c r="A92" s="86" t="str">
        <f>'ESTIMATED Earned Revenue'!A93</f>
        <v>Rochester, NY</v>
      </c>
      <c r="B92" s="86"/>
      <c r="C92" s="87">
        <f>'ESTIMATED Earned Revenue'!$I93*1.07925</f>
        <v>50792929.309155002</v>
      </c>
      <c r="D92" s="87">
        <f>'ESTIMATED Earned Revenue'!$L93*1.07925</f>
        <v>36229459.085902497</v>
      </c>
      <c r="E92" s="88">
        <f>IF(C92&gt;='Control Panel'!D$36,(('Control Panel'!D$34-'Control Panel'!C$34)*'Control Panel'!$C$39)+('Control Panel'!D$35-'Control Panel'!C$35)*'Control Panel'!$C$40+(('Control Panel'!D$36-'Control Panel'!C$36)*'Control Panel'!$C$41),IF(C92&gt;='Control Panel'!D$35,(('Control Panel'!D$34-'Control Panel'!C$34)*'Control Panel'!$C$39)+(('Control Panel'!D$35-'Control Panel'!C$35)*'Control Panel'!$C$40)+((C92-'Control Panel'!D$35)*'Control Panel'!$C$41),IF(C92&gt;='Control Panel'!D$34,(('Control Panel'!D$34-'Control Panel'!C$34)*'Control Panel'!$C$39)+((C92-'Control Panel'!D$34)*'Control Panel'!$C$40),IF(C92&lt;='Control Panel'!D$34,((C92-'Control Panel'!C$34)*'Control Panel'!$C$39)))))</f>
        <v>202203.584</v>
      </c>
      <c r="F92" s="88">
        <f>IF(D92&gt;='Control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Panel'!$C$29)),IF(D92&gt;='Control Panel'!$D$12,(('Control Panel'!$D$8-'Control Panel'!$C$8)*'Control Panel'!$C$24)+(('Control Panel'!$D$9-'Control Panel'!$C$9)*'Control Panel'!$C$25)+(('Control Panel'!$D$10-'Control Panel'!$C$10)*'Control Panel'!$C$26)+(('Control Panel'!$D$11-'Control Panel'!$C$11)*'Control Panel'!$C$27)+(('Control Panel'!$D$12-'Control Panel'!$C$12)*'Control Panel'!$C$28)+((D92-'Control Panel'!$D$12)*'Control Panel'!$C$29),IF(D92&gt;='Control Panel'!$D$11,(('Control Panel'!$D$8-'Control Panel'!$C$8)*'Control Panel'!$C$24)+(('Control Panel'!$D$9-'Control Panel'!$C$9)*'Control Panel'!$C$25)+(('Control Panel'!$D$10-'Control Panel'!$C$10)*'Control Panel'!$C$26)+(('Control Panel'!$D$11-'Control Panel'!$C$11)*'Control Panel'!$C$27)+((D92-'Control Panel'!$D$11)*'Control Panel'!$C$28),IF(D92&gt;='Control Panel'!$D$10,(('Control Panel'!$D$8-'Control Panel'!$C$8)*'Control Panel'!$C$24)+('Control Panel'!$D$9-'Control Panel'!$C$9)*'Control Panel'!$C$25+(('Control Panel'!$D$10-'Control Panel'!$C$10)*'Control Panel'!$C$26)+((D92-'Control Panel'!$D$10)*'Control Panel'!$C$27),IF(D92&gt;='Control Panel'!$D$9,(('Control Panel'!$D$8-'Control Panel'!$C$8)*'Control Panel'!$C$24)+(('Control Panel'!$D$9-'Control Panel'!$C$9)*'Control Panel'!$C$25)+((D92-'Control Panel'!$D$9)*'Control Panel'!$C$26),IF(D92&gt;='Control Panel'!$D$8,(('Control Panel'!$D$8-'Control Panel'!$C$8)*'Control Panel'!$C$24)+((D92-'Control Panel'!$D$8)*'Control Panel'!$C$25),IF(D92&lt;='Control Panel'!$D$8,((D92-'Control Panel'!$C$8)*'Control Panel'!$C$24))))))))</f>
        <v>171803.10680065874</v>
      </c>
      <c r="G92" s="89">
        <f t="shared" si="22"/>
        <v>3.9809396061659015E-3</v>
      </c>
      <c r="H92" s="90">
        <f t="shared" si="23"/>
        <v>4.7420831316664696E-3</v>
      </c>
      <c r="I92" s="91">
        <f t="shared" si="24"/>
        <v>-30400.477199341258</v>
      </c>
      <c r="J92" s="91">
        <f>C92*(1+'Control Panel'!$C$44)</f>
        <v>52316717.188429654</v>
      </c>
      <c r="K92" s="91">
        <f>D92*(1+'Control Panel'!$C$44)</f>
        <v>37316342.858479574</v>
      </c>
      <c r="L92" s="92">
        <f>IF(J92&gt;='Control Panel'!G$36,(('Control Panel'!G$34-'Control Panel'!F$34)*'Control Panel'!$C$39)+('Control Panel'!G$35-'Control Panel'!F$35)*'Control Panel'!$C$40+(('Control Panel'!G$36-'Control Panel'!F$36)*'Control Panel'!$C$41),IF(J92&gt;='Control Panel'!G$35,(('Control Panel'!G$34-'Control Panel'!F$34)*'Control Panel'!$C$39)+(('Control Panel'!G$35-'Control Panel'!F$35)*'Control Panel'!$C$40)+((J92-'Control Panel'!G$35)*'Control Panel'!$C$41),IF(J92&gt;='Control Panel'!G$34,(('Control Panel'!G$34-'Control Panel'!F$34)*'Control Panel'!$C$39)+((J92-'Control Panel'!G$34)*'Control Panel'!$C$40),IF(J92&lt;='Control Panel'!G$34,((J92-'Control Panel'!F$34)*'Control Panel'!$C$39)))))</f>
        <v>208269.68946000002</v>
      </c>
      <c r="M92" s="92">
        <f>IF(K92&gt;='Control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Panel'!$C$29)),IF(K92&gt;='Control Panel'!$G$12,(('Control Panel'!$G$8-'Control Panel'!$F$8)*'Control Panel'!$C$24)+(('Control Panel'!$G$9-'Control Panel'!$F$9)*'Control Panel'!$C$25)+(('Control Panel'!$G$10-'Control Panel'!$F$10)*'Control Panel'!$C$26)+(('Control Panel'!$G$11-'Control Panel'!$F$11)*'Control Panel'!$C$27)+(('Control Panel'!$G$12-'Control Panel'!$F$12)*'Control Panel'!$C$28)+((K92-'Control Panel'!$G$12)*'Control Panel'!$C$29),IF(K92&gt;='Control Panel'!$G$11,(('Control Panel'!$G$8-'Control Panel'!$F$8)*'Control Panel'!$C$24)+(('Control Panel'!$G$9-'Control Panel'!$F$9)*'Control Panel'!$C$25)+(('Control Panel'!$G$10-'Control Panel'!$F$10)*'Control Panel'!$C$26)+(('Control Panel'!$G$11-'Control Panel'!$F$11)*'Control Panel'!$C$27)+((K92-'Control Panel'!$G$11)*'Control Panel'!$C$28),IF(K92&gt;='Control Panel'!$G$10,(('Control Panel'!$G$8-'Control Panel'!$F$8)*'Control Panel'!$C$24)+('Control Panel'!$G$9-'Control Panel'!$F$9)*'Control Panel'!$C$25+(('Control Panel'!$G$10-'Control Panel'!$F$10)*'Control Panel'!$C$26)+((K92-'Control Panel'!$G$10)*'Control Panel'!$C$27),IF(K92&gt;='Control Panel'!$G$9,(('Control Panel'!$G$8-'Control Panel'!$F$8)*'Control Panel'!$C$24)+(('Control Panel'!$G$9-'Control Panel'!$F$9)*'Control Panel'!$C$25)+((K92-'Control Panel'!$G$9)*'Control Panel'!$C$26),IF(K92&gt;='Control Panel'!$G$8,(('Control Panel'!$G$8-'Control Panel'!$F$8)*'Control Panel'!$C$24)+((K92-'Control Panel'!$G$8)*'Control Panel'!$C$25),IF(K92&lt;='Control Panel'!$G$8,((K92-'Control Panel'!$F$8)*'Control Panel'!$C$24))))))))</f>
        <v>176957.20000467851</v>
      </c>
      <c r="N92" s="92">
        <f t="shared" si="25"/>
        <v>-31312.489455321513</v>
      </c>
      <c r="O92" s="92">
        <f>J92*(1+'Control Panel'!$C$44)</f>
        <v>53886218.704082541</v>
      </c>
      <c r="P92" s="92">
        <f>K92*(1+'Control Panel'!$C$44)</f>
        <v>38435833.144233964</v>
      </c>
      <c r="Q92" s="92">
        <f>IF(O92&gt;='Control Panel'!J$36,(('Control Panel'!J$34-'Control Panel'!I$34)*'Control Panel'!$C$39)+('Control Panel'!J$35-'Control Panel'!I$35)*'Control Panel'!$C$40+(('Control Panel'!J$36-'Control Panel'!I$36)*'Control Panel'!$C$41),IF(O92&gt;='Control Panel'!J$35,(('Control Panel'!J$34-'Control Panel'!I$34)*'Control Panel'!$C$39)+(('Control Panel'!J$35-'Control Panel'!I$35)*'Control Panel'!$C$40)+((O92-'Control Panel'!J$35)*'Control Panel'!$C$41),IF(O92&gt;='Control Panel'!J$34,(('Control Panel'!J$34-'Control Panel'!I$34)*'Control Panel'!$C$39)+((O92-'Control Panel'!J$34)*'Control Panel'!$C$40),IF(O92&lt;='Control Panel'!J$34,((O92-'Control Panel'!I$34)*'Control Panel'!$C$39)))))</f>
        <v>214517.78014380005</v>
      </c>
      <c r="R92" s="92">
        <f>IF(P92&gt;='Control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Panel'!$C$29)),IF(P92&gt;='Control Panel'!$J$12,(('Control Panel'!$J$8-'Control Panel'!$I$8)*'Control Panel'!$C$24)+(('Control Panel'!$J$9-'Control Panel'!$I$9)*'Control Panel'!$C$25)+(('Control Panel'!$J$10-'Control Panel'!$I$10)*'Control Panel'!$C$26)+(('Control Panel'!$J$11-'Control Panel'!$I$11)*'Control Panel'!$C$27)+(('Control Panel'!$J$12-'Control Panel'!$I$12)*'Control Panel'!$C$28)+((P92-'Control Panel'!$J$12)*'Control Panel'!$C$29),IF(P92&gt;='Control Panel'!$J$11,(('Control Panel'!$J$8-'Control Panel'!$I$8)*'Control Panel'!$C$24)+(('Control Panel'!$J$9-'Control Panel'!$I$9)*'Control Panel'!$C$25)+(('Control Panel'!$J$10-'Control Panel'!$I$10)*'Control Panel'!$C$26)+(('Control Panel'!$J$11-'Control Panel'!$I$11)*'Control Panel'!$C$27)+((P92-'Control Panel'!$J$11)*'Control Panel'!$C$28),IF(P92&gt;='Control Panel'!$J$10,(('Control Panel'!$J$8-'Control Panel'!$I$8)*'Control Panel'!$C$24)+('Control Panel'!$J$9-'Control Panel'!$I$9)*'Control Panel'!$C$25+(('Control Panel'!$J$10-'Control Panel'!$I$10)*'Control Panel'!$C$26)+((P92-'Control Panel'!$J$10)*'Control Panel'!$C$27),IF(P92&gt;='Control Panel'!$J$9,(('Control Panel'!$J$8-'Control Panel'!$I$8)*'Control Panel'!$C$24)+(('Control Panel'!$J$9-'Control Panel'!$I$9)*'Control Panel'!$C$25)+((P92-'Control Panel'!$J$9)*'Control Panel'!$C$26),IF(P92&gt;='Control Panel'!$J$8,(('Control Panel'!$J$8-'Control Panel'!$I$8)*'Control Panel'!$C$24)+((P92-'Control Panel'!$J$8)*'Control Panel'!$C$25),IF(P92&lt;='Control Panel'!$J$8,((P92-'Control Panel'!$I$8)*'Control Panel'!$C$24))))))))</f>
        <v>182265.91600481886</v>
      </c>
      <c r="S92" s="92">
        <f t="shared" si="26"/>
        <v>-32251.864138981182</v>
      </c>
      <c r="T92" s="92">
        <f>O92*(1+'Control Panel'!$C$44)</f>
        <v>55502805.265205018</v>
      </c>
      <c r="U92" s="92">
        <f>P92*(1+'Control Panel'!$C$44)</f>
        <v>39588908.138560988</v>
      </c>
      <c r="V92" s="92">
        <f>IF(T92&gt;='Control Panel'!M$36,(('Control Panel'!M$34-'Control Panel'!L$34)*'Control Panel'!$C$39)+('Control Panel'!M$35-'Control Panel'!L$35)*'Control Panel'!$C$40+(('Control Panel'!M$36-'Control Panel'!L$36)*'Control Panel'!$C$41),IF(T92&gt;='Control Panel'!M$35,(('Control Panel'!M$34-'Control Panel'!L$34)*'Control Panel'!$C$39)+(('Control Panel'!M$35-'Control Panel'!L$35)*'Control Panel'!$C$40)+((T92-'Control Panel'!M$35)*'Control Panel'!$C$41),IF(T92&gt;='Control Panel'!M$34,(('Control Panel'!M$34-'Control Panel'!L$34)*'Control Panel'!$C$39)+((T92-'Control Panel'!M$34)*'Control Panel'!$C$40),IF(T92&lt;='Control Panel'!M$34,((T92-'Control Panel'!L$34)*'Control Panel'!$C$39)))))</f>
        <v>220953.31354811406</v>
      </c>
      <c r="W92" s="91">
        <f>IF(U92&gt;='Control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Panel'!$C$29)),IF(U92&gt;='Control Panel'!$M$12,(('Control Panel'!$M$8-'Control Panel'!$L$8)*'Control Panel'!$C$24)+(('Control Panel'!$M$9-'Control Panel'!$L$9)*'Control Panel'!$C$25)+(('Control Panel'!$M$10-'Control Panel'!$L$10)*'Control Panel'!$C$26)+(('Control Panel'!$M$11-'Control Panel'!$L$11)*'Control Panel'!$C$27)+(('Control Panel'!$M$12-'Control Panel'!$L$12)*'Control Panel'!$C$28)+((U92-'Control Panel'!$M$12)*'Control Panel'!$C$29),IF(U92&gt;='Control Panel'!$M$11,(('Control Panel'!$M$8-'Control Panel'!$L$8)*'Control Panel'!$C$24)+(('Control Panel'!$M$9-'Control Panel'!$L$9)*'Control Panel'!$C$25)+(('Control Panel'!$M$10-'Control Panel'!$L$10)*'Control Panel'!$C$26)+(('Control Panel'!$M$11-'Control Panel'!$L$11)*'Control Panel'!$C$27)+((U92-'Control Panel'!$M$11)*'Control Panel'!$C$28),IF(U92&gt;='Control Panel'!$M$10,(('Control Panel'!$M$8-'Control Panel'!$L$8)*'Control Panel'!$C$24)+('Control Panel'!$M$9-'Control Panel'!$L$9)*'Control Panel'!$C$25+(('Control Panel'!$M$10-'Control Panel'!$L$10)*'Control Panel'!$C$26)+((U92-'Control Panel'!$M$10)*'Control Panel'!$C$27),IF(U92&gt;='Control Panel'!$M$9,(('Control Panel'!$M$8-'Control Panel'!$L$8)*'Control Panel'!$C$24)+(('Control Panel'!$M$9-'Control Panel'!$L$9)*'Control Panel'!$C$25)+((U92-'Control Panel'!$M$9)*'Control Panel'!$C$26),IF(U92&gt;='Control Panel'!$M$8,(('Control Panel'!$M$8-'Control Panel'!$L$8)*'Control Panel'!$C$24)+((U92-'Control Panel'!$M$8)*'Control Panel'!$C$25),IF(U92&lt;='Control Panel'!$M$8,((U92-'Control Panel'!$L$8)*'Control Panel'!$C$24))))))))</f>
        <v>187733.89348496345</v>
      </c>
      <c r="X92" s="92">
        <f t="shared" si="27"/>
        <v>-33219.42006315061</v>
      </c>
      <c r="Y92" s="91">
        <f>T92*(1+'Control Panel'!$C$44)</f>
        <v>57167889.423161171</v>
      </c>
      <c r="Z92" s="91">
        <f>U92*(1+'Control Panel'!$C$44)</f>
        <v>40776575.382717818</v>
      </c>
      <c r="AA92" s="91">
        <f>IF(Y92&gt;='Control Panel'!P$36,(('Control Panel'!P$34-'Control Panel'!O$34)*'Control Panel'!$C$39)+('Control Panel'!P$35-'Control Panel'!O$35)*'Control Panel'!$C$40+(('Control Panel'!P$36-'Control Panel'!O$36)*'Control Panel'!$C$41),IF(Y92&gt;='Control Panel'!P$35,(('Control Panel'!P$34-'Control Panel'!O$34)*'Control Panel'!$C$39)+(('Control Panel'!P$35-'Control Panel'!O$35)*'Control Panel'!$C$40)+((Y92-'Control Panel'!P$35)*'Control Panel'!$C$41),IF(Y92&gt;='Control Panel'!P$34,(('Control Panel'!P$34-'Control Panel'!O$34)*'Control Panel'!$C$39)+((Y92-'Control Panel'!P$34)*'Control Panel'!$C$40),IF(Y92&lt;='Control Panel'!P$34,((Y92-'Control Panel'!O$34)*'Control Panel'!$C$39)))))</f>
        <v>227581.91295455751</v>
      </c>
      <c r="AB92" s="91">
        <f>IF(Z92&gt;='Control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Panel'!$C$29)),IF(Z92&gt;='Control Panel'!$P$12,(('Control Panel'!$P$8-'Control Panel'!$O$8)*'Control Panel'!$C$24)+(('Control Panel'!$P$9-'Control Panel'!$O$9)*'Control Panel'!$C$25)+(('Control Panel'!$P$10-'Control Panel'!$O$10)*'Control Panel'!$C$26)+(('Control Panel'!$P$11-'Control Panel'!$O$11)*'Control Panel'!$C$27)+(('Control Panel'!$P$12-'Control Panel'!$O$12)*'Control Panel'!$C$28)+((Z92-'Control Panel'!$P$12)*'Control Panel'!$C$29),IF(Z92&gt;='Control Panel'!$P$11,(('Control Panel'!$P$8-'Control Panel'!$O$8)*'Control Panel'!$C$24)+(('Control Panel'!$P$9-'Control Panel'!$O$9)*'Control Panel'!$C$25)+(('Control Panel'!$P$10-'Control Panel'!$O$10)*'Control Panel'!$C$26)+(('Control Panel'!$P$11-'Control Panel'!$O$11)*'Control Panel'!$C$27)+((Z92-'Control Panel'!$P$11)*'Control Panel'!$C$28),IF(Z92&gt;='Control Panel'!$P$10,(('Control Panel'!$P$8-'Control Panel'!$O$8)*'Control Panel'!$C$24)+('Control Panel'!$P$9-'Control Panel'!$O$9)*'Control Panel'!$C$25+(('Control Panel'!$P$10-'Control Panel'!$O$10)*'Control Panel'!$C$26)+((Z92-'Control Panel'!$P$10)*'Control Panel'!$C$27),IF(Z92&gt;='Control Panel'!$P$9,(('Control Panel'!$P$8-'Control Panel'!$O$8)*'Control Panel'!$C$24)+(('Control Panel'!$P$9-'Control Panel'!$O$9)*'Control Panel'!$C$25)+((Z92-'Control Panel'!$P$9)*'Control Panel'!$C$26),IF(Z92&gt;='Control Panel'!$P$8,(('Control Panel'!$P$8-'Control Panel'!$O$8)*'Control Panel'!$C$24)+((Z92-'Control Panel'!$P$8)*'Control Panel'!$C$25),IF(Z92&lt;='Control Panel'!$P$8,((Z92-'Control Panel'!$O$8)*'Control Panel'!$C$24))))))))</f>
        <v>193365.91028951237</v>
      </c>
      <c r="AC92" s="93">
        <f t="shared" si="28"/>
        <v>-34216.002665045147</v>
      </c>
      <c r="AD92" s="93">
        <f>Y92*(1+'Control Panel'!$C$44)</f>
        <v>58882926.105856009</v>
      </c>
      <c r="AE92" s="91">
        <f>Z92*(1+'Control Panel'!$C$44)</f>
        <v>41999872.644199356</v>
      </c>
      <c r="AF92" s="91">
        <f>IF(AD92&gt;='Control Panel'!S$36,(('Control Panel'!S$34-'Control Panel'!R$34)*'Control Panel'!$C$39)+('Control Panel'!S$35-'Control Panel'!R$35)*'Control Panel'!$C$40+(('Control Panel'!S$36-'Control Panel'!R$36)*'Control Panel'!$C$41),IF(AD92&gt;='Control Panel'!S$35,(('Control Panel'!S$34-'Control Panel'!R$34)*'Control Panel'!$C$39)+(('Control Panel'!S$35-'Control Panel'!R$35)*'Control Panel'!$C$40)+((AD92-'Control Panel'!S$35)*'Control Panel'!$C$41),IF(AD92&gt;='Control Panel'!S$34,(('Control Panel'!S$34-'Control Panel'!R$34)*'Control Panel'!$C$39)+((AD92-'Control Panel'!S$34)*'Control Panel'!$C$40),IF(AD92&lt;='Control Panel'!S$34,((AD92-'Control Panel'!R$34)*'Control Panel'!$C$39)))))</f>
        <v>234409.37034319423</v>
      </c>
      <c r="AG92" s="91">
        <f>IF(AE92&gt;='Control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Panel'!$C$29)),IF(AE92&gt;='Control Panel'!$S$12,(('Control Panel'!$S$8-'Control Panel'!$R$8)*'Control Panel'!$C$24)+(('Control Panel'!$S$9-'Control Panel'!$R$9)*'Control Panel'!$C$25)+(('Control Panel'!$S$10-'Control Panel'!$R$10)*'Control Panel'!$C$26)+(('Control Panel'!$S$11-'Control Panel'!$R$11)*'Control Panel'!$C$27)+(('Control Panel'!$S$12-'Control Panel'!$R$12)*'Control Panel'!$C$28)+((AE92-'Control Panel'!$S$12)*'Control Panel'!$C$29),IF(AE92&gt;='Control Panel'!$S$11,(('Control Panel'!$S$8-'Control Panel'!$R$8)*'Control Panel'!$C$24)+(('Control Panel'!$S$9-'Control Panel'!$R$9)*'Control Panel'!$C$25)+(('Control Panel'!$S$10-'Control Panel'!$R$10)*'Control Panel'!$C$26)+(('Control Panel'!$S$11-'Control Panel'!$R$11)*'Control Panel'!$C$27)+((AE92-'Control Panel'!$S$11)*'Control Panel'!$C$28),IF(AE92&gt;='Control Panel'!$S$10,(('Control Panel'!$S$8-'Control Panel'!$R$8)*'Control Panel'!$C$24)+('Control Panel'!$S$9-'Control Panel'!$R$9)*'Control Panel'!$C$25+(('Control Panel'!$S$10-'Control Panel'!$R$10)*'Control Panel'!$C$26)+((AE92-'Control Panel'!$S$10)*'Control Panel'!$C$27),IF(AE92&gt;='Control Panel'!$S$9,(('Control Panel'!$S$8-'Control Panel'!$R$8)*'Control Panel'!$C$24)+(('Control Panel'!$S$9-'Control Panel'!$R$9)*'Control Panel'!$C$25)+((AE92-'Control Panel'!$S$9)*'Control Panel'!$C$26),IF(AE92&gt;='Control Panel'!$S$8,(('Control Panel'!$S$8-'Control Panel'!$R$8)*'Control Panel'!$C$24)+((AE92-'Control Panel'!$S$8)*'Control Panel'!$C$25),IF(AE92&lt;='Control Panel'!$S$8,((AE92-'Control Panel'!$R$8)*'Control Panel'!$C$24))))))))</f>
        <v>199166.88759819773</v>
      </c>
      <c r="AH92" s="91">
        <f t="shared" si="29"/>
        <v>-35242.482744996494</v>
      </c>
      <c r="AI92" s="92">
        <f t="shared" si="30"/>
        <v>1105732.0664496659</v>
      </c>
      <c r="AJ92" s="92">
        <f t="shared" si="31"/>
        <v>939489.80738217104</v>
      </c>
      <c r="AK92" s="92">
        <f t="shared" si="32"/>
        <v>-166242.25906749489</v>
      </c>
    </row>
    <row r="93" spans="1:37" s="94" customFormat="1" ht="14.1">
      <c r="A93" s="86" t="str">
        <f>'ESTIMATED Earned Revenue'!A94</f>
        <v>Eugene, OR</v>
      </c>
      <c r="B93" s="86"/>
      <c r="C93" s="87">
        <f>'ESTIMATED Earned Revenue'!$I94*1.07925</f>
        <v>38379560.276062496</v>
      </c>
      <c r="D93" s="87">
        <f>'ESTIMATED Earned Revenue'!$L94*1.07925</f>
        <v>37578147.571814992</v>
      </c>
      <c r="E93" s="88">
        <f>IF(C93&gt;='Control Panel'!D$36,(('Control Panel'!D$34-'Control Panel'!C$34)*'Control Panel'!$C$39)+('Control Panel'!D$35-'Control Panel'!C$35)*'Control Panel'!$C$40+(('Control Panel'!D$36-'Control Panel'!C$36)*'Control Panel'!$C$41),IF(C93&gt;='Control Panel'!D$35,(('Control Panel'!D$34-'Control Panel'!C$34)*'Control Panel'!$C$39)+(('Control Panel'!D$35-'Control Panel'!C$35)*'Control Panel'!$C$40)+((C93-'Control Panel'!D$35)*'Control Panel'!$C$41),IF(C93&gt;='Control Panel'!D$34,(('Control Panel'!D$34-'Control Panel'!C$34)*'Control Panel'!$C$39)+((C93-'Control Panel'!D$34)*'Control Panel'!$C$40),IF(C93&lt;='Control Panel'!D$34,((C93-'Control Panel'!C$34)*'Control Panel'!$C$39)))))</f>
        <v>193824.352552125</v>
      </c>
      <c r="F93" s="88">
        <f>IF(D93&gt;='Control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Panel'!$C$29)),IF(D93&gt;='Control Panel'!$D$12,(('Control Panel'!$D$8-'Control Panel'!$C$8)*'Control Panel'!$C$24)+(('Control Panel'!$D$9-'Control Panel'!$C$9)*'Control Panel'!$C$25)+(('Control Panel'!$D$10-'Control Panel'!$C$10)*'Control Panel'!$C$26)+(('Control Panel'!$D$11-'Control Panel'!$C$11)*'Control Panel'!$C$27)+(('Control Panel'!$D$12-'Control Panel'!$C$12)*'Control Panel'!$C$28)+((D93-'Control Panel'!$D$12)*'Control Panel'!$C$29),IF(D93&gt;='Control Panel'!$D$11,(('Control Panel'!$D$8-'Control Panel'!$C$8)*'Control Panel'!$C$24)+(('Control Panel'!$D$9-'Control Panel'!$C$9)*'Control Panel'!$C$25)+(('Control Panel'!$D$10-'Control Panel'!$C$10)*'Control Panel'!$C$26)+(('Control Panel'!$D$11-'Control Panel'!$C$11)*'Control Panel'!$C$27)+((D93-'Control Panel'!$D$11)*'Control Panel'!$C$28),IF(D93&gt;='Control Panel'!$D$10,(('Control Panel'!$D$8-'Control Panel'!$C$8)*'Control Panel'!$C$24)+('Control Panel'!$D$9-'Control Panel'!$C$9)*'Control Panel'!$C$25+(('Control Panel'!$D$10-'Control Panel'!$C$10)*'Control Panel'!$C$26)+((D93-'Control Panel'!$D$10)*'Control Panel'!$C$27),IF(D93&gt;='Control Panel'!$D$9,(('Control Panel'!$D$8-'Control Panel'!$C$8)*'Control Panel'!$C$24)+(('Control Panel'!$D$9-'Control Panel'!$C$9)*'Control Panel'!$C$25)+((D93-'Control Panel'!$D$9)*'Control Panel'!$C$26),IF(D93&gt;='Control Panel'!$D$8,(('Control Panel'!$D$8-'Control Panel'!$C$8)*'Control Panel'!$C$24)+((D93-'Control Panel'!$D$8)*'Control Panel'!$C$25),IF(D93&lt;='Control Panel'!$D$8,((D93-'Control Panel'!$C$8)*'Control Panel'!$C$24))))))))</f>
        <v>176523.51650135248</v>
      </c>
      <c r="G93" s="89">
        <f t="shared" si="22"/>
        <v>5.050197322688299E-3</v>
      </c>
      <c r="H93" s="90">
        <f t="shared" si="23"/>
        <v>4.6975044782077468E-3</v>
      </c>
      <c r="I93" s="91">
        <f t="shared" si="24"/>
        <v>-17300.836050772516</v>
      </c>
      <c r="J93" s="91">
        <f>C93*(1+'Control Panel'!$C$44)</f>
        <v>39530947.084344372</v>
      </c>
      <c r="K93" s="91">
        <f>D93*(1+'Control Panel'!$C$44)</f>
        <v>38705491.998969443</v>
      </c>
      <c r="L93" s="92">
        <f>IF(J93&gt;='Control Panel'!G$36,(('Control Panel'!G$34-'Control Panel'!F$34)*'Control Panel'!$C$39)+('Control Panel'!G$35-'Control Panel'!F$35)*'Control Panel'!$C$40+(('Control Panel'!G$36-'Control Panel'!F$36)*'Control Panel'!$C$41),IF(J93&gt;='Control Panel'!G$35,(('Control Panel'!G$34-'Control Panel'!F$34)*'Control Panel'!$C$39)+(('Control Panel'!G$35-'Control Panel'!F$35)*'Control Panel'!$C$40)+((J93-'Control Panel'!G$35)*'Control Panel'!$C$41),IF(J93&gt;='Control Panel'!G$34,(('Control Panel'!G$34-'Control Panel'!F$34)*'Control Panel'!$C$39)+((J93-'Control Panel'!G$34)*'Control Panel'!$C$40),IF(J93&lt;='Control Panel'!G$34,((J93-'Control Panel'!F$34)*'Control Panel'!$C$39)))))</f>
        <v>199639.08312868877</v>
      </c>
      <c r="M93" s="92">
        <f>IF(K93&gt;='Control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Panel'!$C$29)),IF(K93&gt;='Control Panel'!$G$12,(('Control Panel'!$G$8-'Control Panel'!$F$8)*'Control Panel'!$C$24)+(('Control Panel'!$G$9-'Control Panel'!$F$9)*'Control Panel'!$C$25)+(('Control Panel'!$G$10-'Control Panel'!$F$10)*'Control Panel'!$C$26)+(('Control Panel'!$G$11-'Control Panel'!$F$11)*'Control Panel'!$C$27)+(('Control Panel'!$G$12-'Control Panel'!$F$12)*'Control Panel'!$C$28)+((K93-'Control Panel'!$G$12)*'Control Panel'!$C$29),IF(K93&gt;='Control Panel'!$G$11,(('Control Panel'!$G$8-'Control Panel'!$F$8)*'Control Panel'!$C$24)+(('Control Panel'!$G$9-'Control Panel'!$F$9)*'Control Panel'!$C$25)+(('Control Panel'!$G$10-'Control Panel'!$F$10)*'Control Panel'!$C$26)+(('Control Panel'!$G$11-'Control Panel'!$F$11)*'Control Panel'!$C$27)+((K93-'Control Panel'!$G$11)*'Control Panel'!$C$28),IF(K93&gt;='Control Panel'!$G$10,(('Control Panel'!$G$8-'Control Panel'!$F$8)*'Control Panel'!$C$24)+('Control Panel'!$G$9-'Control Panel'!$F$9)*'Control Panel'!$C$25+(('Control Panel'!$G$10-'Control Panel'!$F$10)*'Control Panel'!$C$26)+((K93-'Control Panel'!$G$10)*'Control Panel'!$C$27),IF(K93&gt;='Control Panel'!$G$9,(('Control Panel'!$G$8-'Control Panel'!$F$8)*'Control Panel'!$C$24)+(('Control Panel'!$G$9-'Control Panel'!$F$9)*'Control Panel'!$C$25)+((K93-'Control Panel'!$G$9)*'Control Panel'!$C$26),IF(K93&gt;='Control Panel'!$G$8,(('Control Panel'!$G$8-'Control Panel'!$F$8)*'Control Panel'!$C$24)+((K93-'Control Panel'!$G$8)*'Control Panel'!$C$25),IF(K93&lt;='Control Panel'!$G$8,((K93-'Control Panel'!$F$8)*'Control Panel'!$C$24))))))))</f>
        <v>181819.22199639305</v>
      </c>
      <c r="N93" s="92">
        <f t="shared" si="25"/>
        <v>-17819.861132295715</v>
      </c>
      <c r="O93" s="92">
        <f>J93*(1+'Control Panel'!$C$44)</f>
        <v>40716875.496874705</v>
      </c>
      <c r="P93" s="92">
        <f>K93*(1+'Control Panel'!$C$44)</f>
        <v>39866656.758938529</v>
      </c>
      <c r="Q93" s="92">
        <f>IF(O93&gt;='Control Panel'!J$36,(('Control Panel'!J$34-'Control Panel'!I$34)*'Control Panel'!$C$39)+('Control Panel'!J$35-'Control Panel'!I$35)*'Control Panel'!$C$40+(('Control Panel'!J$36-'Control Panel'!I$36)*'Control Panel'!$C$41),IF(O93&gt;='Control Panel'!J$35,(('Control Panel'!J$34-'Control Panel'!I$34)*'Control Panel'!$C$39)+(('Control Panel'!J$35-'Control Panel'!I$35)*'Control Panel'!$C$40)+((O93-'Control Panel'!J$35)*'Control Panel'!$C$41),IF(O93&gt;='Control Panel'!J$34,(('Control Panel'!J$34-'Control Panel'!I$34)*'Control Panel'!$C$39)+((O93-'Control Panel'!J$34)*'Control Panel'!$C$40),IF(O93&lt;='Control Panel'!J$34,((O93-'Control Panel'!I$34)*'Control Panel'!$C$39)))))</f>
        <v>205628.25562254945</v>
      </c>
      <c r="R93" s="92">
        <f>IF(P93&gt;='Control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Panel'!$C$29)),IF(P93&gt;='Control Panel'!$J$12,(('Control Panel'!$J$8-'Control Panel'!$I$8)*'Control Panel'!$C$24)+(('Control Panel'!$J$9-'Control Panel'!$I$9)*'Control Panel'!$C$25)+(('Control Panel'!$J$10-'Control Panel'!$I$10)*'Control Panel'!$C$26)+(('Control Panel'!$J$11-'Control Panel'!$I$11)*'Control Panel'!$C$27)+(('Control Panel'!$J$12-'Control Panel'!$I$12)*'Control Panel'!$C$28)+((P93-'Control Panel'!$J$12)*'Control Panel'!$C$29),IF(P93&gt;='Control Panel'!$J$11,(('Control Panel'!$J$8-'Control Panel'!$I$8)*'Control Panel'!$C$24)+(('Control Panel'!$J$9-'Control Panel'!$I$9)*'Control Panel'!$C$25)+(('Control Panel'!$J$10-'Control Panel'!$I$10)*'Control Panel'!$C$26)+(('Control Panel'!$J$11-'Control Panel'!$I$11)*'Control Panel'!$C$27)+((P93-'Control Panel'!$J$11)*'Control Panel'!$C$28),IF(P93&gt;='Control Panel'!$J$10,(('Control Panel'!$J$8-'Control Panel'!$I$8)*'Control Panel'!$C$24)+('Control Panel'!$J$9-'Control Panel'!$I$9)*'Control Panel'!$C$25+(('Control Panel'!$J$10-'Control Panel'!$I$10)*'Control Panel'!$C$26)+((P93-'Control Panel'!$J$10)*'Control Panel'!$C$27),IF(P93&gt;='Control Panel'!$J$9,(('Control Panel'!$J$8-'Control Panel'!$I$8)*'Control Panel'!$C$24)+(('Control Panel'!$J$9-'Control Panel'!$I$9)*'Control Panel'!$C$25)+((P93-'Control Panel'!$J$9)*'Control Panel'!$C$26),IF(P93&gt;='Control Panel'!$J$8,(('Control Panel'!$J$8-'Control Panel'!$I$8)*'Control Panel'!$C$24)+((P93-'Control Panel'!$J$8)*'Control Panel'!$C$25),IF(P93&lt;='Control Panel'!$J$8,((P93-'Control Panel'!$I$8)*'Control Panel'!$C$24))))))))</f>
        <v>187273.79865628487</v>
      </c>
      <c r="S93" s="92">
        <f t="shared" si="26"/>
        <v>-18354.456966264581</v>
      </c>
      <c r="T93" s="92">
        <f>O93*(1+'Control Panel'!$C$44)</f>
        <v>41938381.761780947</v>
      </c>
      <c r="U93" s="92">
        <f>P93*(1+'Control Panel'!$C$44)</f>
        <v>41062656.461706683</v>
      </c>
      <c r="V93" s="92">
        <f>IF(T93&gt;='Control Panel'!M$36,(('Control Panel'!M$34-'Control Panel'!L$34)*'Control Panel'!$C$39)+('Control Panel'!M$35-'Control Panel'!L$35)*'Control Panel'!$C$40+(('Control Panel'!M$36-'Control Panel'!L$36)*'Control Panel'!$C$41),IF(T93&gt;='Control Panel'!M$35,(('Control Panel'!M$34-'Control Panel'!L$34)*'Control Panel'!$C$39)+(('Control Panel'!M$35-'Control Panel'!L$35)*'Control Panel'!$C$40)+((T93-'Control Panel'!M$35)*'Control Panel'!$C$41),IF(T93&gt;='Control Panel'!M$34,(('Control Panel'!M$34-'Control Panel'!L$34)*'Control Panel'!$C$39)+((T93-'Control Panel'!M$34)*'Control Panel'!$C$40),IF(T93&lt;='Control Panel'!M$34,((T93-'Control Panel'!L$34)*'Control Panel'!$C$39)))))</f>
        <v>211797.10329122594</v>
      </c>
      <c r="W93" s="91">
        <f>IF(U93&gt;='Control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Panel'!$C$29)),IF(U93&gt;='Control Panel'!$M$12,(('Control Panel'!$M$8-'Control Panel'!$L$8)*'Control Panel'!$C$24)+(('Control Panel'!$M$9-'Control Panel'!$L$9)*'Control Panel'!$C$25)+(('Control Panel'!$M$10-'Control Panel'!$L$10)*'Control Panel'!$C$26)+(('Control Panel'!$M$11-'Control Panel'!$L$11)*'Control Panel'!$C$27)+(('Control Panel'!$M$12-'Control Panel'!$L$12)*'Control Panel'!$C$28)+((U93-'Control Panel'!$M$12)*'Control Panel'!$C$29),IF(U93&gt;='Control Panel'!$M$11,(('Control Panel'!$M$8-'Control Panel'!$L$8)*'Control Panel'!$C$24)+(('Control Panel'!$M$9-'Control Panel'!$L$9)*'Control Panel'!$C$25)+(('Control Panel'!$M$10-'Control Panel'!$L$10)*'Control Panel'!$C$26)+(('Control Panel'!$M$11-'Control Panel'!$L$11)*'Control Panel'!$C$27)+((U93-'Control Panel'!$M$11)*'Control Panel'!$C$28),IF(U93&gt;='Control Panel'!$M$10,(('Control Panel'!$M$8-'Control Panel'!$L$8)*'Control Panel'!$C$24)+('Control Panel'!$M$9-'Control Panel'!$L$9)*'Control Panel'!$C$25+(('Control Panel'!$M$10-'Control Panel'!$L$10)*'Control Panel'!$C$26)+((U93-'Control Panel'!$M$10)*'Control Panel'!$C$27),IF(U93&gt;='Control Panel'!$M$9,(('Control Panel'!$M$8-'Control Panel'!$L$8)*'Control Panel'!$C$24)+(('Control Panel'!$M$9-'Control Panel'!$L$9)*'Control Panel'!$C$25)+((U93-'Control Panel'!$M$9)*'Control Panel'!$C$26),IF(U93&gt;='Control Panel'!$M$8,(('Control Panel'!$M$8-'Control Panel'!$L$8)*'Control Panel'!$C$24)+((U93-'Control Panel'!$M$8)*'Control Panel'!$C$25),IF(U93&lt;='Control Panel'!$M$8,((U93-'Control Panel'!$L$8)*'Control Panel'!$C$24))))))))</f>
        <v>192892.01261597339</v>
      </c>
      <c r="X93" s="92">
        <f t="shared" si="27"/>
        <v>-18905.090675252548</v>
      </c>
      <c r="Y93" s="91">
        <f>T93*(1+'Control Panel'!$C$44)</f>
        <v>43196533.214634374</v>
      </c>
      <c r="Z93" s="91">
        <f>U93*(1+'Control Panel'!$C$44)</f>
        <v>42294536.155557886</v>
      </c>
      <c r="AA93" s="91">
        <f>IF(Y93&gt;='Control Panel'!P$36,(('Control Panel'!P$34-'Control Panel'!O$34)*'Control Panel'!$C$39)+('Control Panel'!P$35-'Control Panel'!O$35)*'Control Panel'!$C$40+(('Control Panel'!P$36-'Control Panel'!O$36)*'Control Panel'!$C$41),IF(Y93&gt;='Control Panel'!P$35,(('Control Panel'!P$34-'Control Panel'!O$34)*'Control Panel'!$C$39)+(('Control Panel'!P$35-'Control Panel'!O$35)*'Control Panel'!$C$40)+((Y93-'Control Panel'!P$35)*'Control Panel'!$C$41),IF(Y93&gt;='Control Panel'!P$34,(('Control Panel'!P$34-'Control Panel'!O$34)*'Control Panel'!$C$39)+((Y93-'Control Panel'!P$34)*'Control Panel'!$C$40),IF(Y93&lt;='Control Panel'!P$34,((Y93-'Control Panel'!O$34)*'Control Panel'!$C$39)))))</f>
        <v>218151.01638996272</v>
      </c>
      <c r="AB93" s="91">
        <f>IF(Z93&gt;='Control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Panel'!$C$29)),IF(Z93&gt;='Control Panel'!$P$12,(('Control Panel'!$P$8-'Control Panel'!$O$8)*'Control Panel'!$C$24)+(('Control Panel'!$P$9-'Control Panel'!$O$9)*'Control Panel'!$C$25)+(('Control Panel'!$P$10-'Control Panel'!$O$10)*'Control Panel'!$C$26)+(('Control Panel'!$P$11-'Control Panel'!$O$11)*'Control Panel'!$C$27)+(('Control Panel'!$P$12-'Control Panel'!$O$12)*'Control Panel'!$C$28)+((Z93-'Control Panel'!$P$12)*'Control Panel'!$C$29),IF(Z93&gt;='Control Panel'!$P$11,(('Control Panel'!$P$8-'Control Panel'!$O$8)*'Control Panel'!$C$24)+(('Control Panel'!$P$9-'Control Panel'!$O$9)*'Control Panel'!$C$25)+(('Control Panel'!$P$10-'Control Panel'!$O$10)*'Control Panel'!$C$26)+(('Control Panel'!$P$11-'Control Panel'!$O$11)*'Control Panel'!$C$27)+((Z93-'Control Panel'!$P$11)*'Control Panel'!$C$28),IF(Z93&gt;='Control Panel'!$P$10,(('Control Panel'!$P$8-'Control Panel'!$O$8)*'Control Panel'!$C$24)+('Control Panel'!$P$9-'Control Panel'!$O$9)*'Control Panel'!$C$25+(('Control Panel'!$P$10-'Control Panel'!$O$10)*'Control Panel'!$C$26)+((Z93-'Control Panel'!$P$10)*'Control Panel'!$C$27),IF(Z93&gt;='Control Panel'!$P$9,(('Control Panel'!$P$8-'Control Panel'!$O$8)*'Control Panel'!$C$24)+(('Control Panel'!$P$9-'Control Panel'!$O$9)*'Control Panel'!$C$25)+((Z93-'Control Panel'!$P$9)*'Control Panel'!$C$26),IF(Z93&gt;='Control Panel'!$P$8,(('Control Panel'!$P$8-'Control Panel'!$O$8)*'Control Panel'!$C$24)+((Z93-'Control Panel'!$P$8)*'Control Panel'!$C$25),IF(Z93&lt;='Control Panel'!$P$8,((Z93-'Control Panel'!$O$8)*'Control Panel'!$C$24))))))))</f>
        <v>198678.77299445262</v>
      </c>
      <c r="AC93" s="93">
        <f t="shared" si="28"/>
        <v>-19472.243395510101</v>
      </c>
      <c r="AD93" s="93">
        <f>Y93*(1+'Control Panel'!$C$44)</f>
        <v>44492429.211073406</v>
      </c>
      <c r="AE93" s="91">
        <f>Z93*(1+'Control Panel'!$C$44)</f>
        <v>43563372.240224622</v>
      </c>
      <c r="AF93" s="91">
        <f>IF(AD93&gt;='Control Panel'!S$36,(('Control Panel'!S$34-'Control Panel'!R$34)*'Control Panel'!$C$39)+('Control Panel'!S$35-'Control Panel'!R$35)*'Control Panel'!$C$40+(('Control Panel'!S$36-'Control Panel'!R$36)*'Control Panel'!$C$41),IF(AD93&gt;='Control Panel'!S$35,(('Control Panel'!S$34-'Control Panel'!R$34)*'Control Panel'!$C$39)+(('Control Panel'!S$35-'Control Panel'!R$35)*'Control Panel'!$C$40)+((AD93-'Control Panel'!S$35)*'Control Panel'!$C$41),IF(AD93&gt;='Control Panel'!S$34,(('Control Panel'!S$34-'Control Panel'!R$34)*'Control Panel'!$C$39)+((AD93-'Control Panel'!S$34)*'Control Panel'!$C$40),IF(AD93&lt;='Control Panel'!S$34,((AD93-'Control Panel'!R$34)*'Control Panel'!$C$39)))))</f>
        <v>224695.5468816616</v>
      </c>
      <c r="AG93" s="91">
        <f>IF(AE93&gt;='Control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Panel'!$C$29)),IF(AE93&gt;='Control Panel'!$S$12,(('Control Panel'!$S$8-'Control Panel'!$R$8)*'Control Panel'!$C$24)+(('Control Panel'!$S$9-'Control Panel'!$R$9)*'Control Panel'!$C$25)+(('Control Panel'!$S$10-'Control Panel'!$R$10)*'Control Panel'!$C$26)+(('Control Panel'!$S$11-'Control Panel'!$R$11)*'Control Panel'!$C$27)+(('Control Panel'!$S$12-'Control Panel'!$R$12)*'Control Panel'!$C$28)+((AE93-'Control Panel'!$S$12)*'Control Panel'!$C$29),IF(AE93&gt;='Control Panel'!$S$11,(('Control Panel'!$S$8-'Control Panel'!$R$8)*'Control Panel'!$C$24)+(('Control Panel'!$S$9-'Control Panel'!$R$9)*'Control Panel'!$C$25)+(('Control Panel'!$S$10-'Control Panel'!$R$10)*'Control Panel'!$C$26)+(('Control Panel'!$S$11-'Control Panel'!$R$11)*'Control Panel'!$C$27)+((AE93-'Control Panel'!$S$11)*'Control Panel'!$C$28),IF(AE93&gt;='Control Panel'!$S$10,(('Control Panel'!$S$8-'Control Panel'!$R$8)*'Control Panel'!$C$24)+('Control Panel'!$S$9-'Control Panel'!$R$9)*'Control Panel'!$C$25+(('Control Panel'!$S$10-'Control Panel'!$R$10)*'Control Panel'!$C$26)+((AE93-'Control Panel'!$S$10)*'Control Panel'!$C$27),IF(AE93&gt;='Control Panel'!$S$9,(('Control Panel'!$S$8-'Control Panel'!$R$8)*'Control Panel'!$C$24)+(('Control Panel'!$S$9-'Control Panel'!$R$9)*'Control Panel'!$C$25)+((AE93-'Control Panel'!$S$9)*'Control Panel'!$C$26),IF(AE93&gt;='Control Panel'!$S$8,(('Control Panel'!$S$8-'Control Panel'!$R$8)*'Control Panel'!$C$24)+((AE93-'Control Panel'!$S$8)*'Control Panel'!$C$25),IF(AE93&lt;='Control Panel'!$S$8,((AE93-'Control Panel'!$R$8)*'Control Panel'!$C$24))))))))</f>
        <v>204639.13618428618</v>
      </c>
      <c r="AH93" s="91">
        <f t="shared" si="29"/>
        <v>-20056.410697375424</v>
      </c>
      <c r="AI93" s="92">
        <f t="shared" si="30"/>
        <v>1059911.0053140884</v>
      </c>
      <c r="AJ93" s="92">
        <f t="shared" si="31"/>
        <v>965302.94244739017</v>
      </c>
      <c r="AK93" s="92">
        <f t="shared" si="32"/>
        <v>-94608.062866698252</v>
      </c>
    </row>
    <row r="94" spans="1:37" s="94" customFormat="1" ht="14.1">
      <c r="A94" s="86" t="str">
        <f>'ESTIMATED Earned Revenue'!A95</f>
        <v>New Orleans, LA</v>
      </c>
      <c r="B94" s="86"/>
      <c r="C94" s="87">
        <f>'ESTIMATED Earned Revenue'!$I95*1.07925</f>
        <v>48347033.819250003</v>
      </c>
      <c r="D94" s="87">
        <f>'ESTIMATED Earned Revenue'!$L95*1.07925</f>
        <v>37862345.092875004</v>
      </c>
      <c r="E94" s="88">
        <f>IF(C94&gt;='Control Panel'!D$36,(('Control Panel'!D$34-'Control Panel'!C$34)*'Control Panel'!$C$39)+('Control Panel'!D$35-'Control Panel'!C$35)*'Control Panel'!$C$40+(('Control Panel'!D$36-'Control Panel'!C$36)*'Control Panel'!$C$41),IF(C94&gt;='Control Panel'!D$35,(('Control Panel'!D$34-'Control Panel'!C$34)*'Control Panel'!$C$39)+(('Control Panel'!D$35-'Control Panel'!C$35)*'Control Panel'!$C$40)+((C94-'Control Panel'!D$35)*'Control Panel'!$C$41),IF(C94&gt;='Control Panel'!D$34,(('Control Panel'!D$34-'Control Panel'!C$34)*'Control Panel'!$C$39)+((C94-'Control Panel'!D$34)*'Control Panel'!$C$40),IF(C94&lt;='Control Panel'!D$34,((C94-'Control Panel'!C$34)*'Control Panel'!$C$39)))))</f>
        <v>202203.584</v>
      </c>
      <c r="F94" s="88">
        <f>IF(D94&gt;='Control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Panel'!$C$29)),IF(D94&gt;='Control Panel'!$D$12,(('Control Panel'!$D$8-'Control Panel'!$C$8)*'Control Panel'!$C$24)+(('Control Panel'!$D$9-'Control Panel'!$C$9)*'Control Panel'!$C$25)+(('Control Panel'!$D$10-'Control Panel'!$C$10)*'Control Panel'!$C$26)+(('Control Panel'!$D$11-'Control Panel'!$C$11)*'Control Panel'!$C$27)+(('Control Panel'!$D$12-'Control Panel'!$C$12)*'Control Panel'!$C$28)+((D94-'Control Panel'!$D$12)*'Control Panel'!$C$29),IF(D94&gt;='Control Panel'!$D$11,(('Control Panel'!$D$8-'Control Panel'!$C$8)*'Control Panel'!$C$24)+(('Control Panel'!$D$9-'Control Panel'!$C$9)*'Control Panel'!$C$25)+(('Control Panel'!$D$10-'Control Panel'!$C$10)*'Control Panel'!$C$26)+(('Control Panel'!$D$11-'Control Panel'!$C$11)*'Control Panel'!$C$27)+((D94-'Control Panel'!$D$11)*'Control Panel'!$C$28),IF(D94&gt;='Control Panel'!$D$10,(('Control Panel'!$D$8-'Control Panel'!$C$8)*'Control Panel'!$C$24)+('Control Panel'!$D$9-'Control Panel'!$C$9)*'Control Panel'!$C$25+(('Control Panel'!$D$10-'Control Panel'!$C$10)*'Control Panel'!$C$26)+((D94-'Control Panel'!$D$10)*'Control Panel'!$C$27),IF(D94&gt;='Control Panel'!$D$9,(('Control Panel'!$D$8-'Control Panel'!$C$8)*'Control Panel'!$C$24)+(('Control Panel'!$D$9-'Control Panel'!$C$9)*'Control Panel'!$C$25)+((D94-'Control Panel'!$D$9)*'Control Panel'!$C$26),IF(D94&gt;='Control Panel'!$D$8,(('Control Panel'!$D$8-'Control Panel'!$C$8)*'Control Panel'!$C$24)+((D94-'Control Panel'!$D$8)*'Control Panel'!$C$25),IF(D94&lt;='Control Panel'!$D$8,((D94-'Control Panel'!$C$8)*'Control Panel'!$C$24))))))))</f>
        <v>177518.20782506251</v>
      </c>
      <c r="G94" s="89">
        <f t="shared" si="22"/>
        <v>4.1823369093532681E-3</v>
      </c>
      <c r="H94" s="90">
        <f t="shared" si="23"/>
        <v>4.6885159223396377E-3</v>
      </c>
      <c r="I94" s="91">
        <f t="shared" si="24"/>
        <v>-24685.376174937497</v>
      </c>
      <c r="J94" s="91">
        <f>C94*(1+'Control Panel'!$C$44)</f>
        <v>49797444.833827503</v>
      </c>
      <c r="K94" s="91">
        <f>D94*(1+'Control Panel'!$C$44)</f>
        <v>38998215.445661254</v>
      </c>
      <c r="L94" s="92">
        <f>IF(J94&gt;='Control Panel'!G$36,(('Control Panel'!G$34-'Control Panel'!F$34)*'Control Panel'!$C$39)+('Control Panel'!G$35-'Control Panel'!F$35)*'Control Panel'!$C$40+(('Control Panel'!G$36-'Control Panel'!F$36)*'Control Panel'!$C$41),IF(J94&gt;='Control Panel'!G$35,(('Control Panel'!G$34-'Control Panel'!F$34)*'Control Panel'!$C$39)+(('Control Panel'!G$35-'Control Panel'!F$35)*'Control Panel'!$C$40)+((J94-'Control Panel'!G$35)*'Control Panel'!$C$41),IF(J94&gt;='Control Panel'!G$34,(('Control Panel'!G$34-'Control Panel'!F$34)*'Control Panel'!$C$39)+((J94-'Control Panel'!G$34)*'Control Panel'!$C$40),IF(J94&lt;='Control Panel'!G$34,((J94-'Control Panel'!F$34)*'Control Panel'!$C$39)))))</f>
        <v>208269.68946000002</v>
      </c>
      <c r="M94" s="92">
        <f>IF(K94&gt;='Control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Panel'!$C$29)),IF(K94&gt;='Control Panel'!$G$12,(('Control Panel'!$G$8-'Control Panel'!$F$8)*'Control Panel'!$C$24)+(('Control Panel'!$G$9-'Control Panel'!$F$9)*'Control Panel'!$C$25)+(('Control Panel'!$G$10-'Control Panel'!$F$10)*'Control Panel'!$C$26)+(('Control Panel'!$G$11-'Control Panel'!$F$11)*'Control Panel'!$C$27)+(('Control Panel'!$G$12-'Control Panel'!$F$12)*'Control Panel'!$C$28)+((K94-'Control Panel'!$G$12)*'Control Panel'!$C$29),IF(K94&gt;='Control Panel'!$G$11,(('Control Panel'!$G$8-'Control Panel'!$F$8)*'Control Panel'!$C$24)+(('Control Panel'!$G$9-'Control Panel'!$F$9)*'Control Panel'!$C$25)+(('Control Panel'!$G$10-'Control Panel'!$F$10)*'Control Panel'!$C$26)+(('Control Panel'!$G$11-'Control Panel'!$F$11)*'Control Panel'!$C$27)+((K94-'Control Panel'!$G$11)*'Control Panel'!$C$28),IF(K94&gt;='Control Panel'!$G$10,(('Control Panel'!$G$8-'Control Panel'!$F$8)*'Control Panel'!$C$24)+('Control Panel'!$G$9-'Control Panel'!$F$9)*'Control Panel'!$C$25+(('Control Panel'!$G$10-'Control Panel'!$F$10)*'Control Panel'!$C$26)+((K94-'Control Panel'!$G$10)*'Control Panel'!$C$27),IF(K94&gt;='Control Panel'!$G$9,(('Control Panel'!$G$8-'Control Panel'!$F$8)*'Control Panel'!$C$24)+(('Control Panel'!$G$9-'Control Panel'!$F$9)*'Control Panel'!$C$25)+((K94-'Control Panel'!$G$9)*'Control Panel'!$C$26),IF(K94&gt;='Control Panel'!$G$8,(('Control Panel'!$G$8-'Control Panel'!$F$8)*'Control Panel'!$C$24)+((K94-'Control Panel'!$G$8)*'Control Panel'!$C$25),IF(K94&lt;='Control Panel'!$G$8,((K94-'Control Panel'!$F$8)*'Control Panel'!$C$24))))))))</f>
        <v>182843.75405981438</v>
      </c>
      <c r="N94" s="92">
        <f t="shared" si="25"/>
        <v>-25425.935400185641</v>
      </c>
      <c r="O94" s="92">
        <f>J94*(1+'Control Panel'!$C$44)</f>
        <v>51291368.178842328</v>
      </c>
      <c r="P94" s="92">
        <f>K94*(1+'Control Panel'!$C$44)</f>
        <v>40168161.909031093</v>
      </c>
      <c r="Q94" s="92">
        <f>IF(O94&gt;='Control Panel'!J$36,(('Control Panel'!J$34-'Control Panel'!I$34)*'Control Panel'!$C$39)+('Control Panel'!J$35-'Control Panel'!I$35)*'Control Panel'!$C$40+(('Control Panel'!J$36-'Control Panel'!I$36)*'Control Panel'!$C$41),IF(O94&gt;='Control Panel'!J$35,(('Control Panel'!J$34-'Control Panel'!I$34)*'Control Panel'!$C$39)+(('Control Panel'!J$35-'Control Panel'!I$35)*'Control Panel'!$C$40)+((O94-'Control Panel'!J$35)*'Control Panel'!$C$41),IF(O94&gt;='Control Panel'!J$34,(('Control Panel'!J$34-'Control Panel'!I$34)*'Control Panel'!$C$39)+((O94-'Control Panel'!J$34)*'Control Panel'!$C$40),IF(O94&lt;='Control Panel'!J$34,((O94-'Control Panel'!I$34)*'Control Panel'!$C$39)))))</f>
        <v>214517.78014380005</v>
      </c>
      <c r="R94" s="92">
        <f>IF(P94&gt;='Control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Panel'!$C$29)),IF(P94&gt;='Control Panel'!$J$12,(('Control Panel'!$J$8-'Control Panel'!$I$8)*'Control Panel'!$C$24)+(('Control Panel'!$J$9-'Control Panel'!$I$9)*'Control Panel'!$C$25)+(('Control Panel'!$J$10-'Control Panel'!$I$10)*'Control Panel'!$C$26)+(('Control Panel'!$J$11-'Control Panel'!$I$11)*'Control Panel'!$C$27)+(('Control Panel'!$J$12-'Control Panel'!$I$12)*'Control Panel'!$C$28)+((P94-'Control Panel'!$J$12)*'Control Panel'!$C$29),IF(P94&gt;='Control Panel'!$J$11,(('Control Panel'!$J$8-'Control Panel'!$I$8)*'Control Panel'!$C$24)+(('Control Panel'!$J$9-'Control Panel'!$I$9)*'Control Panel'!$C$25)+(('Control Panel'!$J$10-'Control Panel'!$I$10)*'Control Panel'!$C$26)+(('Control Panel'!$J$11-'Control Panel'!$I$11)*'Control Panel'!$C$27)+((P94-'Control Panel'!$J$11)*'Control Panel'!$C$28),IF(P94&gt;='Control Panel'!$J$10,(('Control Panel'!$J$8-'Control Panel'!$I$8)*'Control Panel'!$C$24)+('Control Panel'!$J$9-'Control Panel'!$I$9)*'Control Panel'!$C$25+(('Control Panel'!$J$10-'Control Panel'!$I$10)*'Control Panel'!$C$26)+((P94-'Control Panel'!$J$10)*'Control Panel'!$C$27),IF(P94&gt;='Control Panel'!$J$9,(('Control Panel'!$J$8-'Control Panel'!$I$8)*'Control Panel'!$C$24)+(('Control Panel'!$J$9-'Control Panel'!$I$9)*'Control Panel'!$C$25)+((P94-'Control Panel'!$J$9)*'Control Panel'!$C$26),IF(P94&gt;='Control Panel'!$J$8,(('Control Panel'!$J$8-'Control Panel'!$I$8)*'Control Panel'!$C$24)+((P94-'Control Panel'!$J$8)*'Control Panel'!$C$25),IF(P94&lt;='Control Panel'!$J$8,((P94-'Control Panel'!$I$8)*'Control Panel'!$C$24))))))))</f>
        <v>188329.06668160885</v>
      </c>
      <c r="S94" s="92">
        <f t="shared" si="26"/>
        <v>-26188.713462191197</v>
      </c>
      <c r="T94" s="92">
        <f>O94*(1+'Control Panel'!$C$44)</f>
        <v>52830109.224207602</v>
      </c>
      <c r="U94" s="92">
        <f>P94*(1+'Control Panel'!$C$44)</f>
        <v>41373206.766302027</v>
      </c>
      <c r="V94" s="92">
        <f>IF(T94&gt;='Control Panel'!M$36,(('Control Panel'!M$34-'Control Panel'!L$34)*'Control Panel'!$C$39)+('Control Panel'!M$35-'Control Panel'!L$35)*'Control Panel'!$C$40+(('Control Panel'!M$36-'Control Panel'!L$36)*'Control Panel'!$C$41),IF(T94&gt;='Control Panel'!M$35,(('Control Panel'!M$34-'Control Panel'!L$34)*'Control Panel'!$C$39)+(('Control Panel'!M$35-'Control Panel'!L$35)*'Control Panel'!$C$40)+((T94-'Control Panel'!M$35)*'Control Panel'!$C$41),IF(T94&gt;='Control Panel'!M$34,(('Control Panel'!M$34-'Control Panel'!L$34)*'Control Panel'!$C$39)+((T94-'Control Panel'!M$34)*'Control Panel'!$C$40),IF(T94&lt;='Control Panel'!M$34,((T94-'Control Panel'!L$34)*'Control Panel'!$C$39)))))</f>
        <v>220953.31354811406</v>
      </c>
      <c r="W94" s="91">
        <f>IF(U94&gt;='Control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Panel'!$C$29)),IF(U94&gt;='Control Panel'!$M$12,(('Control Panel'!$M$8-'Control Panel'!$L$8)*'Control Panel'!$C$24)+(('Control Panel'!$M$9-'Control Panel'!$L$9)*'Control Panel'!$C$25)+(('Control Panel'!$M$10-'Control Panel'!$L$10)*'Control Panel'!$C$26)+(('Control Panel'!$M$11-'Control Panel'!$L$11)*'Control Panel'!$C$27)+(('Control Panel'!$M$12-'Control Panel'!$L$12)*'Control Panel'!$C$28)+((U94-'Control Panel'!$M$12)*'Control Panel'!$C$29),IF(U94&gt;='Control Panel'!$M$11,(('Control Panel'!$M$8-'Control Panel'!$L$8)*'Control Panel'!$C$24)+(('Control Panel'!$M$9-'Control Panel'!$L$9)*'Control Panel'!$C$25)+(('Control Panel'!$M$10-'Control Panel'!$L$10)*'Control Panel'!$C$26)+(('Control Panel'!$M$11-'Control Panel'!$L$11)*'Control Panel'!$C$27)+((U94-'Control Panel'!$M$11)*'Control Panel'!$C$28),IF(U94&gt;='Control Panel'!$M$10,(('Control Panel'!$M$8-'Control Panel'!$L$8)*'Control Panel'!$C$24)+('Control Panel'!$M$9-'Control Panel'!$L$9)*'Control Panel'!$C$25+(('Control Panel'!$M$10-'Control Panel'!$L$10)*'Control Panel'!$C$26)+((U94-'Control Panel'!$M$10)*'Control Panel'!$C$27),IF(U94&gt;='Control Panel'!$M$9,(('Control Panel'!$M$8-'Control Panel'!$L$8)*'Control Panel'!$C$24)+(('Control Panel'!$M$9-'Control Panel'!$L$9)*'Control Panel'!$C$25)+((U94-'Control Panel'!$M$9)*'Control Panel'!$C$26),IF(U94&gt;='Control Panel'!$M$8,(('Control Panel'!$M$8-'Control Panel'!$L$8)*'Control Panel'!$C$24)+((U94-'Control Panel'!$M$8)*'Control Panel'!$C$25),IF(U94&lt;='Control Panel'!$M$8,((U94-'Control Panel'!$L$8)*'Control Panel'!$C$24))))))))</f>
        <v>193978.93868205708</v>
      </c>
      <c r="X94" s="92">
        <f t="shared" si="27"/>
        <v>-26974.374866056984</v>
      </c>
      <c r="Y94" s="91">
        <f>T94*(1+'Control Panel'!$C$44)</f>
        <v>54415012.500933833</v>
      </c>
      <c r="Z94" s="91">
        <f>U94*(1+'Control Panel'!$C$44)</f>
        <v>42614402.969291091</v>
      </c>
      <c r="AA94" s="91">
        <f>IF(Y94&gt;='Control Panel'!P$36,(('Control Panel'!P$34-'Control Panel'!O$34)*'Control Panel'!$C$39)+('Control Panel'!P$35-'Control Panel'!O$35)*'Control Panel'!$C$40+(('Control Panel'!P$36-'Control Panel'!O$36)*'Control Panel'!$C$41),IF(Y94&gt;='Control Panel'!P$35,(('Control Panel'!P$34-'Control Panel'!O$34)*'Control Panel'!$C$39)+(('Control Panel'!P$35-'Control Panel'!O$35)*'Control Panel'!$C$40)+((Y94-'Control Panel'!P$35)*'Control Panel'!$C$41),IF(Y94&gt;='Control Panel'!P$34,(('Control Panel'!P$34-'Control Panel'!O$34)*'Control Panel'!$C$39)+((Y94-'Control Panel'!P$34)*'Control Panel'!$C$40),IF(Y94&lt;='Control Panel'!P$34,((Y94-'Control Panel'!O$34)*'Control Panel'!$C$39)))))</f>
        <v>227581.91295455751</v>
      </c>
      <c r="AB94" s="91">
        <f>IF(Z94&gt;='Control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Panel'!$C$29)),IF(Z94&gt;='Control Panel'!$P$12,(('Control Panel'!$P$8-'Control Panel'!$O$8)*'Control Panel'!$C$24)+(('Control Panel'!$P$9-'Control Panel'!$O$9)*'Control Panel'!$C$25)+(('Control Panel'!$P$10-'Control Panel'!$O$10)*'Control Panel'!$C$26)+(('Control Panel'!$P$11-'Control Panel'!$O$11)*'Control Panel'!$C$27)+(('Control Panel'!$P$12-'Control Panel'!$O$12)*'Control Panel'!$C$28)+((Z94-'Control Panel'!$P$12)*'Control Panel'!$C$29),IF(Z94&gt;='Control Panel'!$P$11,(('Control Panel'!$P$8-'Control Panel'!$O$8)*'Control Panel'!$C$24)+(('Control Panel'!$P$9-'Control Panel'!$O$9)*'Control Panel'!$C$25)+(('Control Panel'!$P$10-'Control Panel'!$O$10)*'Control Panel'!$C$26)+(('Control Panel'!$P$11-'Control Panel'!$O$11)*'Control Panel'!$C$27)+((Z94-'Control Panel'!$P$11)*'Control Panel'!$C$28),IF(Z94&gt;='Control Panel'!$P$10,(('Control Panel'!$P$8-'Control Panel'!$O$8)*'Control Panel'!$C$24)+('Control Panel'!$P$9-'Control Panel'!$O$9)*'Control Panel'!$C$25+(('Control Panel'!$P$10-'Control Panel'!$O$10)*'Control Panel'!$C$26)+((Z94-'Control Panel'!$P$10)*'Control Panel'!$C$27),IF(Z94&gt;='Control Panel'!$P$9,(('Control Panel'!$P$8-'Control Panel'!$O$8)*'Control Panel'!$C$24)+(('Control Panel'!$P$9-'Control Panel'!$O$9)*'Control Panel'!$C$25)+((Z94-'Control Panel'!$P$9)*'Control Panel'!$C$26),IF(Z94&gt;='Control Panel'!$P$8,(('Control Panel'!$P$8-'Control Panel'!$O$8)*'Control Panel'!$C$24)+((Z94-'Control Panel'!$P$8)*'Control Panel'!$C$25),IF(Z94&lt;='Control Panel'!$P$8,((Z94-'Control Panel'!$O$8)*'Control Panel'!$C$24))))))))</f>
        <v>199798.30684251882</v>
      </c>
      <c r="AC94" s="93">
        <f t="shared" si="28"/>
        <v>-27783.606112038688</v>
      </c>
      <c r="AD94" s="93">
        <f>Y94*(1+'Control Panel'!$C$44)</f>
        <v>56047462.875961848</v>
      </c>
      <c r="AE94" s="91">
        <f>Z94*(1+'Control Panel'!$C$44)</f>
        <v>43892835.058369823</v>
      </c>
      <c r="AF94" s="91">
        <f>IF(AD94&gt;='Control Panel'!S$36,(('Control Panel'!S$34-'Control Panel'!R$34)*'Control Panel'!$C$39)+('Control Panel'!S$35-'Control Panel'!R$35)*'Control Panel'!$C$40+(('Control Panel'!S$36-'Control Panel'!R$36)*'Control Panel'!$C$41),IF(AD94&gt;='Control Panel'!S$35,(('Control Panel'!S$34-'Control Panel'!R$34)*'Control Panel'!$C$39)+(('Control Panel'!S$35-'Control Panel'!R$35)*'Control Panel'!$C$40)+((AD94-'Control Panel'!S$35)*'Control Panel'!$C$41),IF(AD94&gt;='Control Panel'!S$34,(('Control Panel'!S$34-'Control Panel'!R$34)*'Control Panel'!$C$39)+((AD94-'Control Panel'!S$34)*'Control Panel'!$C$40),IF(AD94&lt;='Control Panel'!S$34,((AD94-'Control Panel'!R$34)*'Control Panel'!$C$39)))))</f>
        <v>234409.37034319423</v>
      </c>
      <c r="AG94" s="91">
        <f>IF(AE94&gt;='Control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Panel'!$C$29)),IF(AE94&gt;='Control Panel'!$S$12,(('Control Panel'!$S$8-'Control Panel'!$R$8)*'Control Panel'!$C$24)+(('Control Panel'!$S$9-'Control Panel'!$R$9)*'Control Panel'!$C$25)+(('Control Panel'!$S$10-'Control Panel'!$R$10)*'Control Panel'!$C$26)+(('Control Panel'!$S$11-'Control Panel'!$R$11)*'Control Panel'!$C$27)+(('Control Panel'!$S$12-'Control Panel'!$R$12)*'Control Panel'!$C$28)+((AE94-'Control Panel'!$S$12)*'Control Panel'!$C$29),IF(AE94&gt;='Control Panel'!$S$11,(('Control Panel'!$S$8-'Control Panel'!$R$8)*'Control Panel'!$C$24)+(('Control Panel'!$S$9-'Control Panel'!$R$9)*'Control Panel'!$C$25)+(('Control Panel'!$S$10-'Control Panel'!$R$10)*'Control Panel'!$C$26)+(('Control Panel'!$S$11-'Control Panel'!$R$11)*'Control Panel'!$C$27)+((AE94-'Control Panel'!$S$11)*'Control Panel'!$C$28),IF(AE94&gt;='Control Panel'!$S$10,(('Control Panel'!$S$8-'Control Panel'!$R$8)*'Control Panel'!$C$24)+('Control Panel'!$S$9-'Control Panel'!$R$9)*'Control Panel'!$C$25+(('Control Panel'!$S$10-'Control Panel'!$R$10)*'Control Panel'!$C$26)+((AE94-'Control Panel'!$S$10)*'Control Panel'!$C$27),IF(AE94&gt;='Control Panel'!$S$9,(('Control Panel'!$S$8-'Control Panel'!$R$8)*'Control Panel'!$C$24)+(('Control Panel'!$S$9-'Control Panel'!$R$9)*'Control Panel'!$C$25)+((AE94-'Control Panel'!$S$9)*'Control Panel'!$C$26),IF(AE94&gt;='Control Panel'!$S$8,(('Control Panel'!$S$8-'Control Panel'!$R$8)*'Control Panel'!$C$24)+((AE94-'Control Panel'!$S$8)*'Control Panel'!$C$25),IF(AE94&lt;='Control Panel'!$S$8,((AE94-'Control Panel'!$R$8)*'Control Panel'!$C$24))))))))</f>
        <v>205792.25604779436</v>
      </c>
      <c r="AH94" s="91">
        <f t="shared" si="29"/>
        <v>-28617.114295399864</v>
      </c>
      <c r="AI94" s="92">
        <f t="shared" si="30"/>
        <v>1105732.0664496659</v>
      </c>
      <c r="AJ94" s="92">
        <f t="shared" si="31"/>
        <v>970742.32231379359</v>
      </c>
      <c r="AK94" s="92">
        <f t="shared" si="32"/>
        <v>-134989.74413587234</v>
      </c>
    </row>
    <row r="95" spans="1:37" s="94" customFormat="1" ht="14.1">
      <c r="A95" s="86" t="str">
        <f>'ESTIMATED Earned Revenue'!A96</f>
        <v>Spokane, WA</v>
      </c>
      <c r="B95" s="86"/>
      <c r="C95" s="87">
        <f>'ESTIMATED Earned Revenue'!$I96*1.07925</f>
        <v>51815846.927250005</v>
      </c>
      <c r="D95" s="87">
        <f>'ESTIMATED Earned Revenue'!$L96*1.07925</f>
        <v>39029636.530500002</v>
      </c>
      <c r="E95" s="88">
        <f>IF(C95&gt;='Control Panel'!D$36,(('Control Panel'!D$34-'Control Panel'!C$34)*'Control Panel'!$C$39)+('Control Panel'!D$35-'Control Panel'!C$35)*'Control Panel'!$C$40+(('Control Panel'!D$36-'Control Panel'!C$36)*'Control Panel'!$C$41),IF(C95&gt;='Control Panel'!D$35,(('Control Panel'!D$34-'Control Panel'!C$34)*'Control Panel'!$C$39)+(('Control Panel'!D$35-'Control Panel'!C$35)*'Control Panel'!$C$40)+((C95-'Control Panel'!D$35)*'Control Panel'!$C$41),IF(C95&gt;='Control Panel'!D$34,(('Control Panel'!D$34-'Control Panel'!C$34)*'Control Panel'!$C$39)+((C95-'Control Panel'!D$34)*'Control Panel'!$C$40),IF(C95&lt;='Control Panel'!D$34,((C95-'Control Panel'!C$34)*'Control Panel'!$C$39)))))</f>
        <v>202203.584</v>
      </c>
      <c r="F95" s="88">
        <f>IF(D95&gt;='Control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Panel'!$C$29)),IF(D95&gt;='Control Panel'!$D$12,(('Control Panel'!$D$8-'Control Panel'!$C$8)*'Control Panel'!$C$24)+(('Control Panel'!$D$9-'Control Panel'!$C$9)*'Control Panel'!$C$25)+(('Control Panel'!$D$10-'Control Panel'!$C$10)*'Control Panel'!$C$26)+(('Control Panel'!$D$11-'Control Panel'!$C$11)*'Control Panel'!$C$27)+(('Control Panel'!$D$12-'Control Panel'!$C$12)*'Control Panel'!$C$28)+((D95-'Control Panel'!$D$12)*'Control Panel'!$C$29),IF(D95&gt;='Control Panel'!$D$11,(('Control Panel'!$D$8-'Control Panel'!$C$8)*'Control Panel'!$C$24)+(('Control Panel'!$D$9-'Control Panel'!$C$9)*'Control Panel'!$C$25)+(('Control Panel'!$D$10-'Control Panel'!$C$10)*'Control Panel'!$C$26)+(('Control Panel'!$D$11-'Control Panel'!$C$11)*'Control Panel'!$C$27)+((D95-'Control Panel'!$D$11)*'Control Panel'!$C$28),IF(D95&gt;='Control Panel'!$D$10,(('Control Panel'!$D$8-'Control Panel'!$C$8)*'Control Panel'!$C$24)+('Control Panel'!$D$9-'Control Panel'!$C$9)*'Control Panel'!$C$25+(('Control Panel'!$D$10-'Control Panel'!$C$10)*'Control Panel'!$C$26)+((D95-'Control Panel'!$D$10)*'Control Panel'!$C$27),IF(D95&gt;='Control Panel'!$D$9,(('Control Panel'!$D$8-'Control Panel'!$C$8)*'Control Panel'!$C$24)+(('Control Panel'!$D$9-'Control Panel'!$C$9)*'Control Panel'!$C$25)+((D95-'Control Panel'!$D$9)*'Control Panel'!$C$26),IF(D95&gt;='Control Panel'!$D$8,(('Control Panel'!$D$8-'Control Panel'!$C$8)*'Control Panel'!$C$24)+((D95-'Control Panel'!$D$8)*'Control Panel'!$C$25),IF(D95&lt;='Control Panel'!$D$8,((D95-'Control Panel'!$C$8)*'Control Panel'!$C$24))))))))</f>
        <v>181603.72785675002</v>
      </c>
      <c r="G95" s="89">
        <f t="shared" si="22"/>
        <v>3.902350265236347E-3</v>
      </c>
      <c r="H95" s="90">
        <f t="shared" si="23"/>
        <v>4.6529699992167344E-3</v>
      </c>
      <c r="I95" s="91">
        <f t="shared" si="24"/>
        <v>-20599.856143249985</v>
      </c>
      <c r="J95" s="91">
        <f>C95*(1+'Control Panel'!$C$44)</f>
        <v>53370322.335067503</v>
      </c>
      <c r="K95" s="91">
        <f>D95*(1+'Control Panel'!$C$44)</f>
        <v>40200525.626415007</v>
      </c>
      <c r="L95" s="92">
        <f>IF(J95&gt;='Control Panel'!G$36,(('Control Panel'!G$34-'Control Panel'!F$34)*'Control Panel'!$C$39)+('Control Panel'!G$35-'Control Panel'!F$35)*'Control Panel'!$C$40+(('Control Panel'!G$36-'Control Panel'!F$36)*'Control Panel'!$C$41),IF(J95&gt;='Control Panel'!G$35,(('Control Panel'!G$34-'Control Panel'!F$34)*'Control Panel'!$C$39)+(('Control Panel'!G$35-'Control Panel'!F$35)*'Control Panel'!$C$40)+((J95-'Control Panel'!G$35)*'Control Panel'!$C$41),IF(J95&gt;='Control Panel'!G$34,(('Control Panel'!G$34-'Control Panel'!F$34)*'Control Panel'!$C$39)+((J95-'Control Panel'!G$34)*'Control Panel'!$C$40),IF(J95&lt;='Control Panel'!G$34,((J95-'Control Panel'!F$34)*'Control Panel'!$C$39)))))</f>
        <v>208269.68946000002</v>
      </c>
      <c r="M95" s="92">
        <f>IF(K95&gt;='Control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Panel'!$C$29)),IF(K95&gt;='Control Panel'!$G$12,(('Control Panel'!$G$8-'Control Panel'!$F$8)*'Control Panel'!$C$24)+(('Control Panel'!$G$9-'Control Panel'!$F$9)*'Control Panel'!$C$25)+(('Control Panel'!$G$10-'Control Panel'!$F$10)*'Control Panel'!$C$26)+(('Control Panel'!$G$11-'Control Panel'!$F$11)*'Control Panel'!$C$27)+(('Control Panel'!$G$12-'Control Panel'!$F$12)*'Control Panel'!$C$28)+((K95-'Control Panel'!$G$12)*'Control Panel'!$C$29),IF(K95&gt;='Control Panel'!$G$11,(('Control Panel'!$G$8-'Control Panel'!$F$8)*'Control Panel'!$C$24)+(('Control Panel'!$G$9-'Control Panel'!$F$9)*'Control Panel'!$C$25)+(('Control Panel'!$G$10-'Control Panel'!$F$10)*'Control Panel'!$C$26)+(('Control Panel'!$G$11-'Control Panel'!$F$11)*'Control Panel'!$C$27)+((K95-'Control Panel'!$G$11)*'Control Panel'!$C$28),IF(K95&gt;='Control Panel'!$G$10,(('Control Panel'!$G$8-'Control Panel'!$F$8)*'Control Panel'!$C$24)+('Control Panel'!$G$9-'Control Panel'!$F$9)*'Control Panel'!$C$25+(('Control Panel'!$G$10-'Control Panel'!$F$10)*'Control Panel'!$C$26)+((K95-'Control Panel'!$G$10)*'Control Panel'!$C$27),IF(K95&gt;='Control Panel'!$G$9,(('Control Panel'!$G$8-'Control Panel'!$F$8)*'Control Panel'!$C$24)+(('Control Panel'!$G$9-'Control Panel'!$F$9)*'Control Panel'!$C$25)+((K95-'Control Panel'!$G$9)*'Control Panel'!$C$26),IF(K95&gt;='Control Panel'!$G$8,(('Control Panel'!$G$8-'Control Panel'!$F$8)*'Control Panel'!$C$24)+((K95-'Control Panel'!$G$8)*'Control Panel'!$C$25),IF(K95&lt;='Control Panel'!$G$8,((K95-'Control Panel'!$F$8)*'Control Panel'!$C$24))))))))</f>
        <v>187051.83969245252</v>
      </c>
      <c r="N95" s="92">
        <f t="shared" si="25"/>
        <v>-21217.849767547508</v>
      </c>
      <c r="O95" s="92">
        <f>J95*(1+'Control Panel'!$C$44)</f>
        <v>54971432.005119532</v>
      </c>
      <c r="P95" s="92">
        <f>K95*(1+'Control Panel'!$C$44)</f>
        <v>41406541.395207457</v>
      </c>
      <c r="Q95" s="92">
        <f>IF(O95&gt;='Control Panel'!J$36,(('Control Panel'!J$34-'Control Panel'!I$34)*'Control Panel'!$C$39)+('Control Panel'!J$35-'Control Panel'!I$35)*'Control Panel'!$C$40+(('Control Panel'!J$36-'Control Panel'!I$36)*'Control Panel'!$C$41),IF(O95&gt;='Control Panel'!J$35,(('Control Panel'!J$34-'Control Panel'!I$34)*'Control Panel'!$C$39)+(('Control Panel'!J$35-'Control Panel'!I$35)*'Control Panel'!$C$40)+((O95-'Control Panel'!J$35)*'Control Panel'!$C$41),IF(O95&gt;='Control Panel'!J$34,(('Control Panel'!J$34-'Control Panel'!I$34)*'Control Panel'!$C$39)+((O95-'Control Panel'!J$34)*'Control Panel'!$C$40),IF(O95&lt;='Control Panel'!J$34,((O95-'Control Panel'!I$34)*'Control Panel'!$C$39)))))</f>
        <v>214517.78014380005</v>
      </c>
      <c r="R95" s="92">
        <f>IF(P95&gt;='Control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Panel'!$C$29)),IF(P95&gt;='Control Panel'!$J$12,(('Control Panel'!$J$8-'Control Panel'!$I$8)*'Control Panel'!$C$24)+(('Control Panel'!$J$9-'Control Panel'!$I$9)*'Control Panel'!$C$25)+(('Control Panel'!$J$10-'Control Panel'!$I$10)*'Control Panel'!$C$26)+(('Control Panel'!$J$11-'Control Panel'!$I$11)*'Control Panel'!$C$27)+(('Control Panel'!$J$12-'Control Panel'!$I$12)*'Control Panel'!$C$28)+((P95-'Control Panel'!$J$12)*'Control Panel'!$C$29),IF(P95&gt;='Control Panel'!$J$11,(('Control Panel'!$J$8-'Control Panel'!$I$8)*'Control Panel'!$C$24)+(('Control Panel'!$J$9-'Control Panel'!$I$9)*'Control Panel'!$C$25)+(('Control Panel'!$J$10-'Control Panel'!$I$10)*'Control Panel'!$C$26)+(('Control Panel'!$J$11-'Control Panel'!$I$11)*'Control Panel'!$C$27)+((P95-'Control Panel'!$J$11)*'Control Panel'!$C$28),IF(P95&gt;='Control Panel'!$J$10,(('Control Panel'!$J$8-'Control Panel'!$I$8)*'Control Panel'!$C$24)+('Control Panel'!$J$9-'Control Panel'!$I$9)*'Control Panel'!$C$25+(('Control Panel'!$J$10-'Control Panel'!$I$10)*'Control Panel'!$C$26)+((P95-'Control Panel'!$J$10)*'Control Panel'!$C$27),IF(P95&gt;='Control Panel'!$J$9,(('Control Panel'!$J$8-'Control Panel'!$I$8)*'Control Panel'!$C$24)+(('Control Panel'!$J$9-'Control Panel'!$I$9)*'Control Panel'!$C$25)+((P95-'Control Panel'!$J$9)*'Control Panel'!$C$26),IF(P95&gt;='Control Panel'!$J$8,(('Control Panel'!$J$8-'Control Panel'!$I$8)*'Control Panel'!$C$24)+((P95-'Control Panel'!$J$8)*'Control Panel'!$C$25),IF(P95&lt;='Control Panel'!$J$8,((P95-'Control Panel'!$I$8)*'Control Panel'!$C$24))))))))</f>
        <v>192663.39488322611</v>
      </c>
      <c r="S95" s="92">
        <f t="shared" si="26"/>
        <v>-21854.385260573938</v>
      </c>
      <c r="T95" s="92">
        <f>O95*(1+'Control Panel'!$C$44)</f>
        <v>56620574.96527312</v>
      </c>
      <c r="U95" s="92">
        <f>P95*(1+'Control Panel'!$C$44)</f>
        <v>42648737.637063682</v>
      </c>
      <c r="V95" s="92">
        <f>IF(T95&gt;='Control Panel'!M$36,(('Control Panel'!M$34-'Control Panel'!L$34)*'Control Panel'!$C$39)+('Control Panel'!M$35-'Control Panel'!L$35)*'Control Panel'!$C$40+(('Control Panel'!M$36-'Control Panel'!L$36)*'Control Panel'!$C$41),IF(T95&gt;='Control Panel'!M$35,(('Control Panel'!M$34-'Control Panel'!L$34)*'Control Panel'!$C$39)+(('Control Panel'!M$35-'Control Panel'!L$35)*'Control Panel'!$C$40)+((T95-'Control Panel'!M$35)*'Control Panel'!$C$41),IF(T95&gt;='Control Panel'!M$34,(('Control Panel'!M$34-'Control Panel'!L$34)*'Control Panel'!$C$39)+((T95-'Control Panel'!M$34)*'Control Panel'!$C$40),IF(T95&lt;='Control Panel'!M$34,((T95-'Control Panel'!L$34)*'Control Panel'!$C$39)))))</f>
        <v>220953.31354811406</v>
      </c>
      <c r="W95" s="91">
        <f>IF(U95&gt;='Control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Panel'!$C$29)),IF(U95&gt;='Control Panel'!$M$12,(('Control Panel'!$M$8-'Control Panel'!$L$8)*'Control Panel'!$C$24)+(('Control Panel'!$M$9-'Control Panel'!$L$9)*'Control Panel'!$C$25)+(('Control Panel'!$M$10-'Control Panel'!$L$10)*'Control Panel'!$C$26)+(('Control Panel'!$M$11-'Control Panel'!$L$11)*'Control Panel'!$C$27)+(('Control Panel'!$M$12-'Control Panel'!$L$12)*'Control Panel'!$C$28)+((U95-'Control Panel'!$M$12)*'Control Panel'!$C$29),IF(U95&gt;='Control Panel'!$M$11,(('Control Panel'!$M$8-'Control Panel'!$L$8)*'Control Panel'!$C$24)+(('Control Panel'!$M$9-'Control Panel'!$L$9)*'Control Panel'!$C$25)+(('Control Panel'!$M$10-'Control Panel'!$L$10)*'Control Panel'!$C$26)+(('Control Panel'!$M$11-'Control Panel'!$L$11)*'Control Panel'!$C$27)+((U95-'Control Panel'!$M$11)*'Control Panel'!$C$28),IF(U95&gt;='Control Panel'!$M$10,(('Control Panel'!$M$8-'Control Panel'!$L$8)*'Control Panel'!$C$24)+('Control Panel'!$M$9-'Control Panel'!$L$9)*'Control Panel'!$C$25+(('Control Panel'!$M$10-'Control Panel'!$L$10)*'Control Panel'!$C$26)+((U95-'Control Panel'!$M$10)*'Control Panel'!$C$27),IF(U95&gt;='Control Panel'!$M$9,(('Control Panel'!$M$8-'Control Panel'!$L$8)*'Control Panel'!$C$24)+(('Control Panel'!$M$9-'Control Panel'!$L$9)*'Control Panel'!$C$25)+((U95-'Control Panel'!$M$9)*'Control Panel'!$C$26),IF(U95&gt;='Control Panel'!$M$8,(('Control Panel'!$M$8-'Control Panel'!$L$8)*'Control Panel'!$C$24)+((U95-'Control Panel'!$M$8)*'Control Panel'!$C$25),IF(U95&lt;='Control Panel'!$M$8,((U95-'Control Panel'!$L$8)*'Control Panel'!$C$24))))))))</f>
        <v>198443.29672972288</v>
      </c>
      <c r="X95" s="92">
        <f t="shared" si="27"/>
        <v>-22510.016818391188</v>
      </c>
      <c r="Y95" s="91">
        <f>T95*(1+'Control Panel'!$C$44)</f>
        <v>58319192.214231312</v>
      </c>
      <c r="Z95" s="91">
        <f>U95*(1+'Control Panel'!$C$44)</f>
        <v>43928199.76617559</v>
      </c>
      <c r="AA95" s="91">
        <f>IF(Y95&gt;='Control Panel'!P$36,(('Control Panel'!P$34-'Control Panel'!O$34)*'Control Panel'!$C$39)+('Control Panel'!P$35-'Control Panel'!O$35)*'Control Panel'!$C$40+(('Control Panel'!P$36-'Control Panel'!O$36)*'Control Panel'!$C$41),IF(Y95&gt;='Control Panel'!P$35,(('Control Panel'!P$34-'Control Panel'!O$34)*'Control Panel'!$C$39)+(('Control Panel'!P$35-'Control Panel'!O$35)*'Control Panel'!$C$40)+((Y95-'Control Panel'!P$35)*'Control Panel'!$C$41),IF(Y95&gt;='Control Panel'!P$34,(('Control Panel'!P$34-'Control Panel'!O$34)*'Control Panel'!$C$39)+((Y95-'Control Panel'!P$34)*'Control Panel'!$C$40),IF(Y95&lt;='Control Panel'!P$34,((Y95-'Control Panel'!O$34)*'Control Panel'!$C$39)))))</f>
        <v>227581.91295455751</v>
      </c>
      <c r="AB95" s="91">
        <f>IF(Z95&gt;='Control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Panel'!$C$29)),IF(Z95&gt;='Control Panel'!$P$12,(('Control Panel'!$P$8-'Control Panel'!$O$8)*'Control Panel'!$C$24)+(('Control Panel'!$P$9-'Control Panel'!$O$9)*'Control Panel'!$C$25)+(('Control Panel'!$P$10-'Control Panel'!$O$10)*'Control Panel'!$C$26)+(('Control Panel'!$P$11-'Control Panel'!$O$11)*'Control Panel'!$C$27)+(('Control Panel'!$P$12-'Control Panel'!$O$12)*'Control Panel'!$C$28)+((Z95-'Control Panel'!$P$12)*'Control Panel'!$C$29),IF(Z95&gt;='Control Panel'!$P$11,(('Control Panel'!$P$8-'Control Panel'!$O$8)*'Control Panel'!$C$24)+(('Control Panel'!$P$9-'Control Panel'!$O$9)*'Control Panel'!$C$25)+(('Control Panel'!$P$10-'Control Panel'!$O$10)*'Control Panel'!$C$26)+(('Control Panel'!$P$11-'Control Panel'!$O$11)*'Control Panel'!$C$27)+((Z95-'Control Panel'!$P$11)*'Control Panel'!$C$28),IF(Z95&gt;='Control Panel'!$P$10,(('Control Panel'!$P$8-'Control Panel'!$O$8)*'Control Panel'!$C$24)+('Control Panel'!$P$9-'Control Panel'!$O$9)*'Control Panel'!$C$25+(('Control Panel'!$P$10-'Control Panel'!$O$10)*'Control Panel'!$C$26)+((Z95-'Control Panel'!$P$10)*'Control Panel'!$C$27),IF(Z95&gt;='Control Panel'!$P$9,(('Control Panel'!$P$8-'Control Panel'!$O$8)*'Control Panel'!$C$24)+(('Control Panel'!$P$9-'Control Panel'!$O$9)*'Control Panel'!$C$25)+((Z95-'Control Panel'!$P$9)*'Control Panel'!$C$26),IF(Z95&gt;='Control Panel'!$P$8,(('Control Panel'!$P$8-'Control Panel'!$O$8)*'Control Panel'!$C$24)+((Z95-'Control Panel'!$P$8)*'Control Panel'!$C$25),IF(Z95&lt;='Control Panel'!$P$8,((Z95-'Control Panel'!$O$8)*'Control Panel'!$C$24))))))))</f>
        <v>204396.59563161456</v>
      </c>
      <c r="AC95" s="93">
        <f t="shared" si="28"/>
        <v>-23185.317322942952</v>
      </c>
      <c r="AD95" s="93">
        <f>Y95*(1+'Control Panel'!$C$44)</f>
        <v>60068767.980658256</v>
      </c>
      <c r="AE95" s="91">
        <f>Z95*(1+'Control Panel'!$C$44)</f>
        <v>45246045.759160861</v>
      </c>
      <c r="AF95" s="91">
        <f>IF(AD95&gt;='Control Panel'!S$36,(('Control Panel'!S$34-'Control Panel'!R$34)*'Control Panel'!$C$39)+('Control Panel'!S$35-'Control Panel'!R$35)*'Control Panel'!$C$40+(('Control Panel'!S$36-'Control Panel'!R$36)*'Control Panel'!$C$41),IF(AD95&gt;='Control Panel'!S$35,(('Control Panel'!S$34-'Control Panel'!R$34)*'Control Panel'!$C$39)+(('Control Panel'!S$35-'Control Panel'!R$35)*'Control Panel'!$C$40)+((AD95-'Control Panel'!S$35)*'Control Panel'!$C$41),IF(AD95&gt;='Control Panel'!S$34,(('Control Panel'!S$34-'Control Panel'!R$34)*'Control Panel'!$C$39)+((AD95-'Control Panel'!S$34)*'Control Panel'!$C$40),IF(AD95&lt;='Control Panel'!S$34,((AD95-'Control Panel'!R$34)*'Control Panel'!$C$39)))))</f>
        <v>234409.37034319423</v>
      </c>
      <c r="AG95" s="91">
        <f>IF(AE95&gt;='Control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Panel'!$C$29)),IF(AE95&gt;='Control Panel'!$S$12,(('Control Panel'!$S$8-'Control Panel'!$R$8)*'Control Panel'!$C$24)+(('Control Panel'!$S$9-'Control Panel'!$R$9)*'Control Panel'!$C$25)+(('Control Panel'!$S$10-'Control Panel'!$R$10)*'Control Panel'!$C$26)+(('Control Panel'!$S$11-'Control Panel'!$R$11)*'Control Panel'!$C$27)+(('Control Panel'!$S$12-'Control Panel'!$R$12)*'Control Panel'!$C$28)+((AE95-'Control Panel'!$S$12)*'Control Panel'!$C$29),IF(AE95&gt;='Control Panel'!$S$11,(('Control Panel'!$S$8-'Control Panel'!$R$8)*'Control Panel'!$C$24)+(('Control Panel'!$S$9-'Control Panel'!$R$9)*'Control Panel'!$C$25)+(('Control Panel'!$S$10-'Control Panel'!$R$10)*'Control Panel'!$C$26)+(('Control Panel'!$S$11-'Control Panel'!$R$11)*'Control Panel'!$C$27)+((AE95-'Control Panel'!$S$11)*'Control Panel'!$C$28),IF(AE95&gt;='Control Panel'!$S$10,(('Control Panel'!$S$8-'Control Panel'!$R$8)*'Control Panel'!$C$24)+('Control Panel'!$S$9-'Control Panel'!$R$9)*'Control Panel'!$C$25+(('Control Panel'!$S$10-'Control Panel'!$R$10)*'Control Panel'!$C$26)+((AE95-'Control Panel'!$S$10)*'Control Panel'!$C$27),IF(AE95&gt;='Control Panel'!$S$9,(('Control Panel'!$S$8-'Control Panel'!$R$8)*'Control Panel'!$C$24)+(('Control Panel'!$S$9-'Control Panel'!$R$9)*'Control Panel'!$C$25)+((AE95-'Control Panel'!$S$9)*'Control Panel'!$C$26),IF(AE95&gt;='Control Panel'!$S$8,(('Control Panel'!$S$8-'Control Panel'!$R$8)*'Control Panel'!$C$24)+((AE95-'Control Panel'!$S$8)*'Control Panel'!$C$25),IF(AE95&lt;='Control Panel'!$S$8,((AE95-'Control Panel'!$R$8)*'Control Panel'!$C$24))))))))</f>
        <v>210528.49350056303</v>
      </c>
      <c r="AH95" s="91">
        <f t="shared" si="29"/>
        <v>-23880.876842631202</v>
      </c>
      <c r="AI95" s="92">
        <f t="shared" si="30"/>
        <v>1105732.0664496659</v>
      </c>
      <c r="AJ95" s="92">
        <f t="shared" si="31"/>
        <v>993083.620437579</v>
      </c>
      <c r="AK95" s="92">
        <f t="shared" si="32"/>
        <v>-112648.44601208693</v>
      </c>
    </row>
    <row r="96" spans="1:37" s="94" customFormat="1" ht="14.1">
      <c r="A96" s="86" t="str">
        <f>'ESTIMATED Earned Revenue'!A97</f>
        <v>Oxnard, CA</v>
      </c>
      <c r="B96" s="86"/>
      <c r="C96" s="87">
        <f>'ESTIMATED Earned Revenue'!$I97*1.07925</f>
        <v>42588372.478687502</v>
      </c>
      <c r="D96" s="87">
        <f>'ESTIMATED Earned Revenue'!$L97*1.07925</f>
        <v>39594157.464442506</v>
      </c>
      <c r="E96" s="88">
        <f>IF(C96&gt;='Control Panel'!D$36,(('Control Panel'!D$34-'Control Panel'!C$34)*'Control Panel'!$C$39)+('Control Panel'!D$35-'Control Panel'!C$35)*'Control Panel'!$C$40+(('Control Panel'!D$36-'Control Panel'!C$36)*'Control Panel'!$C$41),IF(C96&gt;='Control Panel'!D$35,(('Control Panel'!D$34-'Control Panel'!C$34)*'Control Panel'!$C$39)+(('Control Panel'!D$35-'Control Panel'!C$35)*'Control Panel'!$C$40)+((C96-'Control Panel'!D$35)*'Control Panel'!$C$41),IF(C96&gt;='Control Panel'!D$34,(('Control Panel'!D$34-'Control Panel'!C$34)*'Control Panel'!$C$39)+((C96-'Control Panel'!D$34)*'Control Panel'!$C$40),IF(C96&lt;='Control Panel'!D$34,((C96-'Control Panel'!C$34)*'Control Panel'!$C$39)))))</f>
        <v>202203.584</v>
      </c>
      <c r="F96" s="88">
        <f>IF(D96&gt;='Control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Panel'!$C$29)),IF(D96&gt;='Control Panel'!$D$12,(('Control Panel'!$D$8-'Control Panel'!$C$8)*'Control Panel'!$C$24)+(('Control Panel'!$D$9-'Control Panel'!$C$9)*'Control Panel'!$C$25)+(('Control Panel'!$D$10-'Control Panel'!$C$10)*'Control Panel'!$C$26)+(('Control Panel'!$D$11-'Control Panel'!$C$11)*'Control Panel'!$C$27)+(('Control Panel'!$D$12-'Control Panel'!$C$12)*'Control Panel'!$C$28)+((D96-'Control Panel'!$D$12)*'Control Panel'!$C$29),IF(D96&gt;='Control Panel'!$D$11,(('Control Panel'!$D$8-'Control Panel'!$C$8)*'Control Panel'!$C$24)+(('Control Panel'!$D$9-'Control Panel'!$C$9)*'Control Panel'!$C$25)+(('Control Panel'!$D$10-'Control Panel'!$C$10)*'Control Panel'!$C$26)+(('Control Panel'!$D$11-'Control Panel'!$C$11)*'Control Panel'!$C$27)+((D96-'Control Panel'!$D$11)*'Control Panel'!$C$28),IF(D96&gt;='Control Panel'!$D$10,(('Control Panel'!$D$8-'Control Panel'!$C$8)*'Control Panel'!$C$24)+('Control Panel'!$D$9-'Control Panel'!$C$9)*'Control Panel'!$C$25+(('Control Panel'!$D$10-'Control Panel'!$C$10)*'Control Panel'!$C$26)+((D96-'Control Panel'!$D$10)*'Control Panel'!$C$27),IF(D96&gt;='Control Panel'!$D$9,(('Control Panel'!$D$8-'Control Panel'!$C$8)*'Control Panel'!$C$24)+(('Control Panel'!$D$9-'Control Panel'!$C$9)*'Control Panel'!$C$25)+((D96-'Control Panel'!$D$9)*'Control Panel'!$C$26),IF(D96&gt;='Control Panel'!$D$8,(('Control Panel'!$D$8-'Control Panel'!$C$8)*'Control Panel'!$C$24)+((D96-'Control Panel'!$D$8)*'Control Panel'!$C$25),IF(D96&lt;='Control Panel'!$D$8,((D96-'Control Panel'!$C$8)*'Control Panel'!$C$24))))))))</f>
        <v>183579.55112554878</v>
      </c>
      <c r="G96" s="89">
        <f t="shared" si="22"/>
        <v>4.7478589162144843E-3</v>
      </c>
      <c r="H96" s="90">
        <f t="shared" si="23"/>
        <v>4.6365313188040987E-3</v>
      </c>
      <c r="I96" s="91">
        <f t="shared" si="24"/>
        <v>-18624.032874451223</v>
      </c>
      <c r="J96" s="91">
        <f>C96*(1+'Control Panel'!$C$44)</f>
        <v>43866023.653048128</v>
      </c>
      <c r="K96" s="91">
        <f>D96*(1+'Control Panel'!$C$44)</f>
        <v>40781982.188375786</v>
      </c>
      <c r="L96" s="92">
        <f>IF(J96&gt;='Control Panel'!G$36,(('Control Panel'!G$34-'Control Panel'!F$34)*'Control Panel'!$C$39)+('Control Panel'!G$35-'Control Panel'!F$35)*'Control Panel'!$C$40+(('Control Panel'!G$36-'Control Panel'!F$36)*'Control Panel'!$C$41),IF(J96&gt;='Control Panel'!G$35,(('Control Panel'!G$34-'Control Panel'!F$34)*'Control Panel'!$C$39)+(('Control Panel'!G$35-'Control Panel'!F$35)*'Control Panel'!$C$40)+((J96-'Control Panel'!G$35)*'Control Panel'!$C$41),IF(J96&gt;='Control Panel'!G$34,(('Control Panel'!G$34-'Control Panel'!F$34)*'Control Panel'!$C$39)+((J96-'Control Panel'!G$34)*'Control Panel'!$C$40),IF(J96&lt;='Control Panel'!G$34,((J96-'Control Panel'!F$34)*'Control Panel'!$C$39)))))</f>
        <v>208269.68946000002</v>
      </c>
      <c r="M96" s="92">
        <f>IF(K96&gt;='Control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Panel'!$C$29)),IF(K96&gt;='Control Panel'!$G$12,(('Control Panel'!$G$8-'Control Panel'!$F$8)*'Control Panel'!$C$24)+(('Control Panel'!$G$9-'Control Panel'!$F$9)*'Control Panel'!$C$25)+(('Control Panel'!$G$10-'Control Panel'!$F$10)*'Control Panel'!$C$26)+(('Control Panel'!$G$11-'Control Panel'!$F$11)*'Control Panel'!$C$27)+(('Control Panel'!$G$12-'Control Panel'!$F$12)*'Control Panel'!$C$28)+((K96-'Control Panel'!$G$12)*'Control Panel'!$C$29),IF(K96&gt;='Control Panel'!$G$11,(('Control Panel'!$G$8-'Control Panel'!$F$8)*'Control Panel'!$C$24)+(('Control Panel'!$G$9-'Control Panel'!$F$9)*'Control Panel'!$C$25)+(('Control Panel'!$G$10-'Control Panel'!$F$10)*'Control Panel'!$C$26)+(('Control Panel'!$G$11-'Control Panel'!$F$11)*'Control Panel'!$C$27)+((K96-'Control Panel'!$G$11)*'Control Panel'!$C$28),IF(K96&gt;='Control Panel'!$G$10,(('Control Panel'!$G$8-'Control Panel'!$F$8)*'Control Panel'!$C$24)+('Control Panel'!$G$9-'Control Panel'!$F$9)*'Control Panel'!$C$25+(('Control Panel'!$G$10-'Control Panel'!$F$10)*'Control Panel'!$C$26)+((K96-'Control Panel'!$G$10)*'Control Panel'!$C$27),IF(K96&gt;='Control Panel'!$G$9,(('Control Panel'!$G$8-'Control Panel'!$F$8)*'Control Panel'!$C$24)+(('Control Panel'!$G$9-'Control Panel'!$F$9)*'Control Panel'!$C$25)+((K96-'Control Panel'!$G$9)*'Control Panel'!$C$26),IF(K96&gt;='Control Panel'!$G$8,(('Control Panel'!$G$8-'Control Panel'!$F$8)*'Control Panel'!$C$24)+((K96-'Control Panel'!$G$8)*'Control Panel'!$C$25),IF(K96&lt;='Control Panel'!$G$8,((K96-'Control Panel'!$F$8)*'Control Panel'!$C$24))))))))</f>
        <v>189086.93765931524</v>
      </c>
      <c r="N96" s="92">
        <f t="shared" si="25"/>
        <v>-19182.751800684782</v>
      </c>
      <c r="O96" s="92">
        <f>J96*(1+'Control Panel'!$C$44)</f>
        <v>45182004.362639576</v>
      </c>
      <c r="P96" s="92">
        <f>K96*(1+'Control Panel'!$C$44)</f>
        <v>42005441.65402706</v>
      </c>
      <c r="Q96" s="92">
        <f>IF(O96&gt;='Control Panel'!J$36,(('Control Panel'!J$34-'Control Panel'!I$34)*'Control Panel'!$C$39)+('Control Panel'!J$35-'Control Panel'!I$35)*'Control Panel'!$C$40+(('Control Panel'!J$36-'Control Panel'!I$36)*'Control Panel'!$C$41),IF(O96&gt;='Control Panel'!J$35,(('Control Panel'!J$34-'Control Panel'!I$34)*'Control Panel'!$C$39)+(('Control Panel'!J$35-'Control Panel'!I$35)*'Control Panel'!$C$40)+((O96-'Control Panel'!J$35)*'Control Panel'!$C$41),IF(O96&gt;='Control Panel'!J$34,(('Control Panel'!J$34-'Control Panel'!I$34)*'Control Panel'!$C$39)+((O96-'Control Panel'!J$34)*'Control Panel'!$C$40),IF(O96&lt;='Control Panel'!J$34,((O96-'Control Panel'!I$34)*'Control Panel'!$C$39)))))</f>
        <v>214517.78014380005</v>
      </c>
      <c r="R96" s="92">
        <f>IF(P96&gt;='Control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Panel'!$C$29)),IF(P96&gt;='Control Panel'!$J$12,(('Control Panel'!$J$8-'Control Panel'!$I$8)*'Control Panel'!$C$24)+(('Control Panel'!$J$9-'Control Panel'!$I$9)*'Control Panel'!$C$25)+(('Control Panel'!$J$10-'Control Panel'!$I$10)*'Control Panel'!$C$26)+(('Control Panel'!$J$11-'Control Panel'!$I$11)*'Control Panel'!$C$27)+(('Control Panel'!$J$12-'Control Panel'!$I$12)*'Control Panel'!$C$28)+((P96-'Control Panel'!$J$12)*'Control Panel'!$C$29),IF(P96&gt;='Control Panel'!$J$11,(('Control Panel'!$J$8-'Control Panel'!$I$8)*'Control Panel'!$C$24)+(('Control Panel'!$J$9-'Control Panel'!$I$9)*'Control Panel'!$C$25)+(('Control Panel'!$J$10-'Control Panel'!$I$10)*'Control Panel'!$C$26)+(('Control Panel'!$J$11-'Control Panel'!$I$11)*'Control Panel'!$C$27)+((P96-'Control Panel'!$J$11)*'Control Panel'!$C$28),IF(P96&gt;='Control Panel'!$J$10,(('Control Panel'!$J$8-'Control Panel'!$I$8)*'Control Panel'!$C$24)+('Control Panel'!$J$9-'Control Panel'!$I$9)*'Control Panel'!$C$25+(('Control Panel'!$J$10-'Control Panel'!$I$10)*'Control Panel'!$C$26)+((P96-'Control Panel'!$J$10)*'Control Panel'!$C$27),IF(P96&gt;='Control Panel'!$J$9,(('Control Panel'!$J$8-'Control Panel'!$I$8)*'Control Panel'!$C$24)+(('Control Panel'!$J$9-'Control Panel'!$I$9)*'Control Panel'!$C$25)+((P96-'Control Panel'!$J$9)*'Control Panel'!$C$26),IF(P96&gt;='Control Panel'!$J$8,(('Control Panel'!$J$8-'Control Panel'!$I$8)*'Control Panel'!$C$24)+((P96-'Control Panel'!$J$8)*'Control Panel'!$C$25),IF(P96&lt;='Control Panel'!$J$8,((P96-'Control Panel'!$I$8)*'Control Panel'!$C$24))))))))</f>
        <v>194759.5457890947</v>
      </c>
      <c r="S96" s="92">
        <f t="shared" si="26"/>
        <v>-19758.234354705346</v>
      </c>
      <c r="T96" s="92">
        <f>O96*(1+'Control Panel'!$C$44)</f>
        <v>46537464.493518762</v>
      </c>
      <c r="U96" s="92">
        <f>P96*(1+'Control Panel'!$C$44)</f>
        <v>43265604.90364787</v>
      </c>
      <c r="V96" s="92">
        <f>IF(T96&gt;='Control Panel'!M$36,(('Control Panel'!M$34-'Control Panel'!L$34)*'Control Panel'!$C$39)+('Control Panel'!M$35-'Control Panel'!L$35)*'Control Panel'!$C$40+(('Control Panel'!M$36-'Control Panel'!L$36)*'Control Panel'!$C$41),IF(T96&gt;='Control Panel'!M$35,(('Control Panel'!M$34-'Control Panel'!L$34)*'Control Panel'!$C$39)+(('Control Panel'!M$35-'Control Panel'!L$35)*'Control Panel'!$C$40)+((T96-'Control Panel'!M$35)*'Control Panel'!$C$41),IF(T96&gt;='Control Panel'!M$34,(('Control Panel'!M$34-'Control Panel'!L$34)*'Control Panel'!$C$39)+((T96-'Control Panel'!M$34)*'Control Panel'!$C$40),IF(T96&lt;='Control Panel'!M$34,((T96-'Control Panel'!L$34)*'Control Panel'!$C$39)))))</f>
        <v>220953.31354811406</v>
      </c>
      <c r="W96" s="91">
        <f>IF(U96&gt;='Control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Panel'!$C$29)),IF(U96&gt;='Control Panel'!$M$12,(('Control Panel'!$M$8-'Control Panel'!$L$8)*'Control Panel'!$C$24)+(('Control Panel'!$M$9-'Control Panel'!$L$9)*'Control Panel'!$C$25)+(('Control Panel'!$M$10-'Control Panel'!$L$10)*'Control Panel'!$C$26)+(('Control Panel'!$M$11-'Control Panel'!$L$11)*'Control Panel'!$C$27)+(('Control Panel'!$M$12-'Control Panel'!$L$12)*'Control Panel'!$C$28)+((U96-'Control Panel'!$M$12)*'Control Panel'!$C$29),IF(U96&gt;='Control Panel'!$M$11,(('Control Panel'!$M$8-'Control Panel'!$L$8)*'Control Panel'!$C$24)+(('Control Panel'!$M$9-'Control Panel'!$L$9)*'Control Panel'!$C$25)+(('Control Panel'!$M$10-'Control Panel'!$L$10)*'Control Panel'!$C$26)+(('Control Panel'!$M$11-'Control Panel'!$L$11)*'Control Panel'!$C$27)+((U96-'Control Panel'!$M$11)*'Control Panel'!$C$28),IF(U96&gt;='Control Panel'!$M$10,(('Control Panel'!$M$8-'Control Panel'!$L$8)*'Control Panel'!$C$24)+('Control Panel'!$M$9-'Control Panel'!$L$9)*'Control Panel'!$C$25+(('Control Panel'!$M$10-'Control Panel'!$L$10)*'Control Panel'!$C$26)+((U96-'Control Panel'!$M$10)*'Control Panel'!$C$27),IF(U96&gt;='Control Panel'!$M$9,(('Control Panel'!$M$8-'Control Panel'!$L$8)*'Control Panel'!$C$24)+(('Control Panel'!$M$9-'Control Panel'!$L$9)*'Control Panel'!$C$25)+((U96-'Control Panel'!$M$9)*'Control Panel'!$C$26),IF(U96&gt;='Control Panel'!$M$8,(('Control Panel'!$M$8-'Control Panel'!$L$8)*'Control Panel'!$C$24)+((U96-'Control Panel'!$M$8)*'Control Panel'!$C$25),IF(U96&lt;='Control Panel'!$M$8,((U96-'Control Panel'!$L$8)*'Control Panel'!$C$24))))))))</f>
        <v>200602.33216276753</v>
      </c>
      <c r="X96" s="92">
        <f t="shared" si="27"/>
        <v>-20350.981385346531</v>
      </c>
      <c r="Y96" s="91">
        <f>T96*(1+'Control Panel'!$C$44)</f>
        <v>47933588.428324327</v>
      </c>
      <c r="Z96" s="91">
        <f>U96*(1+'Control Panel'!$C$44)</f>
        <v>44563573.050757304</v>
      </c>
      <c r="AA96" s="91">
        <f>IF(Y96&gt;='Control Panel'!P$36,(('Control Panel'!P$34-'Control Panel'!O$34)*'Control Panel'!$C$39)+('Control Panel'!P$35-'Control Panel'!O$35)*'Control Panel'!$C$40+(('Control Panel'!P$36-'Control Panel'!O$36)*'Control Panel'!$C$41),IF(Y96&gt;='Control Panel'!P$35,(('Control Panel'!P$34-'Control Panel'!O$34)*'Control Panel'!$C$39)+(('Control Panel'!P$35-'Control Panel'!O$35)*'Control Panel'!$C$40)+((Y96-'Control Panel'!P$35)*'Control Panel'!$C$41),IF(Y96&gt;='Control Panel'!P$34,(('Control Panel'!P$34-'Control Panel'!O$34)*'Control Panel'!$C$39)+((Y96-'Control Panel'!P$34)*'Control Panel'!$C$40),IF(Y96&lt;='Control Panel'!P$34,((Y96-'Control Panel'!O$34)*'Control Panel'!$C$39)))))</f>
        <v>227581.91295455751</v>
      </c>
      <c r="AB96" s="91">
        <f>IF(Z96&gt;='Control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Panel'!$C$29)),IF(Z96&gt;='Control Panel'!$P$12,(('Control Panel'!$P$8-'Control Panel'!$O$8)*'Control Panel'!$C$24)+(('Control Panel'!$P$9-'Control Panel'!$O$9)*'Control Panel'!$C$25)+(('Control Panel'!$P$10-'Control Panel'!$O$10)*'Control Panel'!$C$26)+(('Control Panel'!$P$11-'Control Panel'!$O$11)*'Control Panel'!$C$27)+(('Control Panel'!$P$12-'Control Panel'!$O$12)*'Control Panel'!$C$28)+((Z96-'Control Panel'!$P$12)*'Control Panel'!$C$29),IF(Z96&gt;='Control Panel'!$P$11,(('Control Panel'!$P$8-'Control Panel'!$O$8)*'Control Panel'!$C$24)+(('Control Panel'!$P$9-'Control Panel'!$O$9)*'Control Panel'!$C$25)+(('Control Panel'!$P$10-'Control Panel'!$O$10)*'Control Panel'!$C$26)+(('Control Panel'!$P$11-'Control Panel'!$O$11)*'Control Panel'!$C$27)+((Z96-'Control Panel'!$P$11)*'Control Panel'!$C$28),IF(Z96&gt;='Control Panel'!$P$10,(('Control Panel'!$P$8-'Control Panel'!$O$8)*'Control Panel'!$C$24)+('Control Panel'!$P$9-'Control Panel'!$O$9)*'Control Panel'!$C$25+(('Control Panel'!$P$10-'Control Panel'!$O$10)*'Control Panel'!$C$26)+((Z96-'Control Panel'!$P$10)*'Control Panel'!$C$27),IF(Z96&gt;='Control Panel'!$P$9,(('Control Panel'!$P$8-'Control Panel'!$O$8)*'Control Panel'!$C$24)+(('Control Panel'!$P$9-'Control Panel'!$O$9)*'Control Panel'!$C$25)+((Z96-'Control Panel'!$P$9)*'Control Panel'!$C$26),IF(Z96&gt;='Control Panel'!$P$8,(('Control Panel'!$P$8-'Control Panel'!$O$8)*'Control Panel'!$C$24)+((Z96-'Control Panel'!$P$8)*'Control Panel'!$C$25),IF(Z96&lt;='Control Panel'!$P$8,((Z96-'Control Panel'!$O$8)*'Control Panel'!$C$24))))))))</f>
        <v>206620.40212765057</v>
      </c>
      <c r="AC96" s="93">
        <f t="shared" si="28"/>
        <v>-20961.510826906946</v>
      </c>
      <c r="AD96" s="93">
        <f>Y96*(1+'Control Panel'!$C$44)</f>
        <v>49371596.081174061</v>
      </c>
      <c r="AE96" s="91">
        <f>Z96*(1+'Control Panel'!$C$44)</f>
        <v>45900480.242280021</v>
      </c>
      <c r="AF96" s="91">
        <f>IF(AD96&gt;='Control Panel'!S$36,(('Control Panel'!S$34-'Control Panel'!R$34)*'Control Panel'!$C$39)+('Control Panel'!S$35-'Control Panel'!R$35)*'Control Panel'!$C$40+(('Control Panel'!S$36-'Control Panel'!R$36)*'Control Panel'!$C$41),IF(AD96&gt;='Control Panel'!S$35,(('Control Panel'!S$34-'Control Panel'!R$34)*'Control Panel'!$C$39)+(('Control Panel'!S$35-'Control Panel'!R$35)*'Control Panel'!$C$40)+((AD96-'Control Panel'!S$35)*'Control Panel'!$C$41),IF(AD96&gt;='Control Panel'!S$34,(('Control Panel'!S$34-'Control Panel'!R$34)*'Control Panel'!$C$39)+((AD96-'Control Panel'!S$34)*'Control Panel'!$C$40),IF(AD96&lt;='Control Panel'!S$34,((AD96-'Control Panel'!R$34)*'Control Panel'!$C$39)))))</f>
        <v>234409.37034319423</v>
      </c>
      <c r="AG96" s="91">
        <f>IF(AE96&gt;='Control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Panel'!$C$29)),IF(AE96&gt;='Control Panel'!$S$12,(('Control Panel'!$S$8-'Control Panel'!$R$8)*'Control Panel'!$C$24)+(('Control Panel'!$S$9-'Control Panel'!$R$9)*'Control Panel'!$C$25)+(('Control Panel'!$S$10-'Control Panel'!$R$10)*'Control Panel'!$C$26)+(('Control Panel'!$S$11-'Control Panel'!$R$11)*'Control Panel'!$C$27)+(('Control Panel'!$S$12-'Control Panel'!$R$12)*'Control Panel'!$C$28)+((AE96-'Control Panel'!$S$12)*'Control Panel'!$C$29),IF(AE96&gt;='Control Panel'!$S$11,(('Control Panel'!$S$8-'Control Panel'!$R$8)*'Control Panel'!$C$24)+(('Control Panel'!$S$9-'Control Panel'!$R$9)*'Control Panel'!$C$25)+(('Control Panel'!$S$10-'Control Panel'!$R$10)*'Control Panel'!$C$26)+(('Control Panel'!$S$11-'Control Panel'!$R$11)*'Control Panel'!$C$27)+((AE96-'Control Panel'!$S$11)*'Control Panel'!$C$28),IF(AE96&gt;='Control Panel'!$S$10,(('Control Panel'!$S$8-'Control Panel'!$R$8)*'Control Panel'!$C$24)+('Control Panel'!$S$9-'Control Panel'!$R$9)*'Control Panel'!$C$25+(('Control Panel'!$S$10-'Control Panel'!$R$10)*'Control Panel'!$C$26)+((AE96-'Control Panel'!$S$10)*'Control Panel'!$C$27),IF(AE96&gt;='Control Panel'!$S$9,(('Control Panel'!$S$8-'Control Panel'!$R$8)*'Control Panel'!$C$24)+(('Control Panel'!$S$9-'Control Panel'!$R$9)*'Control Panel'!$C$25)+((AE96-'Control Panel'!$S$9)*'Control Panel'!$C$26),IF(AE96&gt;='Control Panel'!$S$8,(('Control Panel'!$S$8-'Control Panel'!$R$8)*'Control Panel'!$C$24)+((AE96-'Control Panel'!$S$8)*'Control Panel'!$C$25),IF(AE96&lt;='Control Panel'!$S$8,((AE96-'Control Panel'!$R$8)*'Control Panel'!$C$24))))))))</f>
        <v>212819.01419148006</v>
      </c>
      <c r="AH96" s="91">
        <f t="shared" si="29"/>
        <v>-21590.356151714164</v>
      </c>
      <c r="AI96" s="92">
        <f t="shared" si="30"/>
        <v>1105732.0664496659</v>
      </c>
      <c r="AJ96" s="92">
        <f t="shared" si="31"/>
        <v>1003888.231930308</v>
      </c>
      <c r="AK96" s="92">
        <f t="shared" si="32"/>
        <v>-101843.83451935789</v>
      </c>
    </row>
    <row r="97" spans="1:80" s="94" customFormat="1" ht="14.1">
      <c r="A97" s="86" t="str">
        <f>'ESTIMATED Earned Revenue'!A98</f>
        <v>Salinas, CA</v>
      </c>
      <c r="B97" s="86"/>
      <c r="C97" s="87">
        <f>'ESTIMATED Earned Revenue'!$I98*1.07925</f>
        <v>45936532.451812498</v>
      </c>
      <c r="D97" s="87">
        <f>'ESTIMATED Earned Revenue'!$L98*1.07925</f>
        <v>40598826.368062504</v>
      </c>
      <c r="E97" s="88">
        <f>IF(C97&gt;='Control Panel'!D$36,(('Control Panel'!D$34-'Control Panel'!C$34)*'Control Panel'!$C$39)+('Control Panel'!D$35-'Control Panel'!C$35)*'Control Panel'!$C$40+(('Control Panel'!D$36-'Control Panel'!C$36)*'Control Panel'!$C$41),IF(C97&gt;='Control Panel'!D$35,(('Control Panel'!D$34-'Control Panel'!C$34)*'Control Panel'!$C$39)+(('Control Panel'!D$35-'Control Panel'!C$35)*'Control Panel'!$C$40)+((C97-'Control Panel'!D$35)*'Control Panel'!$C$41),IF(C97&gt;='Control Panel'!D$34,(('Control Panel'!D$34-'Control Panel'!C$34)*'Control Panel'!$C$39)+((C97-'Control Panel'!D$34)*'Control Panel'!$C$40),IF(C97&lt;='Control Panel'!D$34,((C97-'Control Panel'!C$34)*'Control Panel'!$C$39)))))</f>
        <v>202203.584</v>
      </c>
      <c r="F97" s="88">
        <f>IF(D97&gt;='Control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Panel'!$C$29)),IF(D97&gt;='Control Panel'!$D$12,(('Control Panel'!$D$8-'Control Panel'!$C$8)*'Control Panel'!$C$24)+(('Control Panel'!$D$9-'Control Panel'!$C$9)*'Control Panel'!$C$25)+(('Control Panel'!$D$10-'Control Panel'!$C$10)*'Control Panel'!$C$26)+(('Control Panel'!$D$11-'Control Panel'!$C$11)*'Control Panel'!$C$27)+(('Control Panel'!$D$12-'Control Panel'!$C$12)*'Control Panel'!$C$28)+((D97-'Control Panel'!$D$12)*'Control Panel'!$C$29),IF(D97&gt;='Control Panel'!$D$11,(('Control Panel'!$D$8-'Control Panel'!$C$8)*'Control Panel'!$C$24)+(('Control Panel'!$D$9-'Control Panel'!$C$9)*'Control Panel'!$C$25)+(('Control Panel'!$D$10-'Control Panel'!$C$10)*'Control Panel'!$C$26)+(('Control Panel'!$D$11-'Control Panel'!$C$11)*'Control Panel'!$C$27)+((D97-'Control Panel'!$D$11)*'Control Panel'!$C$28),IF(D97&gt;='Control Panel'!$D$10,(('Control Panel'!$D$8-'Control Panel'!$C$8)*'Control Panel'!$C$24)+('Control Panel'!$D$9-'Control Panel'!$C$9)*'Control Panel'!$C$25+(('Control Panel'!$D$10-'Control Panel'!$C$10)*'Control Panel'!$C$26)+((D97-'Control Panel'!$D$10)*'Control Panel'!$C$27),IF(D97&gt;='Control Panel'!$D$9,(('Control Panel'!$D$8-'Control Panel'!$C$8)*'Control Panel'!$C$24)+(('Control Panel'!$D$9-'Control Panel'!$C$9)*'Control Panel'!$C$25)+((D97-'Control Panel'!$D$9)*'Control Panel'!$C$26),IF(D97&gt;='Control Panel'!$D$8,(('Control Panel'!$D$8-'Control Panel'!$C$8)*'Control Panel'!$C$24)+((D97-'Control Panel'!$D$8)*'Control Panel'!$C$25),IF(D97&lt;='Control Panel'!$D$8,((D97-'Control Panel'!$C$8)*'Control Panel'!$C$24))))))))</f>
        <v>187095.89228821878</v>
      </c>
      <c r="G97" s="89">
        <f t="shared" si="22"/>
        <v>4.4018033840954778E-3</v>
      </c>
      <c r="H97" s="90">
        <f t="shared" si="23"/>
        <v>4.608406425152224E-3</v>
      </c>
      <c r="I97" s="91">
        <f t="shared" si="24"/>
        <v>-15107.691711781226</v>
      </c>
      <c r="J97" s="91">
        <f>C97*(1+'Control Panel'!$C$44)</f>
        <v>47314628.425366871</v>
      </c>
      <c r="K97" s="91">
        <f>D97*(1+'Control Panel'!$C$44)</f>
        <v>41816791.159104377</v>
      </c>
      <c r="L97" s="92">
        <f>IF(J97&gt;='Control Panel'!G$36,(('Control Panel'!G$34-'Control Panel'!F$34)*'Control Panel'!$C$39)+('Control Panel'!G$35-'Control Panel'!F$35)*'Control Panel'!$C$40+(('Control Panel'!G$36-'Control Panel'!F$36)*'Control Panel'!$C$41),IF(J97&gt;='Control Panel'!G$35,(('Control Panel'!G$34-'Control Panel'!F$34)*'Control Panel'!$C$39)+(('Control Panel'!G$35-'Control Panel'!F$35)*'Control Panel'!$C$40)+((J97-'Control Panel'!G$35)*'Control Panel'!$C$41),IF(J97&gt;='Control Panel'!G$34,(('Control Panel'!G$34-'Control Panel'!F$34)*'Control Panel'!$C$39)+((J97-'Control Panel'!G$34)*'Control Panel'!$C$40),IF(J97&lt;='Control Panel'!G$34,((J97-'Control Panel'!F$34)*'Control Panel'!$C$39)))))</f>
        <v>208269.68946000002</v>
      </c>
      <c r="M97" s="92">
        <f>IF(K97&gt;='Control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Panel'!$C$29)),IF(K97&gt;='Control Panel'!$G$12,(('Control Panel'!$G$8-'Control Panel'!$F$8)*'Control Panel'!$C$24)+(('Control Panel'!$G$9-'Control Panel'!$F$9)*'Control Panel'!$C$25)+(('Control Panel'!$G$10-'Control Panel'!$F$10)*'Control Panel'!$C$26)+(('Control Panel'!$G$11-'Control Panel'!$F$11)*'Control Panel'!$C$27)+(('Control Panel'!$G$12-'Control Panel'!$F$12)*'Control Panel'!$C$28)+((K97-'Control Panel'!$G$12)*'Control Panel'!$C$29),IF(K97&gt;='Control Panel'!$G$11,(('Control Panel'!$G$8-'Control Panel'!$F$8)*'Control Panel'!$C$24)+(('Control Panel'!$G$9-'Control Panel'!$F$9)*'Control Panel'!$C$25)+(('Control Panel'!$G$10-'Control Panel'!$F$10)*'Control Panel'!$C$26)+(('Control Panel'!$G$11-'Control Panel'!$F$11)*'Control Panel'!$C$27)+((K97-'Control Panel'!$G$11)*'Control Panel'!$C$28),IF(K97&gt;='Control Panel'!$G$10,(('Control Panel'!$G$8-'Control Panel'!$F$8)*'Control Panel'!$C$24)+('Control Panel'!$G$9-'Control Panel'!$F$9)*'Control Panel'!$C$25+(('Control Panel'!$G$10-'Control Panel'!$F$10)*'Control Panel'!$C$26)+((K97-'Control Panel'!$G$10)*'Control Panel'!$C$27),IF(K97&gt;='Control Panel'!$G$9,(('Control Panel'!$G$8-'Control Panel'!$F$8)*'Control Panel'!$C$24)+(('Control Panel'!$G$9-'Control Panel'!$F$9)*'Control Panel'!$C$25)+((K97-'Control Panel'!$G$9)*'Control Panel'!$C$26),IF(K97&gt;='Control Panel'!$G$8,(('Control Panel'!$G$8-'Control Panel'!$F$8)*'Control Panel'!$C$24)+((K97-'Control Panel'!$G$8)*'Control Panel'!$C$25),IF(K97&lt;='Control Panel'!$G$8,((K97-'Control Panel'!$F$8)*'Control Panel'!$C$24))))))))</f>
        <v>192708.76905686531</v>
      </c>
      <c r="N97" s="92">
        <f t="shared" si="25"/>
        <v>-15560.920403134718</v>
      </c>
      <c r="O97" s="92">
        <f>J97*(1+'Control Panel'!$C$44)</f>
        <v>48734067.278127879</v>
      </c>
      <c r="P97" s="92">
        <f>K97*(1+'Control Panel'!$C$44)</f>
        <v>43071294.893877506</v>
      </c>
      <c r="Q97" s="92">
        <f>IF(O97&gt;='Control Panel'!J$36,(('Control Panel'!J$34-'Control Panel'!I$34)*'Control Panel'!$C$39)+('Control Panel'!J$35-'Control Panel'!I$35)*'Control Panel'!$C$40+(('Control Panel'!J$36-'Control Panel'!I$36)*'Control Panel'!$C$41),IF(O97&gt;='Control Panel'!J$35,(('Control Panel'!J$34-'Control Panel'!I$34)*'Control Panel'!$C$39)+(('Control Panel'!J$35-'Control Panel'!I$35)*'Control Panel'!$C$40)+((O97-'Control Panel'!J$35)*'Control Panel'!$C$41),IF(O97&gt;='Control Panel'!J$34,(('Control Panel'!J$34-'Control Panel'!I$34)*'Control Panel'!$C$39)+((O97-'Control Panel'!J$34)*'Control Panel'!$C$40),IF(O97&lt;='Control Panel'!J$34,((O97-'Control Panel'!I$34)*'Control Panel'!$C$39)))))</f>
        <v>214517.78014380005</v>
      </c>
      <c r="R97" s="92">
        <f>IF(P97&gt;='Control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Panel'!$C$29)),IF(P97&gt;='Control Panel'!$J$12,(('Control Panel'!$J$8-'Control Panel'!$I$8)*'Control Panel'!$C$24)+(('Control Panel'!$J$9-'Control Panel'!$I$9)*'Control Panel'!$C$25)+(('Control Panel'!$J$10-'Control Panel'!$I$10)*'Control Panel'!$C$26)+(('Control Panel'!$J$11-'Control Panel'!$I$11)*'Control Panel'!$C$27)+(('Control Panel'!$J$12-'Control Panel'!$I$12)*'Control Panel'!$C$28)+((P97-'Control Panel'!$J$12)*'Control Panel'!$C$29),IF(P97&gt;='Control Panel'!$J$11,(('Control Panel'!$J$8-'Control Panel'!$I$8)*'Control Panel'!$C$24)+(('Control Panel'!$J$9-'Control Panel'!$I$9)*'Control Panel'!$C$25)+(('Control Panel'!$J$10-'Control Panel'!$I$10)*'Control Panel'!$C$26)+(('Control Panel'!$J$11-'Control Panel'!$I$11)*'Control Panel'!$C$27)+((P97-'Control Panel'!$J$11)*'Control Panel'!$C$28),IF(P97&gt;='Control Panel'!$J$10,(('Control Panel'!$J$8-'Control Panel'!$I$8)*'Control Panel'!$C$24)+('Control Panel'!$J$9-'Control Panel'!$I$9)*'Control Panel'!$C$25+(('Control Panel'!$J$10-'Control Panel'!$I$10)*'Control Panel'!$C$26)+((P97-'Control Panel'!$J$10)*'Control Panel'!$C$27),IF(P97&gt;='Control Panel'!$J$9,(('Control Panel'!$J$8-'Control Panel'!$I$8)*'Control Panel'!$C$24)+(('Control Panel'!$J$9-'Control Panel'!$I$9)*'Control Panel'!$C$25)+((P97-'Control Panel'!$J$9)*'Control Panel'!$C$26),IF(P97&gt;='Control Panel'!$J$8,(('Control Panel'!$J$8-'Control Panel'!$I$8)*'Control Panel'!$C$24)+((P97-'Control Panel'!$J$8)*'Control Panel'!$C$25),IF(P97&lt;='Control Panel'!$J$8,((P97-'Control Panel'!$I$8)*'Control Panel'!$C$24))))))))</f>
        <v>198490.03212857127</v>
      </c>
      <c r="S97" s="92">
        <f t="shared" si="26"/>
        <v>-16027.748015228775</v>
      </c>
      <c r="T97" s="92">
        <f>O97*(1+'Control Panel'!$C$44)</f>
        <v>50196089.296471715</v>
      </c>
      <c r="U97" s="92">
        <f>P97*(1+'Control Panel'!$C$44)</f>
        <v>44363433.74069383</v>
      </c>
      <c r="V97" s="92">
        <f>IF(T97&gt;='Control Panel'!M$36,(('Control Panel'!M$34-'Control Panel'!L$34)*'Control Panel'!$C$39)+('Control Panel'!M$35-'Control Panel'!L$35)*'Control Panel'!$C$40+(('Control Panel'!M$36-'Control Panel'!L$36)*'Control Panel'!$C$41),IF(T97&gt;='Control Panel'!M$35,(('Control Panel'!M$34-'Control Panel'!L$34)*'Control Panel'!$C$39)+(('Control Panel'!M$35-'Control Panel'!L$35)*'Control Panel'!$C$40)+((T97-'Control Panel'!M$35)*'Control Panel'!$C$41),IF(T97&gt;='Control Panel'!M$34,(('Control Panel'!M$34-'Control Panel'!L$34)*'Control Panel'!$C$39)+((T97-'Control Panel'!M$34)*'Control Panel'!$C$40),IF(T97&lt;='Control Panel'!M$34,((T97-'Control Panel'!L$34)*'Control Panel'!$C$39)))))</f>
        <v>220953.31354811406</v>
      </c>
      <c r="W97" s="91">
        <f>IF(U97&gt;='Control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Panel'!$C$29)),IF(U97&gt;='Control Panel'!$M$12,(('Control Panel'!$M$8-'Control Panel'!$L$8)*'Control Panel'!$C$24)+(('Control Panel'!$M$9-'Control Panel'!$L$9)*'Control Panel'!$C$25)+(('Control Panel'!$M$10-'Control Panel'!$L$10)*'Control Panel'!$C$26)+(('Control Panel'!$M$11-'Control Panel'!$L$11)*'Control Panel'!$C$27)+(('Control Panel'!$M$12-'Control Panel'!$L$12)*'Control Panel'!$C$28)+((U97-'Control Panel'!$M$12)*'Control Panel'!$C$29),IF(U97&gt;='Control Panel'!$M$11,(('Control Panel'!$M$8-'Control Panel'!$L$8)*'Control Panel'!$C$24)+(('Control Panel'!$M$9-'Control Panel'!$L$9)*'Control Panel'!$C$25)+(('Control Panel'!$M$10-'Control Panel'!$L$10)*'Control Panel'!$C$26)+(('Control Panel'!$M$11-'Control Panel'!$L$11)*'Control Panel'!$C$27)+((U97-'Control Panel'!$M$11)*'Control Panel'!$C$28),IF(U97&gt;='Control Panel'!$M$10,(('Control Panel'!$M$8-'Control Panel'!$L$8)*'Control Panel'!$C$24)+('Control Panel'!$M$9-'Control Panel'!$L$9)*'Control Panel'!$C$25+(('Control Panel'!$M$10-'Control Panel'!$L$10)*'Control Panel'!$C$26)+((U97-'Control Panel'!$M$10)*'Control Panel'!$C$27),IF(U97&gt;='Control Panel'!$M$9,(('Control Panel'!$M$8-'Control Panel'!$L$8)*'Control Panel'!$C$24)+(('Control Panel'!$M$9-'Control Panel'!$L$9)*'Control Panel'!$C$25)+((U97-'Control Panel'!$M$9)*'Control Panel'!$C$26),IF(U97&gt;='Control Panel'!$M$8,(('Control Panel'!$M$8-'Control Panel'!$L$8)*'Control Panel'!$C$24)+((U97-'Control Panel'!$M$8)*'Control Panel'!$C$25),IF(U97&lt;='Control Panel'!$M$8,((U97-'Control Panel'!$L$8)*'Control Panel'!$C$24))))))))</f>
        <v>204444.73309242842</v>
      </c>
      <c r="X97" s="92">
        <f t="shared" si="27"/>
        <v>-16508.580455685646</v>
      </c>
      <c r="Y97" s="91">
        <f>T97*(1+'Control Panel'!$C$44)</f>
        <v>51701971.97536587</v>
      </c>
      <c r="Z97" s="91">
        <f>U97*(1+'Control Panel'!$C$44)</f>
        <v>45694336.752914645</v>
      </c>
      <c r="AA97" s="91">
        <f>IF(Y97&gt;='Control Panel'!P$36,(('Control Panel'!P$34-'Control Panel'!O$34)*'Control Panel'!$C$39)+('Control Panel'!P$35-'Control Panel'!O$35)*'Control Panel'!$C$40+(('Control Panel'!P$36-'Control Panel'!O$36)*'Control Panel'!$C$41),IF(Y97&gt;='Control Panel'!P$35,(('Control Panel'!P$34-'Control Panel'!O$34)*'Control Panel'!$C$39)+(('Control Panel'!P$35-'Control Panel'!O$35)*'Control Panel'!$C$40)+((Y97-'Control Panel'!P$35)*'Control Panel'!$C$41),IF(Y97&gt;='Control Panel'!P$34,(('Control Panel'!P$34-'Control Panel'!O$34)*'Control Panel'!$C$39)+((Y97-'Control Panel'!P$34)*'Control Panel'!$C$40),IF(Y97&lt;='Control Panel'!P$34,((Y97-'Control Panel'!O$34)*'Control Panel'!$C$39)))))</f>
        <v>227581.91295455751</v>
      </c>
      <c r="AB97" s="91">
        <f>IF(Z97&gt;='Control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Panel'!$C$29)),IF(Z97&gt;='Control Panel'!$P$12,(('Control Panel'!$P$8-'Control Panel'!$O$8)*'Control Panel'!$C$24)+(('Control Panel'!$P$9-'Control Panel'!$O$9)*'Control Panel'!$C$25)+(('Control Panel'!$P$10-'Control Panel'!$O$10)*'Control Panel'!$C$26)+(('Control Panel'!$P$11-'Control Panel'!$O$11)*'Control Panel'!$C$27)+(('Control Panel'!$P$12-'Control Panel'!$O$12)*'Control Panel'!$C$28)+((Z97-'Control Panel'!$P$12)*'Control Panel'!$C$29),IF(Z97&gt;='Control Panel'!$P$11,(('Control Panel'!$P$8-'Control Panel'!$O$8)*'Control Panel'!$C$24)+(('Control Panel'!$P$9-'Control Panel'!$O$9)*'Control Panel'!$C$25)+(('Control Panel'!$P$10-'Control Panel'!$O$10)*'Control Panel'!$C$26)+(('Control Panel'!$P$11-'Control Panel'!$O$11)*'Control Panel'!$C$27)+((Z97-'Control Panel'!$P$11)*'Control Panel'!$C$28),IF(Z97&gt;='Control Panel'!$P$10,(('Control Panel'!$P$8-'Control Panel'!$O$8)*'Control Panel'!$C$24)+('Control Panel'!$P$9-'Control Panel'!$O$9)*'Control Panel'!$C$25+(('Control Panel'!$P$10-'Control Panel'!$O$10)*'Control Panel'!$C$26)+((Z97-'Control Panel'!$P$10)*'Control Panel'!$C$27),IF(Z97&gt;='Control Panel'!$P$9,(('Control Panel'!$P$8-'Control Panel'!$O$8)*'Control Panel'!$C$24)+(('Control Panel'!$P$9-'Control Panel'!$O$9)*'Control Panel'!$C$25)+((Z97-'Control Panel'!$P$9)*'Control Panel'!$C$26),IF(Z97&gt;='Control Panel'!$P$8,(('Control Panel'!$P$8-'Control Panel'!$O$8)*'Control Panel'!$C$24)+((Z97-'Control Panel'!$P$8)*'Control Panel'!$C$25),IF(Z97&lt;='Control Panel'!$P$8,((Z97-'Control Panel'!$O$8)*'Control Panel'!$C$24))))))))</f>
        <v>210578.07508520124</v>
      </c>
      <c r="AC97" s="93">
        <f t="shared" si="28"/>
        <v>-17003.83786935627</v>
      </c>
      <c r="AD97" s="93">
        <f>Y97*(1+'Control Panel'!$C$44)</f>
        <v>53253031.13462685</v>
      </c>
      <c r="AE97" s="91">
        <f>Z97*(1+'Control Panel'!$C$44)</f>
        <v>47065166.855502084</v>
      </c>
      <c r="AF97" s="91">
        <f>IF(AD97&gt;='Control Panel'!S$36,(('Control Panel'!S$34-'Control Panel'!R$34)*'Control Panel'!$C$39)+('Control Panel'!S$35-'Control Panel'!R$35)*'Control Panel'!$C$40+(('Control Panel'!S$36-'Control Panel'!R$36)*'Control Panel'!$C$41),IF(AD97&gt;='Control Panel'!S$35,(('Control Panel'!S$34-'Control Panel'!R$34)*'Control Panel'!$C$39)+(('Control Panel'!S$35-'Control Panel'!R$35)*'Control Panel'!$C$40)+((AD97-'Control Panel'!S$35)*'Control Panel'!$C$41),IF(AD97&gt;='Control Panel'!S$34,(('Control Panel'!S$34-'Control Panel'!R$34)*'Control Panel'!$C$39)+((AD97-'Control Panel'!S$34)*'Control Panel'!$C$40),IF(AD97&lt;='Control Panel'!S$34,((AD97-'Control Panel'!R$34)*'Control Panel'!$C$39)))))</f>
        <v>234409.37034319423</v>
      </c>
      <c r="AG97" s="91">
        <f>IF(AE97&gt;='Control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Panel'!$C$29)),IF(AE97&gt;='Control Panel'!$S$12,(('Control Panel'!$S$8-'Control Panel'!$R$8)*'Control Panel'!$C$24)+(('Control Panel'!$S$9-'Control Panel'!$R$9)*'Control Panel'!$C$25)+(('Control Panel'!$S$10-'Control Panel'!$R$10)*'Control Panel'!$C$26)+(('Control Panel'!$S$11-'Control Panel'!$R$11)*'Control Panel'!$C$27)+(('Control Panel'!$S$12-'Control Panel'!$R$12)*'Control Panel'!$C$28)+((AE97-'Control Panel'!$S$12)*'Control Panel'!$C$29),IF(AE97&gt;='Control Panel'!$S$11,(('Control Panel'!$S$8-'Control Panel'!$R$8)*'Control Panel'!$C$24)+(('Control Panel'!$S$9-'Control Panel'!$R$9)*'Control Panel'!$C$25)+(('Control Panel'!$S$10-'Control Panel'!$R$10)*'Control Panel'!$C$26)+(('Control Panel'!$S$11-'Control Panel'!$R$11)*'Control Panel'!$C$27)+((AE97-'Control Panel'!$S$11)*'Control Panel'!$C$28),IF(AE97&gt;='Control Panel'!$S$10,(('Control Panel'!$S$8-'Control Panel'!$R$8)*'Control Panel'!$C$24)+('Control Panel'!$S$9-'Control Panel'!$R$9)*'Control Panel'!$C$25+(('Control Panel'!$S$10-'Control Panel'!$R$10)*'Control Panel'!$C$26)+((AE97-'Control Panel'!$S$10)*'Control Panel'!$C$27),IF(AE97&gt;='Control Panel'!$S$9,(('Control Panel'!$S$8-'Control Panel'!$R$8)*'Control Panel'!$C$24)+(('Control Panel'!$S$9-'Control Panel'!$R$9)*'Control Panel'!$C$25)+((AE97-'Control Panel'!$S$9)*'Control Panel'!$C$26),IF(AE97&gt;='Control Panel'!$S$8,(('Control Panel'!$S$8-'Control Panel'!$R$8)*'Control Panel'!$C$24)+((AE97-'Control Panel'!$S$8)*'Control Panel'!$C$25),IF(AE97&lt;='Control Panel'!$S$8,((AE97-'Control Panel'!$R$8)*'Control Panel'!$C$24))))))))</f>
        <v>216895.4173377573</v>
      </c>
      <c r="AH97" s="91">
        <f t="shared" si="29"/>
        <v>-17513.953005436924</v>
      </c>
      <c r="AI97" s="92">
        <f t="shared" si="30"/>
        <v>1105732.0664496659</v>
      </c>
      <c r="AJ97" s="92">
        <f t="shared" si="31"/>
        <v>1023117.0267008236</v>
      </c>
      <c r="AK97" s="92">
        <f t="shared" si="32"/>
        <v>-82615.039748842362</v>
      </c>
    </row>
    <row r="98" spans="1:80" s="94" customFormat="1" ht="14.1">
      <c r="A98" s="86" t="str">
        <f>'ESTIMATED Earned Revenue'!A99</f>
        <v>South Bend, IN</v>
      </c>
      <c r="B98" s="86"/>
      <c r="C98" s="87">
        <f>'ESTIMATED Earned Revenue'!$I99*1.07925</f>
        <v>52383074.296417497</v>
      </c>
      <c r="D98" s="87">
        <f>'ESTIMATED Earned Revenue'!$L99*1.07925</f>
        <v>41008039.179817505</v>
      </c>
      <c r="E98" s="88">
        <f>IF(C98&gt;='Control Panel'!D$36,(('Control Panel'!D$34-'Control Panel'!C$34)*'Control Panel'!$C$39)+('Control Panel'!D$35-'Control Panel'!C$35)*'Control Panel'!$C$40+(('Control Panel'!D$36-'Control Panel'!C$36)*'Control Panel'!$C$41),IF(C98&gt;='Control Panel'!D$35,(('Control Panel'!D$34-'Control Panel'!C$34)*'Control Panel'!$C$39)+(('Control Panel'!D$35-'Control Panel'!C$35)*'Control Panel'!$C$40)+((C98-'Control Panel'!D$35)*'Control Panel'!$C$41),IF(C98&gt;='Control Panel'!D$34,(('Control Panel'!D$34-'Control Panel'!C$34)*'Control Panel'!$C$39)+((C98-'Control Panel'!D$34)*'Control Panel'!$C$40),IF(C98&lt;='Control Panel'!D$34,((C98-'Control Panel'!C$34)*'Control Panel'!$C$39)))))</f>
        <v>202203.584</v>
      </c>
      <c r="F98" s="88">
        <f>IF(D98&gt;='Control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Panel'!$C$29)),IF(D98&gt;='Control Panel'!$D$12,(('Control Panel'!$D$8-'Control Panel'!$C$8)*'Control Panel'!$C$24)+(('Control Panel'!$D$9-'Control Panel'!$C$9)*'Control Panel'!$C$25)+(('Control Panel'!$D$10-'Control Panel'!$C$10)*'Control Panel'!$C$26)+(('Control Panel'!$D$11-'Control Panel'!$C$11)*'Control Panel'!$C$27)+(('Control Panel'!$D$12-'Control Panel'!$C$12)*'Control Panel'!$C$28)+((D98-'Control Panel'!$D$12)*'Control Panel'!$C$29),IF(D98&gt;='Control Panel'!$D$11,(('Control Panel'!$D$8-'Control Panel'!$C$8)*'Control Panel'!$C$24)+(('Control Panel'!$D$9-'Control Panel'!$C$9)*'Control Panel'!$C$25)+(('Control Panel'!$D$10-'Control Panel'!$C$10)*'Control Panel'!$C$26)+(('Control Panel'!$D$11-'Control Panel'!$C$11)*'Control Panel'!$C$27)+((D98-'Control Panel'!$D$11)*'Control Panel'!$C$28),IF(D98&gt;='Control Panel'!$D$10,(('Control Panel'!$D$8-'Control Panel'!$C$8)*'Control Panel'!$C$24)+('Control Panel'!$D$9-'Control Panel'!$C$9)*'Control Panel'!$C$25+(('Control Panel'!$D$10-'Control Panel'!$C$10)*'Control Panel'!$C$26)+((D98-'Control Panel'!$D$10)*'Control Panel'!$C$27),IF(D98&gt;='Control Panel'!$D$9,(('Control Panel'!$D$8-'Control Panel'!$C$8)*'Control Panel'!$C$24)+(('Control Panel'!$D$9-'Control Panel'!$C$9)*'Control Panel'!$C$25)+((D98-'Control Panel'!$D$9)*'Control Panel'!$C$26),IF(D98&gt;='Control Panel'!$D$8,(('Control Panel'!$D$8-'Control Panel'!$C$8)*'Control Panel'!$C$24)+((D98-'Control Panel'!$D$8)*'Control Panel'!$C$25),IF(D98&lt;='Control Panel'!$D$8,((D98-'Control Panel'!$C$8)*'Control Panel'!$C$24))))))))</f>
        <v>188528.13712936128</v>
      </c>
      <c r="G98" s="89">
        <f t="shared" si="22"/>
        <v>3.8600938703177413E-3</v>
      </c>
      <c r="H98" s="90">
        <f t="shared" si="23"/>
        <v>4.5973458107245267E-3</v>
      </c>
      <c r="I98" s="91">
        <f t="shared" si="24"/>
        <v>-13675.446870638727</v>
      </c>
      <c r="J98" s="91">
        <f>C98*(1+'Control Panel'!$C$44)</f>
        <v>53954566.525310025</v>
      </c>
      <c r="K98" s="91">
        <f>D98*(1+'Control Panel'!$C$44)</f>
        <v>42238280.355212033</v>
      </c>
      <c r="L98" s="92">
        <f>IF(J98&gt;='Control Panel'!G$36,(('Control Panel'!G$34-'Control Panel'!F$34)*'Control Panel'!$C$39)+('Control Panel'!G$35-'Control Panel'!F$35)*'Control Panel'!$C$40+(('Control Panel'!G$36-'Control Panel'!F$36)*'Control Panel'!$C$41),IF(J98&gt;='Control Panel'!G$35,(('Control Panel'!G$34-'Control Panel'!F$34)*'Control Panel'!$C$39)+(('Control Panel'!G$35-'Control Panel'!F$35)*'Control Panel'!$C$40)+((J98-'Control Panel'!G$35)*'Control Panel'!$C$41),IF(J98&gt;='Control Panel'!G$34,(('Control Panel'!G$34-'Control Panel'!F$34)*'Control Panel'!$C$39)+((J98-'Control Panel'!G$34)*'Control Panel'!$C$40),IF(J98&lt;='Control Panel'!G$34,((J98-'Control Panel'!F$34)*'Control Panel'!$C$39)))))</f>
        <v>208269.68946000002</v>
      </c>
      <c r="M98" s="92">
        <f>IF(K98&gt;='Control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Panel'!$C$29)),IF(K98&gt;='Control Panel'!$G$12,(('Control Panel'!$G$8-'Control Panel'!$F$8)*'Control Panel'!$C$24)+(('Control Panel'!$G$9-'Control Panel'!$F$9)*'Control Panel'!$C$25)+(('Control Panel'!$G$10-'Control Panel'!$F$10)*'Control Panel'!$C$26)+(('Control Panel'!$G$11-'Control Panel'!$F$11)*'Control Panel'!$C$27)+(('Control Panel'!$G$12-'Control Panel'!$F$12)*'Control Panel'!$C$28)+((K98-'Control Panel'!$G$12)*'Control Panel'!$C$29),IF(K98&gt;='Control Panel'!$G$11,(('Control Panel'!$G$8-'Control Panel'!$F$8)*'Control Panel'!$C$24)+(('Control Panel'!$G$9-'Control Panel'!$F$9)*'Control Panel'!$C$25)+(('Control Panel'!$G$10-'Control Panel'!$F$10)*'Control Panel'!$C$26)+(('Control Panel'!$G$11-'Control Panel'!$F$11)*'Control Panel'!$C$27)+((K98-'Control Panel'!$G$11)*'Control Panel'!$C$28),IF(K98&gt;='Control Panel'!$G$10,(('Control Panel'!$G$8-'Control Panel'!$F$8)*'Control Panel'!$C$24)+('Control Panel'!$G$9-'Control Panel'!$F$9)*'Control Panel'!$C$25+(('Control Panel'!$G$10-'Control Panel'!$F$10)*'Control Panel'!$C$26)+((K98-'Control Panel'!$G$10)*'Control Panel'!$C$27),IF(K98&gt;='Control Panel'!$G$9,(('Control Panel'!$G$8-'Control Panel'!$F$8)*'Control Panel'!$C$24)+(('Control Panel'!$G$9-'Control Panel'!$F$9)*'Control Panel'!$C$25)+((K98-'Control Panel'!$G$9)*'Control Panel'!$C$26),IF(K98&gt;='Control Panel'!$G$8,(('Control Panel'!$G$8-'Control Panel'!$F$8)*'Control Panel'!$C$24)+((K98-'Control Panel'!$G$8)*'Control Panel'!$C$25),IF(K98&lt;='Control Panel'!$G$8,((K98-'Control Panel'!$F$8)*'Control Panel'!$C$24))))))))</f>
        <v>194183.9812432421</v>
      </c>
      <c r="N98" s="92">
        <f t="shared" si="25"/>
        <v>-14085.708216757921</v>
      </c>
      <c r="O98" s="92">
        <f>J98*(1+'Control Panel'!$C$44)</f>
        <v>55573203.521069326</v>
      </c>
      <c r="P98" s="92">
        <f>K98*(1+'Control Panel'!$C$44)</f>
        <v>43505428.765868396</v>
      </c>
      <c r="Q98" s="92">
        <f>IF(O98&gt;='Control Panel'!J$36,(('Control Panel'!J$34-'Control Panel'!I$34)*'Control Panel'!$C$39)+('Control Panel'!J$35-'Control Panel'!I$35)*'Control Panel'!$C$40+(('Control Panel'!J$36-'Control Panel'!I$36)*'Control Panel'!$C$41),IF(O98&gt;='Control Panel'!J$35,(('Control Panel'!J$34-'Control Panel'!I$34)*'Control Panel'!$C$39)+(('Control Panel'!J$35-'Control Panel'!I$35)*'Control Panel'!$C$40)+((O98-'Control Panel'!J$35)*'Control Panel'!$C$41),IF(O98&gt;='Control Panel'!J$34,(('Control Panel'!J$34-'Control Panel'!I$34)*'Control Panel'!$C$39)+((O98-'Control Panel'!J$34)*'Control Panel'!$C$40),IF(O98&lt;='Control Panel'!J$34,((O98-'Control Panel'!I$34)*'Control Panel'!$C$39)))))</f>
        <v>214517.78014380005</v>
      </c>
      <c r="R98" s="92">
        <f>IF(P98&gt;='Control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Panel'!$C$29)),IF(P98&gt;='Control Panel'!$J$12,(('Control Panel'!$J$8-'Control Panel'!$I$8)*'Control Panel'!$C$24)+(('Control Panel'!$J$9-'Control Panel'!$I$9)*'Control Panel'!$C$25)+(('Control Panel'!$J$10-'Control Panel'!$I$10)*'Control Panel'!$C$26)+(('Control Panel'!$J$11-'Control Panel'!$I$11)*'Control Panel'!$C$27)+(('Control Panel'!$J$12-'Control Panel'!$I$12)*'Control Panel'!$C$28)+((P98-'Control Panel'!$J$12)*'Control Panel'!$C$29),IF(P98&gt;='Control Panel'!$J$11,(('Control Panel'!$J$8-'Control Panel'!$I$8)*'Control Panel'!$C$24)+(('Control Panel'!$J$9-'Control Panel'!$I$9)*'Control Panel'!$C$25)+(('Control Panel'!$J$10-'Control Panel'!$I$10)*'Control Panel'!$C$26)+(('Control Panel'!$J$11-'Control Panel'!$I$11)*'Control Panel'!$C$27)+((P98-'Control Panel'!$J$11)*'Control Panel'!$C$28),IF(P98&gt;='Control Panel'!$J$10,(('Control Panel'!$J$8-'Control Panel'!$I$8)*'Control Panel'!$C$24)+('Control Panel'!$J$9-'Control Panel'!$I$9)*'Control Panel'!$C$25+(('Control Panel'!$J$10-'Control Panel'!$I$10)*'Control Panel'!$C$26)+((P98-'Control Panel'!$J$10)*'Control Panel'!$C$27),IF(P98&gt;='Control Panel'!$J$9,(('Control Panel'!$J$8-'Control Panel'!$I$8)*'Control Panel'!$C$24)+(('Control Panel'!$J$9-'Control Panel'!$I$9)*'Control Panel'!$C$25)+((P98-'Control Panel'!$J$9)*'Control Panel'!$C$26),IF(P98&gt;='Control Panel'!$J$8,(('Control Panel'!$J$8-'Control Panel'!$I$8)*'Control Panel'!$C$24)+((P98-'Control Panel'!$J$8)*'Control Panel'!$C$25),IF(P98&lt;='Control Panel'!$J$8,((P98-'Control Panel'!$I$8)*'Control Panel'!$C$24))))))))</f>
        <v>200009.50068053941</v>
      </c>
      <c r="S98" s="92">
        <f t="shared" si="26"/>
        <v>-14508.279463260638</v>
      </c>
      <c r="T98" s="92">
        <f>O98*(1+'Control Panel'!$C$44)</f>
        <v>57240399.626701407</v>
      </c>
      <c r="U98" s="92">
        <f>P98*(1+'Control Panel'!$C$44)</f>
        <v>44810591.628844447</v>
      </c>
      <c r="V98" s="92">
        <f>IF(T98&gt;='Control Panel'!M$36,(('Control Panel'!M$34-'Control Panel'!L$34)*'Control Panel'!$C$39)+('Control Panel'!M$35-'Control Panel'!L$35)*'Control Panel'!$C$40+(('Control Panel'!M$36-'Control Panel'!L$36)*'Control Panel'!$C$41),IF(T98&gt;='Control Panel'!M$35,(('Control Panel'!M$34-'Control Panel'!L$34)*'Control Panel'!$C$39)+(('Control Panel'!M$35-'Control Panel'!L$35)*'Control Panel'!$C$40)+((T98-'Control Panel'!M$35)*'Control Panel'!$C$41),IF(T98&gt;='Control Panel'!M$34,(('Control Panel'!M$34-'Control Panel'!L$34)*'Control Panel'!$C$39)+((T98-'Control Panel'!M$34)*'Control Panel'!$C$40),IF(T98&lt;='Control Panel'!M$34,((T98-'Control Panel'!L$34)*'Control Panel'!$C$39)))))</f>
        <v>220953.31354811406</v>
      </c>
      <c r="W98" s="91">
        <f>IF(U98&gt;='Control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Panel'!$C$29)),IF(U98&gt;='Control Panel'!$M$12,(('Control Panel'!$M$8-'Control Panel'!$L$8)*'Control Panel'!$C$24)+(('Control Panel'!$M$9-'Control Panel'!$L$9)*'Control Panel'!$C$25)+(('Control Panel'!$M$10-'Control Panel'!$L$10)*'Control Panel'!$C$26)+(('Control Panel'!$M$11-'Control Panel'!$L$11)*'Control Panel'!$C$27)+(('Control Panel'!$M$12-'Control Panel'!$L$12)*'Control Panel'!$C$28)+((U98-'Control Panel'!$M$12)*'Control Panel'!$C$29),IF(U98&gt;='Control Panel'!$M$11,(('Control Panel'!$M$8-'Control Panel'!$L$8)*'Control Panel'!$C$24)+(('Control Panel'!$M$9-'Control Panel'!$L$9)*'Control Panel'!$C$25)+(('Control Panel'!$M$10-'Control Panel'!$L$10)*'Control Panel'!$C$26)+(('Control Panel'!$M$11-'Control Panel'!$L$11)*'Control Panel'!$C$27)+((U98-'Control Panel'!$M$11)*'Control Panel'!$C$28),IF(U98&gt;='Control Panel'!$M$10,(('Control Panel'!$M$8-'Control Panel'!$L$8)*'Control Panel'!$C$24)+('Control Panel'!$M$9-'Control Panel'!$L$9)*'Control Panel'!$C$25+(('Control Panel'!$M$10-'Control Panel'!$L$10)*'Control Panel'!$C$26)+((U98-'Control Panel'!$M$10)*'Control Panel'!$C$27),IF(U98&gt;='Control Panel'!$M$9,(('Control Panel'!$M$8-'Control Panel'!$L$8)*'Control Panel'!$C$24)+(('Control Panel'!$M$9-'Control Panel'!$L$9)*'Control Panel'!$C$25)+((U98-'Control Panel'!$M$9)*'Control Panel'!$C$26),IF(U98&gt;='Control Panel'!$M$8,(('Control Panel'!$M$8-'Control Panel'!$L$8)*'Control Panel'!$C$24)+((U98-'Control Panel'!$M$8)*'Control Panel'!$C$25),IF(U98&lt;='Control Panel'!$M$8,((U98-'Control Panel'!$L$8)*'Control Panel'!$C$24))))))))</f>
        <v>206009.78570095554</v>
      </c>
      <c r="X98" s="92">
        <f t="shared" si="27"/>
        <v>-14943.527847158519</v>
      </c>
      <c r="Y98" s="91">
        <f>T98*(1+'Control Panel'!$C$44)</f>
        <v>58957611.615502454</v>
      </c>
      <c r="Z98" s="91">
        <f>U98*(1+'Control Panel'!$C$44)</f>
        <v>46154909.377709784</v>
      </c>
      <c r="AA98" s="91">
        <f>IF(Y98&gt;='Control Panel'!P$36,(('Control Panel'!P$34-'Control Panel'!O$34)*'Control Panel'!$C$39)+('Control Panel'!P$35-'Control Panel'!O$35)*'Control Panel'!$C$40+(('Control Panel'!P$36-'Control Panel'!O$36)*'Control Panel'!$C$41),IF(Y98&gt;='Control Panel'!P$35,(('Control Panel'!P$34-'Control Panel'!O$34)*'Control Panel'!$C$39)+(('Control Panel'!P$35-'Control Panel'!O$35)*'Control Panel'!$C$40)+((Y98-'Control Panel'!P$35)*'Control Panel'!$C$41),IF(Y98&gt;='Control Panel'!P$34,(('Control Panel'!P$34-'Control Panel'!O$34)*'Control Panel'!$C$39)+((Y98-'Control Panel'!P$34)*'Control Panel'!$C$40),IF(Y98&lt;='Control Panel'!P$34,((Y98-'Control Panel'!O$34)*'Control Panel'!$C$39)))))</f>
        <v>227581.91295455751</v>
      </c>
      <c r="AB98" s="91">
        <f>IF(Z98&gt;='Control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Panel'!$C$29)),IF(Z98&gt;='Control Panel'!$P$12,(('Control Panel'!$P$8-'Control Panel'!$O$8)*'Control Panel'!$C$24)+(('Control Panel'!$P$9-'Control Panel'!$O$9)*'Control Panel'!$C$25)+(('Control Panel'!$P$10-'Control Panel'!$O$10)*'Control Panel'!$C$26)+(('Control Panel'!$P$11-'Control Panel'!$O$11)*'Control Panel'!$C$27)+(('Control Panel'!$P$12-'Control Panel'!$O$12)*'Control Panel'!$C$28)+((Z98-'Control Panel'!$P$12)*'Control Panel'!$C$29),IF(Z98&gt;='Control Panel'!$P$11,(('Control Panel'!$P$8-'Control Panel'!$O$8)*'Control Panel'!$C$24)+(('Control Panel'!$P$9-'Control Panel'!$O$9)*'Control Panel'!$C$25)+(('Control Panel'!$P$10-'Control Panel'!$O$10)*'Control Panel'!$C$26)+(('Control Panel'!$P$11-'Control Panel'!$O$11)*'Control Panel'!$C$27)+((Z98-'Control Panel'!$P$11)*'Control Panel'!$C$28),IF(Z98&gt;='Control Panel'!$P$10,(('Control Panel'!$P$8-'Control Panel'!$O$8)*'Control Panel'!$C$24)+('Control Panel'!$P$9-'Control Panel'!$O$9)*'Control Panel'!$C$25+(('Control Panel'!$P$10-'Control Panel'!$O$10)*'Control Panel'!$C$26)+((Z98-'Control Panel'!$P$10)*'Control Panel'!$C$27),IF(Z98&gt;='Control Panel'!$P$9,(('Control Panel'!$P$8-'Control Panel'!$O$8)*'Control Panel'!$C$24)+(('Control Panel'!$P$9-'Control Panel'!$O$9)*'Control Panel'!$C$25)+((Z98-'Control Panel'!$P$9)*'Control Panel'!$C$26),IF(Z98&gt;='Control Panel'!$P$8,(('Control Panel'!$P$8-'Control Panel'!$O$8)*'Control Panel'!$C$24)+((Z98-'Control Panel'!$P$8)*'Control Panel'!$C$25),IF(Z98&lt;='Control Panel'!$P$8,((Z98-'Control Panel'!$O$8)*'Control Panel'!$C$24))))))))</f>
        <v>212190.07927198423</v>
      </c>
      <c r="AC98" s="93">
        <f t="shared" si="28"/>
        <v>-15391.833682573284</v>
      </c>
      <c r="AD98" s="93">
        <f>Y98*(1+'Control Panel'!$C$44)</f>
        <v>60726339.963967532</v>
      </c>
      <c r="AE98" s="91">
        <f>Z98*(1+'Control Panel'!$C$44)</f>
        <v>47539556.659041077</v>
      </c>
      <c r="AF98" s="91">
        <f>IF(AD98&gt;='Control Panel'!S$36,(('Control Panel'!S$34-'Control Panel'!R$34)*'Control Panel'!$C$39)+('Control Panel'!S$35-'Control Panel'!R$35)*'Control Panel'!$C$40+(('Control Panel'!S$36-'Control Panel'!R$36)*'Control Panel'!$C$41),IF(AD98&gt;='Control Panel'!S$35,(('Control Panel'!S$34-'Control Panel'!R$34)*'Control Panel'!$C$39)+(('Control Panel'!S$35-'Control Panel'!R$35)*'Control Panel'!$C$40)+((AD98-'Control Panel'!S$35)*'Control Panel'!$C$41),IF(AD98&gt;='Control Panel'!S$34,(('Control Panel'!S$34-'Control Panel'!R$34)*'Control Panel'!$C$39)+((AD98-'Control Panel'!S$34)*'Control Panel'!$C$40),IF(AD98&lt;='Control Panel'!S$34,((AD98-'Control Panel'!R$34)*'Control Panel'!$C$39)))))</f>
        <v>234409.37034319423</v>
      </c>
      <c r="AG98" s="91">
        <f>IF(AE98&gt;='Control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Panel'!$C$29)),IF(AE98&gt;='Control Panel'!$S$12,(('Control Panel'!$S$8-'Control Panel'!$R$8)*'Control Panel'!$C$24)+(('Control Panel'!$S$9-'Control Panel'!$R$9)*'Control Panel'!$C$25)+(('Control Panel'!$S$10-'Control Panel'!$R$10)*'Control Panel'!$C$26)+(('Control Panel'!$S$11-'Control Panel'!$R$11)*'Control Panel'!$C$27)+(('Control Panel'!$S$12-'Control Panel'!$R$12)*'Control Panel'!$C$28)+((AE98-'Control Panel'!$S$12)*'Control Panel'!$C$29),IF(AE98&gt;='Control Panel'!$S$11,(('Control Panel'!$S$8-'Control Panel'!$R$8)*'Control Panel'!$C$24)+(('Control Panel'!$S$9-'Control Panel'!$R$9)*'Control Panel'!$C$25)+(('Control Panel'!$S$10-'Control Panel'!$R$10)*'Control Panel'!$C$26)+(('Control Panel'!$S$11-'Control Panel'!$R$11)*'Control Panel'!$C$27)+((AE98-'Control Panel'!$S$11)*'Control Panel'!$C$28),IF(AE98&gt;='Control Panel'!$S$10,(('Control Panel'!$S$8-'Control Panel'!$R$8)*'Control Panel'!$C$24)+('Control Panel'!$S$9-'Control Panel'!$R$9)*'Control Panel'!$C$25+(('Control Panel'!$S$10-'Control Panel'!$R$10)*'Control Panel'!$C$26)+((AE98-'Control Panel'!$S$10)*'Control Panel'!$C$27),IF(AE98&gt;='Control Panel'!$S$9,(('Control Panel'!$S$8-'Control Panel'!$R$8)*'Control Panel'!$C$24)+(('Control Panel'!$S$9-'Control Panel'!$R$9)*'Control Panel'!$C$25)+((AE98-'Control Panel'!$S$9)*'Control Panel'!$C$26),IF(AE98&gt;='Control Panel'!$S$8,(('Control Panel'!$S$8-'Control Panel'!$R$8)*'Control Panel'!$C$24)+((AE98-'Control Panel'!$S$8)*'Control Panel'!$C$25),IF(AE98&lt;='Control Panel'!$S$8,((AE98-'Control Panel'!$R$8)*'Control Panel'!$C$24))))))))</f>
        <v>218555.78165014379</v>
      </c>
      <c r="AH98" s="91">
        <f t="shared" si="29"/>
        <v>-15853.588693050435</v>
      </c>
      <c r="AI98" s="92">
        <f t="shared" si="30"/>
        <v>1105732.0664496659</v>
      </c>
      <c r="AJ98" s="92">
        <f t="shared" si="31"/>
        <v>1030949.1285468651</v>
      </c>
      <c r="AK98" s="92">
        <f t="shared" si="32"/>
        <v>-74782.937902800855</v>
      </c>
    </row>
    <row r="99" spans="1:80" s="94" customFormat="1" ht="14.1">
      <c r="A99" s="86" t="str">
        <f>'ESTIMATED Earned Revenue'!A100</f>
        <v>Tallahassee, FL</v>
      </c>
      <c r="B99" s="86"/>
      <c r="C99" s="95">
        <f>'ESTIMATED Earned Revenue'!$I100*1.07925</f>
        <v>44355585.178409994</v>
      </c>
      <c r="D99" s="95">
        <f>'ESTIMATED Earned Revenue'!$L100*1.07925</f>
        <v>41566160.9059425</v>
      </c>
      <c r="E99" s="96">
        <f>IF(C99&gt;='Control Panel'!D$36,(('Control Panel'!D$34-'Control Panel'!C$34)*'Control Panel'!$C$39)+('Control Panel'!D$35-'Control Panel'!C$35)*'Control Panel'!$C$40+(('Control Panel'!D$36-'Control Panel'!C$36)*'Control Panel'!$C$41),IF(C99&gt;='Control Panel'!D$35,(('Control Panel'!D$34-'Control Panel'!C$34)*'Control Panel'!$C$39)+(('Control Panel'!D$35-'Control Panel'!C$35)*'Control Panel'!$C$40)+((C99-'Control Panel'!D$35)*'Control Panel'!$C$41),IF(C99&gt;='Control Panel'!D$34,(('Control Panel'!D$34-'Control Panel'!C$34)*'Control Panel'!$C$39)+((C99-'Control Panel'!D$34)*'Control Panel'!$C$40),IF(C99&lt;='Control Panel'!D$34,((C99-'Control Panel'!C$34)*'Control Panel'!$C$39)))))</f>
        <v>202203.584</v>
      </c>
      <c r="F99" s="88">
        <f>IF(D99&gt;='Control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Panel'!$C$29)),IF(D99&gt;='Control Panel'!$D$12,(('Control Panel'!$D$8-'Control Panel'!$C$8)*'Control Panel'!$C$24)+(('Control Panel'!$D$9-'Control Panel'!$C$9)*'Control Panel'!$C$25)+(('Control Panel'!$D$10-'Control Panel'!$C$10)*'Control Panel'!$C$26)+(('Control Panel'!$D$11-'Control Panel'!$C$11)*'Control Panel'!$C$27)+(('Control Panel'!$D$12-'Control Panel'!$C$12)*'Control Panel'!$C$28)+((D99-'Control Panel'!$D$12)*'Control Panel'!$C$29),IF(D99&gt;='Control Panel'!$D$11,(('Control Panel'!$D$8-'Control Panel'!$C$8)*'Control Panel'!$C$24)+(('Control Panel'!$D$9-'Control Panel'!$C$9)*'Control Panel'!$C$25)+(('Control Panel'!$D$10-'Control Panel'!$C$10)*'Control Panel'!$C$26)+(('Control Panel'!$D$11-'Control Panel'!$C$11)*'Control Panel'!$C$27)+((D99-'Control Panel'!$D$11)*'Control Panel'!$C$28),IF(D99&gt;='Control Panel'!$D$10,(('Control Panel'!$D$8-'Control Panel'!$C$8)*'Control Panel'!$C$24)+('Control Panel'!$D$9-'Control Panel'!$C$9)*'Control Panel'!$C$25+(('Control Panel'!$D$10-'Control Panel'!$C$10)*'Control Panel'!$C$26)+((D99-'Control Panel'!$D$10)*'Control Panel'!$C$27),IF(D99&gt;='Control Panel'!$D$9,(('Control Panel'!$D$8-'Control Panel'!$C$8)*'Control Panel'!$C$24)+(('Control Panel'!$D$9-'Control Panel'!$C$9)*'Control Panel'!$C$25)+((D99-'Control Panel'!$D$9)*'Control Panel'!$C$26),IF(D99&gt;='Control Panel'!$D$8,(('Control Panel'!$D$8-'Control Panel'!$C$8)*'Control Panel'!$C$24)+((D99-'Control Panel'!$D$8)*'Control Panel'!$C$25),IF(D99&lt;='Control Panel'!$D$8,((D99-'Control Panel'!$C$8)*'Control Panel'!$C$24))))))))</f>
        <v>190481.56317079876</v>
      </c>
      <c r="G99" s="89">
        <f t="shared" ref="G99:G130" si="33">E99/$C99</f>
        <v>4.5586949915480375E-3</v>
      </c>
      <c r="H99" s="90">
        <f t="shared" ref="H99:H130" si="34">F99/$D99</f>
        <v>4.5826114083960682E-3</v>
      </c>
      <c r="I99" s="91">
        <f t="shared" ref="I99:I130" si="35">F99-E99</f>
        <v>-11722.020829201239</v>
      </c>
      <c r="J99" s="91">
        <f>C99*(1+'Control Panel'!$C$44)</f>
        <v>45686252.733762294</v>
      </c>
      <c r="K99" s="91">
        <f>D99*(1+'Control Panel'!$C$44)</f>
        <v>42813145.733120777</v>
      </c>
      <c r="L99" s="92">
        <f>IF(J99&gt;='Control Panel'!G$36,(('Control Panel'!G$34-'Control Panel'!F$34)*'Control Panel'!$C$39)+('Control Panel'!G$35-'Control Panel'!F$35)*'Control Panel'!$C$40+(('Control Panel'!G$36-'Control Panel'!F$36)*'Control Panel'!$C$41),IF(J99&gt;='Control Panel'!G$35,(('Control Panel'!G$34-'Control Panel'!F$34)*'Control Panel'!$C$39)+(('Control Panel'!G$35-'Control Panel'!F$35)*'Control Panel'!$C$40)+((J99-'Control Panel'!G$35)*'Control Panel'!$C$41),IF(J99&gt;='Control Panel'!G$34,(('Control Panel'!G$34-'Control Panel'!F$34)*'Control Panel'!$C$39)+((J99-'Control Panel'!G$34)*'Control Panel'!$C$40),IF(J99&lt;='Control Panel'!G$34,((J99-'Control Panel'!F$34)*'Control Panel'!$C$39)))))</f>
        <v>208269.68946000002</v>
      </c>
      <c r="M99" s="92">
        <f>IF(K99&gt;='Control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Panel'!$C$29)),IF(K99&gt;='Control Panel'!$G$12,(('Control Panel'!$G$8-'Control Panel'!$F$8)*'Control Panel'!$C$24)+(('Control Panel'!$G$9-'Control Panel'!$F$9)*'Control Panel'!$C$25)+(('Control Panel'!$G$10-'Control Panel'!$F$10)*'Control Panel'!$C$26)+(('Control Panel'!$G$11-'Control Panel'!$F$11)*'Control Panel'!$C$27)+(('Control Panel'!$G$12-'Control Panel'!$F$12)*'Control Panel'!$C$28)+((K99-'Control Panel'!$G$12)*'Control Panel'!$C$29),IF(K99&gt;='Control Panel'!$G$11,(('Control Panel'!$G$8-'Control Panel'!$F$8)*'Control Panel'!$C$24)+(('Control Panel'!$G$9-'Control Panel'!$F$9)*'Control Panel'!$C$25)+(('Control Panel'!$G$10-'Control Panel'!$F$10)*'Control Panel'!$C$26)+(('Control Panel'!$G$11-'Control Panel'!$F$11)*'Control Panel'!$C$27)+((K99-'Control Panel'!$G$11)*'Control Panel'!$C$28),IF(K99&gt;='Control Panel'!$G$10,(('Control Panel'!$G$8-'Control Panel'!$F$8)*'Control Panel'!$C$24)+('Control Panel'!$G$9-'Control Panel'!$F$9)*'Control Panel'!$C$25+(('Control Panel'!$G$10-'Control Panel'!$F$10)*'Control Panel'!$C$26)+((K99-'Control Panel'!$G$10)*'Control Panel'!$C$27),IF(K99&gt;='Control Panel'!$G$9,(('Control Panel'!$G$8-'Control Panel'!$F$8)*'Control Panel'!$C$24)+(('Control Panel'!$G$9-'Control Panel'!$F$9)*'Control Panel'!$C$25)+((K99-'Control Panel'!$G$9)*'Control Panel'!$C$26),IF(K99&gt;='Control Panel'!$G$8,(('Control Panel'!$G$8-'Control Panel'!$F$8)*'Control Panel'!$C$24)+((K99-'Control Panel'!$G$8)*'Control Panel'!$C$25),IF(K99&lt;='Control Panel'!$G$8,((K99-'Control Panel'!$F$8)*'Control Panel'!$C$24))))))))</f>
        <v>196196.01006592272</v>
      </c>
      <c r="N99" s="92">
        <f t="shared" ref="N99:N130" si="36">M99-L99</f>
        <v>-12073.679394077306</v>
      </c>
      <c r="O99" s="92">
        <f>J99*(1+'Control Panel'!$C$44)</f>
        <v>47056840.315775163</v>
      </c>
      <c r="P99" s="92">
        <f>K99*(1+'Control Panel'!$C$44)</f>
        <v>44097540.1051144</v>
      </c>
      <c r="Q99" s="92">
        <f>IF(O99&gt;='Control Panel'!J$36,(('Control Panel'!J$34-'Control Panel'!I$34)*'Control Panel'!$C$39)+('Control Panel'!J$35-'Control Panel'!I$35)*'Control Panel'!$C$40+(('Control Panel'!J$36-'Control Panel'!I$36)*'Control Panel'!$C$41),IF(O99&gt;='Control Panel'!J$35,(('Control Panel'!J$34-'Control Panel'!I$34)*'Control Panel'!$C$39)+(('Control Panel'!J$35-'Control Panel'!I$35)*'Control Panel'!$C$40)+((O99-'Control Panel'!J$35)*'Control Panel'!$C$41),IF(O99&gt;='Control Panel'!J$34,(('Control Panel'!J$34-'Control Panel'!I$34)*'Control Panel'!$C$39)+((O99-'Control Panel'!J$34)*'Control Panel'!$C$40),IF(O99&lt;='Control Panel'!J$34,((O99-'Control Panel'!I$34)*'Control Panel'!$C$39)))))</f>
        <v>214517.78014380005</v>
      </c>
      <c r="R99" s="92">
        <f>IF(P99&gt;='Control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Panel'!$C$29)),IF(P99&gt;='Control Panel'!$J$12,(('Control Panel'!$J$8-'Control Panel'!$I$8)*'Control Panel'!$C$24)+(('Control Panel'!$J$9-'Control Panel'!$I$9)*'Control Panel'!$C$25)+(('Control Panel'!$J$10-'Control Panel'!$I$10)*'Control Panel'!$C$26)+(('Control Panel'!$J$11-'Control Panel'!$I$11)*'Control Panel'!$C$27)+(('Control Panel'!$J$12-'Control Panel'!$I$12)*'Control Panel'!$C$28)+((P99-'Control Panel'!$J$12)*'Control Panel'!$C$29),IF(P99&gt;='Control Panel'!$J$11,(('Control Panel'!$J$8-'Control Panel'!$I$8)*'Control Panel'!$C$24)+(('Control Panel'!$J$9-'Control Panel'!$I$9)*'Control Panel'!$C$25)+(('Control Panel'!$J$10-'Control Panel'!$I$10)*'Control Panel'!$C$26)+(('Control Panel'!$J$11-'Control Panel'!$I$11)*'Control Panel'!$C$27)+((P99-'Control Panel'!$J$11)*'Control Panel'!$C$28),IF(P99&gt;='Control Panel'!$J$10,(('Control Panel'!$J$8-'Control Panel'!$I$8)*'Control Panel'!$C$24)+('Control Panel'!$J$9-'Control Panel'!$I$9)*'Control Panel'!$C$25+(('Control Panel'!$J$10-'Control Panel'!$I$10)*'Control Panel'!$C$26)+((P99-'Control Panel'!$J$10)*'Control Panel'!$C$27),IF(P99&gt;='Control Panel'!$J$9,(('Control Panel'!$J$8-'Control Panel'!$I$8)*'Control Panel'!$C$24)+(('Control Panel'!$J$9-'Control Panel'!$I$9)*'Control Panel'!$C$25)+((P99-'Control Panel'!$J$9)*'Control Panel'!$C$26),IF(P99&gt;='Control Panel'!$J$8,(('Control Panel'!$J$8-'Control Panel'!$I$8)*'Control Panel'!$C$24)+((P99-'Control Panel'!$J$8)*'Control Panel'!$C$25),IF(P99&lt;='Control Panel'!$J$8,((P99-'Control Panel'!$I$8)*'Control Panel'!$C$24))))))))</f>
        <v>202081.8903679004</v>
      </c>
      <c r="S99" s="92">
        <f t="shared" ref="S99:S130" si="37">R99-Q99</f>
        <v>-12435.889775899646</v>
      </c>
      <c r="T99" s="92">
        <f>O99*(1+'Control Panel'!$C$44)</f>
        <v>48468545.525248423</v>
      </c>
      <c r="U99" s="92">
        <f>P99*(1+'Control Panel'!$C$44)</f>
        <v>45420466.308267832</v>
      </c>
      <c r="V99" s="92">
        <f>IF(T99&gt;='Control Panel'!M$36,(('Control Panel'!M$34-'Control Panel'!L$34)*'Control Panel'!$C$39)+('Control Panel'!M$35-'Control Panel'!L$35)*'Control Panel'!$C$40+(('Control Panel'!M$36-'Control Panel'!L$36)*'Control Panel'!$C$41),IF(T99&gt;='Control Panel'!M$35,(('Control Panel'!M$34-'Control Panel'!L$34)*'Control Panel'!$C$39)+(('Control Panel'!M$35-'Control Panel'!L$35)*'Control Panel'!$C$40)+((T99-'Control Panel'!M$35)*'Control Panel'!$C$41),IF(T99&gt;='Control Panel'!M$34,(('Control Panel'!M$34-'Control Panel'!L$34)*'Control Panel'!$C$39)+((T99-'Control Panel'!M$34)*'Control Panel'!$C$40),IF(T99&lt;='Control Panel'!M$34,((T99-'Control Panel'!L$34)*'Control Panel'!$C$39)))))</f>
        <v>220953.31354811406</v>
      </c>
      <c r="W99" s="91">
        <f>IF(U99&gt;='Control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Panel'!$C$29)),IF(U99&gt;='Control Panel'!$M$12,(('Control Panel'!$M$8-'Control Panel'!$L$8)*'Control Panel'!$C$24)+(('Control Panel'!$M$9-'Control Panel'!$L$9)*'Control Panel'!$C$25)+(('Control Panel'!$M$10-'Control Panel'!$L$10)*'Control Panel'!$C$26)+(('Control Panel'!$M$11-'Control Panel'!$L$11)*'Control Panel'!$C$27)+(('Control Panel'!$M$12-'Control Panel'!$L$12)*'Control Panel'!$C$28)+((U99-'Control Panel'!$M$12)*'Control Panel'!$C$29),IF(U99&gt;='Control Panel'!$M$11,(('Control Panel'!$M$8-'Control Panel'!$L$8)*'Control Panel'!$C$24)+(('Control Panel'!$M$9-'Control Panel'!$L$9)*'Control Panel'!$C$25)+(('Control Panel'!$M$10-'Control Panel'!$L$10)*'Control Panel'!$C$26)+(('Control Panel'!$M$11-'Control Panel'!$L$11)*'Control Panel'!$C$27)+((U99-'Control Panel'!$M$11)*'Control Panel'!$C$28),IF(U99&gt;='Control Panel'!$M$10,(('Control Panel'!$M$8-'Control Panel'!$L$8)*'Control Panel'!$C$24)+('Control Panel'!$M$9-'Control Panel'!$L$9)*'Control Panel'!$C$25+(('Control Panel'!$M$10-'Control Panel'!$L$10)*'Control Panel'!$C$26)+((U99-'Control Panel'!$M$10)*'Control Panel'!$C$27),IF(U99&gt;='Control Panel'!$M$9,(('Control Panel'!$M$8-'Control Panel'!$L$8)*'Control Panel'!$C$24)+(('Control Panel'!$M$9-'Control Panel'!$L$9)*'Control Panel'!$C$25)+((U99-'Control Panel'!$M$9)*'Control Panel'!$C$26),IF(U99&gt;='Control Panel'!$M$8,(('Control Panel'!$M$8-'Control Panel'!$L$8)*'Control Panel'!$C$24)+((U99-'Control Panel'!$M$8)*'Control Panel'!$C$25),IF(U99&lt;='Control Panel'!$M$8,((U99-'Control Panel'!$L$8)*'Control Panel'!$C$24))))))))</f>
        <v>208144.3470789374</v>
      </c>
      <c r="X99" s="92">
        <f t="shared" ref="X99:X130" si="38">W99-V99</f>
        <v>-12808.966469176667</v>
      </c>
      <c r="Y99" s="91">
        <f>T99*(1+'Control Panel'!$C$44)</f>
        <v>49922601.891005874</v>
      </c>
      <c r="Z99" s="91">
        <f>U99*(1+'Control Panel'!$C$44)</f>
        <v>46783080.297515869</v>
      </c>
      <c r="AA99" s="91">
        <f>IF(Y99&gt;='Control Panel'!P$36,(('Control Panel'!P$34-'Control Panel'!O$34)*'Control Panel'!$C$39)+('Control Panel'!P$35-'Control Panel'!O$35)*'Control Panel'!$C$40+(('Control Panel'!P$36-'Control Panel'!O$36)*'Control Panel'!$C$41),IF(Y99&gt;='Control Panel'!P$35,(('Control Panel'!P$34-'Control Panel'!O$34)*'Control Panel'!$C$39)+(('Control Panel'!P$35-'Control Panel'!O$35)*'Control Panel'!$C$40)+((Y99-'Control Panel'!P$35)*'Control Panel'!$C$41),IF(Y99&gt;='Control Panel'!P$34,(('Control Panel'!P$34-'Control Panel'!O$34)*'Control Panel'!$C$39)+((Y99-'Control Panel'!P$34)*'Control Panel'!$C$40),IF(Y99&lt;='Control Panel'!P$34,((Y99-'Control Panel'!O$34)*'Control Panel'!$C$39)))))</f>
        <v>227581.91295455751</v>
      </c>
      <c r="AB99" s="91">
        <f>IF(Z99&gt;='Control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Panel'!$C$29)),IF(Z99&gt;='Control Panel'!$P$12,(('Control Panel'!$P$8-'Control Panel'!$O$8)*'Control Panel'!$C$24)+(('Control Panel'!$P$9-'Control Panel'!$O$9)*'Control Panel'!$C$25)+(('Control Panel'!$P$10-'Control Panel'!$O$10)*'Control Panel'!$C$26)+(('Control Panel'!$P$11-'Control Panel'!$O$11)*'Control Panel'!$C$27)+(('Control Panel'!$P$12-'Control Panel'!$O$12)*'Control Panel'!$C$28)+((Z99-'Control Panel'!$P$12)*'Control Panel'!$C$29),IF(Z99&gt;='Control Panel'!$P$11,(('Control Panel'!$P$8-'Control Panel'!$O$8)*'Control Panel'!$C$24)+(('Control Panel'!$P$9-'Control Panel'!$O$9)*'Control Panel'!$C$25)+(('Control Panel'!$P$10-'Control Panel'!$O$10)*'Control Panel'!$C$26)+(('Control Panel'!$P$11-'Control Panel'!$O$11)*'Control Panel'!$C$27)+((Z99-'Control Panel'!$P$11)*'Control Panel'!$C$28),IF(Z99&gt;='Control Panel'!$P$10,(('Control Panel'!$P$8-'Control Panel'!$O$8)*'Control Panel'!$C$24)+('Control Panel'!$P$9-'Control Panel'!$O$9)*'Control Panel'!$C$25+(('Control Panel'!$P$10-'Control Panel'!$O$10)*'Control Panel'!$C$26)+((Z99-'Control Panel'!$P$10)*'Control Panel'!$C$27),IF(Z99&gt;='Control Panel'!$P$9,(('Control Panel'!$P$8-'Control Panel'!$O$8)*'Control Panel'!$C$24)+(('Control Panel'!$P$9-'Control Panel'!$O$9)*'Control Panel'!$C$25)+((Z99-'Control Panel'!$P$9)*'Control Panel'!$C$26),IF(Z99&gt;='Control Panel'!$P$8,(('Control Panel'!$P$8-'Control Panel'!$O$8)*'Control Panel'!$C$24)+((Z99-'Control Panel'!$P$8)*'Control Panel'!$C$25),IF(Z99&lt;='Control Panel'!$P$8,((Z99-'Control Panel'!$O$8)*'Control Panel'!$C$24))))))))</f>
        <v>214388.67749130554</v>
      </c>
      <c r="AC99" s="93">
        <f t="shared" ref="AC99:AC130" si="39">AB99-AA99</f>
        <v>-13193.235463251971</v>
      </c>
      <c r="AD99" s="93">
        <f>Y99*(1+'Control Panel'!$C$44)</f>
        <v>51420279.947736055</v>
      </c>
      <c r="AE99" s="91">
        <f>Z99*(1+'Control Panel'!$C$44)</f>
        <v>48186572.706441343</v>
      </c>
      <c r="AF99" s="91">
        <f>IF(AD99&gt;='Control Panel'!S$36,(('Control Panel'!S$34-'Control Panel'!R$34)*'Control Panel'!$C$39)+('Control Panel'!S$35-'Control Panel'!R$35)*'Control Panel'!$C$40+(('Control Panel'!S$36-'Control Panel'!R$36)*'Control Panel'!$C$41),IF(AD99&gt;='Control Panel'!S$35,(('Control Panel'!S$34-'Control Panel'!R$34)*'Control Panel'!$C$39)+(('Control Panel'!S$35-'Control Panel'!R$35)*'Control Panel'!$C$40)+((AD99-'Control Panel'!S$35)*'Control Panel'!$C$41),IF(AD99&gt;='Control Panel'!S$34,(('Control Panel'!S$34-'Control Panel'!R$34)*'Control Panel'!$C$39)+((AD99-'Control Panel'!S$34)*'Control Panel'!$C$40),IF(AD99&lt;='Control Panel'!S$34,((AD99-'Control Panel'!R$34)*'Control Panel'!$C$39)))))</f>
        <v>234409.37034319423</v>
      </c>
      <c r="AG99" s="91">
        <f>IF(AE99&gt;='Control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Panel'!$C$29)),IF(AE99&gt;='Control Panel'!$S$12,(('Control Panel'!$S$8-'Control Panel'!$R$8)*'Control Panel'!$C$24)+(('Control Panel'!$S$9-'Control Panel'!$R$9)*'Control Panel'!$C$25)+(('Control Panel'!$S$10-'Control Panel'!$R$10)*'Control Panel'!$C$26)+(('Control Panel'!$S$11-'Control Panel'!$R$11)*'Control Panel'!$C$27)+(('Control Panel'!$S$12-'Control Panel'!$R$12)*'Control Panel'!$C$28)+((AE99-'Control Panel'!$S$12)*'Control Panel'!$C$29),IF(AE99&gt;='Control Panel'!$S$11,(('Control Panel'!$S$8-'Control Panel'!$R$8)*'Control Panel'!$C$24)+(('Control Panel'!$S$9-'Control Panel'!$R$9)*'Control Panel'!$C$25)+(('Control Panel'!$S$10-'Control Panel'!$R$10)*'Control Panel'!$C$26)+(('Control Panel'!$S$11-'Control Panel'!$R$11)*'Control Panel'!$C$27)+((AE99-'Control Panel'!$S$11)*'Control Panel'!$C$28),IF(AE99&gt;='Control Panel'!$S$10,(('Control Panel'!$S$8-'Control Panel'!$R$8)*'Control Panel'!$C$24)+('Control Panel'!$S$9-'Control Panel'!$R$9)*'Control Panel'!$C$25+(('Control Panel'!$S$10-'Control Panel'!$R$10)*'Control Panel'!$C$26)+((AE99-'Control Panel'!$S$10)*'Control Panel'!$C$27),IF(AE99&gt;='Control Panel'!$S$9,(('Control Panel'!$S$8-'Control Panel'!$R$8)*'Control Panel'!$C$24)+(('Control Panel'!$S$9-'Control Panel'!$R$9)*'Control Panel'!$C$25)+((AE99-'Control Panel'!$S$9)*'Control Panel'!$C$26),IF(AE99&gt;='Control Panel'!$S$8,(('Control Panel'!$S$8-'Control Panel'!$R$8)*'Control Panel'!$C$24)+((AE99-'Control Panel'!$S$8)*'Control Panel'!$C$25),IF(AE99&lt;='Control Panel'!$S$8,((AE99-'Control Panel'!$R$8)*'Control Panel'!$C$24))))))))</f>
        <v>220820.33781604469</v>
      </c>
      <c r="AH99" s="91">
        <f t="shared" ref="AH99:AH130" si="40">AG99-AF99</f>
        <v>-13589.032527149539</v>
      </c>
      <c r="AI99" s="92">
        <f t="shared" ref="AI99:AI130" si="41">L99+Q99+V99+AA99+AF99</f>
        <v>1105732.0664496659</v>
      </c>
      <c r="AJ99" s="92">
        <f t="shared" ref="AJ99:AJ130" si="42">M99+R99+W99+AB99+AG99</f>
        <v>1041631.2628201108</v>
      </c>
      <c r="AK99" s="92">
        <f t="shared" ref="AK99:AK130" si="43">AJ99-AI99</f>
        <v>-64100.803629555157</v>
      </c>
    </row>
    <row r="100" spans="1:80" s="94" customFormat="1" ht="14.1">
      <c r="A100" s="86" t="str">
        <f>'ESTIMATED Earned Revenue'!A101</f>
        <v>Wilmington, DE</v>
      </c>
      <c r="B100" s="86"/>
      <c r="C100" s="87">
        <f>'ESTIMATED Earned Revenue'!$I101*1.07925</f>
        <v>56049968.815890007</v>
      </c>
      <c r="D100" s="87">
        <f>'ESTIMATED Earned Revenue'!$L101*1.07925</f>
        <v>41600248.331868768</v>
      </c>
      <c r="E100" s="88">
        <f>IF(C100&gt;='Control Panel'!D$36,(('Control Panel'!D$34-'Control Panel'!C$34)*'Control Panel'!$C$39)+('Control Panel'!D$35-'Control Panel'!C$35)*'Control Panel'!$C$40+(('Control Panel'!D$36-'Control Panel'!C$36)*'Control Panel'!$C$41),IF(C100&gt;='Control Panel'!D$35,(('Control Panel'!D$34-'Control Panel'!C$34)*'Control Panel'!$C$39)+(('Control Panel'!D$35-'Control Panel'!C$35)*'Control Panel'!$C$40)+((C100-'Control Panel'!D$35)*'Control Panel'!$C$41),IF(C100&gt;='Control Panel'!D$34,(('Control Panel'!D$34-'Control Panel'!C$34)*'Control Panel'!$C$39)+((C100-'Control Panel'!D$34)*'Control Panel'!$C$40),IF(C100&lt;='Control Panel'!D$34,((C100-'Control Panel'!C$34)*'Control Panel'!$C$39)))))</f>
        <v>202203.584</v>
      </c>
      <c r="F100" s="88">
        <f>IF(D100&gt;='Control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Panel'!$C$29)),IF(D100&gt;='Control Panel'!$D$12,(('Control Panel'!$D$8-'Control Panel'!$C$8)*'Control Panel'!$C$24)+(('Control Panel'!$D$9-'Control Panel'!$C$9)*'Control Panel'!$C$25)+(('Control Panel'!$D$10-'Control Panel'!$C$10)*'Control Panel'!$C$26)+(('Control Panel'!$D$11-'Control Panel'!$C$11)*'Control Panel'!$C$27)+(('Control Panel'!$D$12-'Control Panel'!$C$12)*'Control Panel'!$C$28)+((D100-'Control Panel'!$D$12)*'Control Panel'!$C$29),IF(D100&gt;='Control Panel'!$D$11,(('Control Panel'!$D$8-'Control Panel'!$C$8)*'Control Panel'!$C$24)+(('Control Panel'!$D$9-'Control Panel'!$C$9)*'Control Panel'!$C$25)+(('Control Panel'!$D$10-'Control Panel'!$C$10)*'Control Panel'!$C$26)+(('Control Panel'!$D$11-'Control Panel'!$C$11)*'Control Panel'!$C$27)+((D100-'Control Panel'!$D$11)*'Control Panel'!$C$28),IF(D100&gt;='Control Panel'!$D$10,(('Control Panel'!$D$8-'Control Panel'!$C$8)*'Control Panel'!$C$24)+('Control Panel'!$D$9-'Control Panel'!$C$9)*'Control Panel'!$C$25+(('Control Panel'!$D$10-'Control Panel'!$C$10)*'Control Panel'!$C$26)+((D100-'Control Panel'!$D$10)*'Control Panel'!$C$27),IF(D100&gt;='Control Panel'!$D$9,(('Control Panel'!$D$8-'Control Panel'!$C$8)*'Control Panel'!$C$24)+(('Control Panel'!$D$9-'Control Panel'!$C$9)*'Control Panel'!$C$25)+((D100-'Control Panel'!$D$9)*'Control Panel'!$C$26),IF(D100&gt;='Control Panel'!$D$8,(('Control Panel'!$D$8-'Control Panel'!$C$8)*'Control Panel'!$C$24)+((D100-'Control Panel'!$D$8)*'Control Panel'!$C$25),IF(D100&lt;='Control Panel'!$D$8,((D100-'Control Panel'!$C$8)*'Control Panel'!$C$24))))))))</f>
        <v>190600.8691615407</v>
      </c>
      <c r="G100" s="89">
        <f t="shared" si="33"/>
        <v>3.607559259563332E-3</v>
      </c>
      <c r="H100" s="90">
        <f t="shared" si="34"/>
        <v>4.5817243118600999E-3</v>
      </c>
      <c r="I100" s="91">
        <f t="shared" si="35"/>
        <v>-11602.714838459302</v>
      </c>
      <c r="J100" s="91">
        <f>C100*(1+'Control Panel'!$C$44)</f>
        <v>57731467.880366705</v>
      </c>
      <c r="K100" s="91">
        <f>D100*(1+'Control Panel'!$C$44)</f>
        <v>42848255.781824835</v>
      </c>
      <c r="L100" s="92">
        <f>IF(J100&gt;='Control Panel'!G$36,(('Control Panel'!G$34-'Control Panel'!F$34)*'Control Panel'!$C$39)+('Control Panel'!G$35-'Control Panel'!F$35)*'Control Panel'!$C$40+(('Control Panel'!G$36-'Control Panel'!F$36)*'Control Panel'!$C$41),IF(J100&gt;='Control Panel'!G$35,(('Control Panel'!G$34-'Control Panel'!F$34)*'Control Panel'!$C$39)+(('Control Panel'!G$35-'Control Panel'!F$35)*'Control Panel'!$C$40)+((J100-'Control Panel'!G$35)*'Control Panel'!$C$41),IF(J100&gt;='Control Panel'!G$34,(('Control Panel'!G$34-'Control Panel'!F$34)*'Control Panel'!$C$39)+((J100-'Control Panel'!G$34)*'Control Panel'!$C$40),IF(J100&lt;='Control Panel'!G$34,((J100-'Control Panel'!F$34)*'Control Panel'!$C$39)))))</f>
        <v>208269.68946000002</v>
      </c>
      <c r="M100" s="92">
        <f>IF(K100&gt;='Control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Panel'!$C$29)),IF(K100&gt;='Control Panel'!$G$12,(('Control Panel'!$G$8-'Control Panel'!$F$8)*'Control Panel'!$C$24)+(('Control Panel'!$G$9-'Control Panel'!$F$9)*'Control Panel'!$C$25)+(('Control Panel'!$G$10-'Control Panel'!$F$10)*'Control Panel'!$C$26)+(('Control Panel'!$G$11-'Control Panel'!$F$11)*'Control Panel'!$C$27)+(('Control Panel'!$G$12-'Control Panel'!$F$12)*'Control Panel'!$C$28)+((K100-'Control Panel'!$G$12)*'Control Panel'!$C$29),IF(K100&gt;='Control Panel'!$G$11,(('Control Panel'!$G$8-'Control Panel'!$F$8)*'Control Panel'!$C$24)+(('Control Panel'!$G$9-'Control Panel'!$F$9)*'Control Panel'!$C$25)+(('Control Panel'!$G$10-'Control Panel'!$F$10)*'Control Panel'!$C$26)+(('Control Panel'!$G$11-'Control Panel'!$F$11)*'Control Panel'!$C$27)+((K100-'Control Panel'!$G$11)*'Control Panel'!$C$28),IF(K100&gt;='Control Panel'!$G$10,(('Control Panel'!$G$8-'Control Panel'!$F$8)*'Control Panel'!$C$24)+('Control Panel'!$G$9-'Control Panel'!$F$9)*'Control Panel'!$C$25+(('Control Panel'!$G$10-'Control Panel'!$F$10)*'Control Panel'!$C$26)+((K100-'Control Panel'!$G$10)*'Control Panel'!$C$27),IF(K100&gt;='Control Panel'!$G$9,(('Control Panel'!$G$8-'Control Panel'!$F$8)*'Control Panel'!$C$24)+(('Control Panel'!$G$9-'Control Panel'!$F$9)*'Control Panel'!$C$25)+((K100-'Control Panel'!$G$9)*'Control Panel'!$C$26),IF(K100&gt;='Control Panel'!$G$8,(('Control Panel'!$G$8-'Control Panel'!$F$8)*'Control Panel'!$C$24)+((K100-'Control Panel'!$G$8)*'Control Panel'!$C$25),IF(K100&lt;='Control Panel'!$G$8,((K100-'Control Panel'!$F$8)*'Control Panel'!$C$24))))))))</f>
        <v>196318.89523638692</v>
      </c>
      <c r="N100" s="92">
        <f t="shared" si="36"/>
        <v>-11950.794223613106</v>
      </c>
      <c r="O100" s="92">
        <f>J100*(1+'Control Panel'!$C$44)</f>
        <v>59463411.916777708</v>
      </c>
      <c r="P100" s="92">
        <f>K100*(1+'Control Panel'!$C$44)</f>
        <v>44133703.455279581</v>
      </c>
      <c r="Q100" s="92">
        <f>IF(O100&gt;='Control Panel'!J$36,(('Control Panel'!J$34-'Control Panel'!I$34)*'Control Panel'!$C$39)+('Control Panel'!J$35-'Control Panel'!I$35)*'Control Panel'!$C$40+(('Control Panel'!J$36-'Control Panel'!I$36)*'Control Panel'!$C$41),IF(O100&gt;='Control Panel'!J$35,(('Control Panel'!J$34-'Control Panel'!I$34)*'Control Panel'!$C$39)+(('Control Panel'!J$35-'Control Panel'!I$35)*'Control Panel'!$C$40)+((O100-'Control Panel'!J$35)*'Control Panel'!$C$41),IF(O100&gt;='Control Panel'!J$34,(('Control Panel'!J$34-'Control Panel'!I$34)*'Control Panel'!$C$39)+((O100-'Control Panel'!J$34)*'Control Panel'!$C$40),IF(O100&lt;='Control Panel'!J$34,((O100-'Control Panel'!I$34)*'Control Panel'!$C$39)))))</f>
        <v>214517.78014380005</v>
      </c>
      <c r="R100" s="92">
        <f>IF(P100&gt;='Control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Panel'!$C$29)),IF(P100&gt;='Control Panel'!$J$12,(('Control Panel'!$J$8-'Control Panel'!$I$8)*'Control Panel'!$C$24)+(('Control Panel'!$J$9-'Control Panel'!$I$9)*'Control Panel'!$C$25)+(('Control Panel'!$J$10-'Control Panel'!$I$10)*'Control Panel'!$C$26)+(('Control Panel'!$J$11-'Control Panel'!$I$11)*'Control Panel'!$C$27)+(('Control Panel'!$J$12-'Control Panel'!$I$12)*'Control Panel'!$C$28)+((P100-'Control Panel'!$J$12)*'Control Panel'!$C$29),IF(P100&gt;='Control Panel'!$J$11,(('Control Panel'!$J$8-'Control Panel'!$I$8)*'Control Panel'!$C$24)+(('Control Panel'!$J$9-'Control Panel'!$I$9)*'Control Panel'!$C$25)+(('Control Panel'!$J$10-'Control Panel'!$I$10)*'Control Panel'!$C$26)+(('Control Panel'!$J$11-'Control Panel'!$I$11)*'Control Panel'!$C$27)+((P100-'Control Panel'!$J$11)*'Control Panel'!$C$28),IF(P100&gt;='Control Panel'!$J$10,(('Control Panel'!$J$8-'Control Panel'!$I$8)*'Control Panel'!$C$24)+('Control Panel'!$J$9-'Control Panel'!$I$9)*'Control Panel'!$C$25+(('Control Panel'!$J$10-'Control Panel'!$I$10)*'Control Panel'!$C$26)+((P100-'Control Panel'!$J$10)*'Control Panel'!$C$27),IF(P100&gt;='Control Panel'!$J$9,(('Control Panel'!$J$8-'Control Panel'!$I$8)*'Control Panel'!$C$24)+(('Control Panel'!$J$9-'Control Panel'!$I$9)*'Control Panel'!$C$25)+((P100-'Control Panel'!$J$9)*'Control Panel'!$C$26),IF(P100&gt;='Control Panel'!$J$8,(('Control Panel'!$J$8-'Control Panel'!$I$8)*'Control Panel'!$C$24)+((P100-'Control Panel'!$J$8)*'Control Panel'!$C$25),IF(P100&lt;='Control Panel'!$J$8,((P100-'Control Panel'!$I$8)*'Control Panel'!$C$24))))))))</f>
        <v>202208.46209347853</v>
      </c>
      <c r="S100" s="92">
        <f t="shared" si="37"/>
        <v>-12309.318050321512</v>
      </c>
      <c r="T100" s="92">
        <f>O100*(1+'Control Panel'!$C$44)</f>
        <v>61247314.27428104</v>
      </c>
      <c r="U100" s="92">
        <f>P100*(1+'Control Panel'!$C$44)</f>
        <v>45457714.558937967</v>
      </c>
      <c r="V100" s="92">
        <f>IF(T100&gt;='Control Panel'!M$36,(('Control Panel'!M$34-'Control Panel'!L$34)*'Control Panel'!$C$39)+('Control Panel'!M$35-'Control Panel'!L$35)*'Control Panel'!$C$40+(('Control Panel'!M$36-'Control Panel'!L$36)*'Control Panel'!$C$41),IF(T100&gt;='Control Panel'!M$35,(('Control Panel'!M$34-'Control Panel'!L$34)*'Control Panel'!$C$39)+(('Control Panel'!M$35-'Control Panel'!L$35)*'Control Panel'!$C$40)+((T100-'Control Panel'!M$35)*'Control Panel'!$C$41),IF(T100&gt;='Control Panel'!M$34,(('Control Panel'!M$34-'Control Panel'!L$34)*'Control Panel'!$C$39)+((T100-'Control Panel'!M$34)*'Control Panel'!$C$40),IF(T100&lt;='Control Panel'!M$34,((T100-'Control Panel'!L$34)*'Control Panel'!$C$39)))))</f>
        <v>220953.31354811406</v>
      </c>
      <c r="W100" s="91">
        <f>IF(U100&gt;='Control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Panel'!$C$29)),IF(U100&gt;='Control Panel'!$M$12,(('Control Panel'!$M$8-'Control Panel'!$L$8)*'Control Panel'!$C$24)+(('Control Panel'!$M$9-'Control Panel'!$L$9)*'Control Panel'!$C$25)+(('Control Panel'!$M$10-'Control Panel'!$L$10)*'Control Panel'!$C$26)+(('Control Panel'!$M$11-'Control Panel'!$L$11)*'Control Panel'!$C$27)+(('Control Panel'!$M$12-'Control Panel'!$L$12)*'Control Panel'!$C$28)+((U100-'Control Panel'!$M$12)*'Control Panel'!$C$29),IF(U100&gt;='Control Panel'!$M$11,(('Control Panel'!$M$8-'Control Panel'!$L$8)*'Control Panel'!$C$24)+(('Control Panel'!$M$9-'Control Panel'!$L$9)*'Control Panel'!$C$25)+(('Control Panel'!$M$10-'Control Panel'!$L$10)*'Control Panel'!$C$26)+(('Control Panel'!$M$11-'Control Panel'!$L$11)*'Control Panel'!$C$27)+((U100-'Control Panel'!$M$11)*'Control Panel'!$C$28),IF(U100&gt;='Control Panel'!$M$10,(('Control Panel'!$M$8-'Control Panel'!$L$8)*'Control Panel'!$C$24)+('Control Panel'!$M$9-'Control Panel'!$L$9)*'Control Panel'!$C$25+(('Control Panel'!$M$10-'Control Panel'!$L$10)*'Control Panel'!$C$26)+((U100-'Control Panel'!$M$10)*'Control Panel'!$C$27),IF(U100&gt;='Control Panel'!$M$9,(('Control Panel'!$M$8-'Control Panel'!$L$8)*'Control Panel'!$C$24)+(('Control Panel'!$M$9-'Control Panel'!$L$9)*'Control Panel'!$C$25)+((U100-'Control Panel'!$M$9)*'Control Panel'!$C$26),IF(U100&gt;='Control Panel'!$M$8,(('Control Panel'!$M$8-'Control Panel'!$L$8)*'Control Panel'!$C$24)+((U100-'Control Panel'!$M$8)*'Control Panel'!$C$25),IF(U100&lt;='Control Panel'!$M$8,((U100-'Control Panel'!$L$8)*'Control Panel'!$C$24))))))))</f>
        <v>208274.71595628286</v>
      </c>
      <c r="X100" s="92">
        <f t="shared" si="38"/>
        <v>-12678.597591831203</v>
      </c>
      <c r="Y100" s="91">
        <f>T100*(1+'Control Panel'!$C$44)</f>
        <v>63084733.70250947</v>
      </c>
      <c r="Z100" s="91">
        <f>U100*(1+'Control Panel'!$C$44)</f>
        <v>46821445.995706104</v>
      </c>
      <c r="AA100" s="91">
        <f>IF(Y100&gt;='Control Panel'!P$36,(('Control Panel'!P$34-'Control Panel'!O$34)*'Control Panel'!$C$39)+('Control Panel'!P$35-'Control Panel'!O$35)*'Control Panel'!$C$40+(('Control Panel'!P$36-'Control Panel'!O$36)*'Control Panel'!$C$41),IF(Y100&gt;='Control Panel'!P$35,(('Control Panel'!P$34-'Control Panel'!O$34)*'Control Panel'!$C$39)+(('Control Panel'!P$35-'Control Panel'!O$35)*'Control Panel'!$C$40)+((Y100-'Control Panel'!P$35)*'Control Panel'!$C$41),IF(Y100&gt;='Control Panel'!P$34,(('Control Panel'!P$34-'Control Panel'!O$34)*'Control Panel'!$C$39)+((Y100-'Control Panel'!P$34)*'Control Panel'!$C$40),IF(Y100&lt;='Control Panel'!P$34,((Y100-'Control Panel'!O$34)*'Control Panel'!$C$39)))))</f>
        <v>227581.91295455751</v>
      </c>
      <c r="AB100" s="91">
        <f>IF(Z100&gt;='Control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Panel'!$C$29)),IF(Z100&gt;='Control Panel'!$P$12,(('Control Panel'!$P$8-'Control Panel'!$O$8)*'Control Panel'!$C$24)+(('Control Panel'!$P$9-'Control Panel'!$O$9)*'Control Panel'!$C$25)+(('Control Panel'!$P$10-'Control Panel'!$O$10)*'Control Panel'!$C$26)+(('Control Panel'!$P$11-'Control Panel'!$O$11)*'Control Panel'!$C$27)+(('Control Panel'!$P$12-'Control Panel'!$O$12)*'Control Panel'!$C$28)+((Z100-'Control Panel'!$P$12)*'Control Panel'!$C$29),IF(Z100&gt;='Control Panel'!$P$11,(('Control Panel'!$P$8-'Control Panel'!$O$8)*'Control Panel'!$C$24)+(('Control Panel'!$P$9-'Control Panel'!$O$9)*'Control Panel'!$C$25)+(('Control Panel'!$P$10-'Control Panel'!$O$10)*'Control Panel'!$C$26)+(('Control Panel'!$P$11-'Control Panel'!$O$11)*'Control Panel'!$C$27)+((Z100-'Control Panel'!$P$11)*'Control Panel'!$C$28),IF(Z100&gt;='Control Panel'!$P$10,(('Control Panel'!$P$8-'Control Panel'!$O$8)*'Control Panel'!$C$24)+('Control Panel'!$P$9-'Control Panel'!$O$9)*'Control Panel'!$C$25+(('Control Panel'!$P$10-'Control Panel'!$O$10)*'Control Panel'!$C$26)+((Z100-'Control Panel'!$P$10)*'Control Panel'!$C$27),IF(Z100&gt;='Control Panel'!$P$9,(('Control Panel'!$P$8-'Control Panel'!$O$8)*'Control Panel'!$C$24)+(('Control Panel'!$P$9-'Control Panel'!$O$9)*'Control Panel'!$C$25)+((Z100-'Control Panel'!$P$9)*'Control Panel'!$C$26),IF(Z100&gt;='Control Panel'!$P$8,(('Control Panel'!$P$8-'Control Panel'!$O$8)*'Control Panel'!$C$24)+((Z100-'Control Panel'!$P$8)*'Control Panel'!$C$25),IF(Z100&lt;='Control Panel'!$P$8,((Z100-'Control Panel'!$O$8)*'Control Panel'!$C$24))))))))</f>
        <v>214522.95743497135</v>
      </c>
      <c r="AC100" s="93">
        <f t="shared" si="39"/>
        <v>-13058.955519586161</v>
      </c>
      <c r="AD100" s="93">
        <f>Y100*(1+'Control Panel'!$C$44)</f>
        <v>64977275.713584758</v>
      </c>
      <c r="AE100" s="91">
        <f>Z100*(1+'Control Panel'!$C$44)</f>
        <v>48226089.375577286</v>
      </c>
      <c r="AF100" s="91">
        <f>IF(AD100&gt;='Control Panel'!S$36,(('Control Panel'!S$34-'Control Panel'!R$34)*'Control Panel'!$C$39)+('Control Panel'!S$35-'Control Panel'!R$35)*'Control Panel'!$C$40+(('Control Panel'!S$36-'Control Panel'!R$36)*'Control Panel'!$C$41),IF(AD100&gt;='Control Panel'!S$35,(('Control Panel'!S$34-'Control Panel'!R$34)*'Control Panel'!$C$39)+(('Control Panel'!S$35-'Control Panel'!R$35)*'Control Panel'!$C$40)+((AD100-'Control Panel'!S$35)*'Control Panel'!$C$41),IF(AD100&gt;='Control Panel'!S$34,(('Control Panel'!S$34-'Control Panel'!R$34)*'Control Panel'!$C$39)+((AD100-'Control Panel'!S$34)*'Control Panel'!$C$40),IF(AD100&lt;='Control Panel'!S$34,((AD100-'Control Panel'!R$34)*'Control Panel'!$C$39)))))</f>
        <v>234409.37034319423</v>
      </c>
      <c r="AG100" s="91">
        <f>IF(AE100&gt;='Control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Panel'!$C$29)),IF(AE100&gt;='Control Panel'!$S$12,(('Control Panel'!$S$8-'Control Panel'!$R$8)*'Control Panel'!$C$24)+(('Control Panel'!$S$9-'Control Panel'!$R$9)*'Control Panel'!$C$25)+(('Control Panel'!$S$10-'Control Panel'!$R$10)*'Control Panel'!$C$26)+(('Control Panel'!$S$11-'Control Panel'!$R$11)*'Control Panel'!$C$27)+(('Control Panel'!$S$12-'Control Panel'!$R$12)*'Control Panel'!$C$28)+((AE100-'Control Panel'!$S$12)*'Control Panel'!$C$29),IF(AE100&gt;='Control Panel'!$S$11,(('Control Panel'!$S$8-'Control Panel'!$R$8)*'Control Panel'!$C$24)+(('Control Panel'!$S$9-'Control Panel'!$R$9)*'Control Panel'!$C$25)+(('Control Panel'!$S$10-'Control Panel'!$R$10)*'Control Panel'!$C$26)+(('Control Panel'!$S$11-'Control Panel'!$R$11)*'Control Panel'!$C$27)+((AE100-'Control Panel'!$S$11)*'Control Panel'!$C$28),IF(AE100&gt;='Control Panel'!$S$10,(('Control Panel'!$S$8-'Control Panel'!$R$8)*'Control Panel'!$C$24)+('Control Panel'!$S$9-'Control Panel'!$R$9)*'Control Panel'!$C$25+(('Control Panel'!$S$10-'Control Panel'!$R$10)*'Control Panel'!$C$26)+((AE100-'Control Panel'!$S$10)*'Control Panel'!$C$27),IF(AE100&gt;='Control Panel'!$S$9,(('Control Panel'!$S$8-'Control Panel'!$R$8)*'Control Panel'!$C$24)+(('Control Panel'!$S$9-'Control Panel'!$R$9)*'Control Panel'!$C$25)+((AE100-'Control Panel'!$S$9)*'Control Panel'!$C$26),IF(AE100&gt;='Control Panel'!$S$8,(('Control Panel'!$S$8-'Control Panel'!$R$8)*'Control Panel'!$C$24)+((AE100-'Control Panel'!$S$8)*'Control Panel'!$C$25),IF(AE100&lt;='Control Panel'!$S$8,((AE100-'Control Panel'!$R$8)*'Control Panel'!$C$24))))))))</f>
        <v>220958.64615802051</v>
      </c>
      <c r="AH100" s="91">
        <f t="shared" si="40"/>
        <v>-13450.72418517372</v>
      </c>
      <c r="AI100" s="92">
        <f t="shared" si="41"/>
        <v>1105732.0664496659</v>
      </c>
      <c r="AJ100" s="92">
        <f t="shared" si="42"/>
        <v>1042283.6768791401</v>
      </c>
      <c r="AK100" s="92">
        <f t="shared" si="43"/>
        <v>-63448.389570525847</v>
      </c>
    </row>
    <row r="101" spans="1:80" s="101" customFormat="1" ht="14.45" thickBot="1">
      <c r="A101" s="86" t="str">
        <f>'ESTIMATED Earned Revenue'!A102</f>
        <v>Macon, GA</v>
      </c>
      <c r="B101" s="86"/>
      <c r="C101" s="87">
        <f>'ESTIMATED Earned Revenue'!$I102*1.07925</f>
        <v>62792961.683865003</v>
      </c>
      <c r="D101" s="87">
        <f>'ESTIMATED Earned Revenue'!$L102*1.07925</f>
        <v>41745971.910015009</v>
      </c>
      <c r="E101" s="88">
        <f>IF(C101&gt;='Control Panel'!D$36,(('Control Panel'!D$34-'Control Panel'!C$34)*'Control Panel'!$C$39)+('Control Panel'!D$35-'Control Panel'!C$35)*'Control Panel'!$C$40+(('Control Panel'!D$36-'Control Panel'!C$36)*'Control Panel'!$C$41),IF(C101&gt;='Control Panel'!D$35,(('Control Panel'!D$34-'Control Panel'!C$34)*'Control Panel'!$C$39)+(('Control Panel'!D$35-'Control Panel'!C$35)*'Control Panel'!$C$40)+((C101-'Control Panel'!D$35)*'Control Panel'!$C$41),IF(C101&gt;='Control Panel'!D$34,(('Control Panel'!D$34-'Control Panel'!C$34)*'Control Panel'!$C$39)+((C101-'Control Panel'!D$34)*'Control Panel'!$C$40),IF(C101&lt;='Control Panel'!D$34,((C101-'Control Panel'!C$34)*'Control Panel'!$C$39)))))</f>
        <v>202203.584</v>
      </c>
      <c r="F101" s="88">
        <f>IF(D101&gt;='Control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Panel'!$C$29)),IF(D101&gt;='Control Panel'!$D$12,(('Control Panel'!$D$8-'Control Panel'!$C$8)*'Control Panel'!$C$24)+(('Control Panel'!$D$9-'Control Panel'!$C$9)*'Control Panel'!$C$25)+(('Control Panel'!$D$10-'Control Panel'!$C$10)*'Control Panel'!$C$26)+(('Control Panel'!$D$11-'Control Panel'!$C$11)*'Control Panel'!$C$27)+(('Control Panel'!$D$12-'Control Panel'!$C$12)*'Control Panel'!$C$28)+((D101-'Control Panel'!$D$12)*'Control Panel'!$C$29),IF(D101&gt;='Control Panel'!$D$11,(('Control Panel'!$D$8-'Control Panel'!$C$8)*'Control Panel'!$C$24)+(('Control Panel'!$D$9-'Control Panel'!$C$9)*'Control Panel'!$C$25)+(('Control Panel'!$D$10-'Control Panel'!$C$10)*'Control Panel'!$C$26)+(('Control Panel'!$D$11-'Control Panel'!$C$11)*'Control Panel'!$C$27)+((D101-'Control Panel'!$D$11)*'Control Panel'!$C$28),IF(D101&gt;='Control Panel'!$D$10,(('Control Panel'!$D$8-'Control Panel'!$C$8)*'Control Panel'!$C$24)+('Control Panel'!$D$9-'Control Panel'!$C$9)*'Control Panel'!$C$25+(('Control Panel'!$D$10-'Control Panel'!$C$10)*'Control Panel'!$C$26)+((D101-'Control Panel'!$D$10)*'Control Panel'!$C$27),IF(D101&gt;='Control Panel'!$D$9,(('Control Panel'!$D$8-'Control Panel'!$C$8)*'Control Panel'!$C$24)+(('Control Panel'!$D$9-'Control Panel'!$C$9)*'Control Panel'!$C$25)+((D101-'Control Panel'!$D$9)*'Control Panel'!$C$26),IF(D101&gt;='Control Panel'!$D$8,(('Control Panel'!$D$8-'Control Panel'!$C$8)*'Control Panel'!$C$24)+((D101-'Control Panel'!$D$8)*'Control Panel'!$C$25),IF(D101&lt;='Control Panel'!$D$8,((D101-'Control Panel'!$C$8)*'Control Panel'!$C$24))))))))</f>
        <v>191110.90168505255</v>
      </c>
      <c r="G101" s="89">
        <f t="shared" si="33"/>
        <v>3.2201631930980782E-3</v>
      </c>
      <c r="H101" s="90">
        <f t="shared" si="34"/>
        <v>4.5779483131210648E-3</v>
      </c>
      <c r="I101" s="91">
        <f t="shared" si="35"/>
        <v>-11092.682314947451</v>
      </c>
      <c r="J101" s="91">
        <f>C101*(1+'Control Panel'!$C$44)</f>
        <v>64676750.534380957</v>
      </c>
      <c r="K101" s="91">
        <f>D101*(1+'Control Panel'!$C$44)</f>
        <v>42998351.067315459</v>
      </c>
      <c r="L101" s="92">
        <f>IF(J101&gt;='Control Panel'!G$36,(('Control Panel'!G$34-'Control Panel'!F$34)*'Control Panel'!$C$39)+('Control Panel'!G$35-'Control Panel'!F$35)*'Control Panel'!$C$40+(('Control Panel'!G$36-'Control Panel'!F$36)*'Control Panel'!$C$41),IF(J101&gt;='Control Panel'!G$35,(('Control Panel'!G$34-'Control Panel'!F$34)*'Control Panel'!$C$39)+(('Control Panel'!G$35-'Control Panel'!F$35)*'Control Panel'!$C$40)+((J101-'Control Panel'!G$35)*'Control Panel'!$C$41),IF(J101&gt;='Control Panel'!G$34,(('Control Panel'!G$34-'Control Panel'!F$34)*'Control Panel'!$C$39)+((J101-'Control Panel'!G$34)*'Control Panel'!$C$40),IF(J101&lt;='Control Panel'!G$34,((J101-'Control Panel'!F$34)*'Control Panel'!$C$39)))))</f>
        <v>208269.68946000002</v>
      </c>
      <c r="M101" s="92">
        <f>IF(K101&gt;='Control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Panel'!$C$29)),IF(K101&gt;='Control Panel'!$G$12,(('Control Panel'!$G$8-'Control Panel'!$F$8)*'Control Panel'!$C$24)+(('Control Panel'!$G$9-'Control Panel'!$F$9)*'Control Panel'!$C$25)+(('Control Panel'!$G$10-'Control Panel'!$F$10)*'Control Panel'!$C$26)+(('Control Panel'!$G$11-'Control Panel'!$F$11)*'Control Panel'!$C$27)+(('Control Panel'!$G$12-'Control Panel'!$F$12)*'Control Panel'!$C$28)+((K101-'Control Panel'!$G$12)*'Control Panel'!$C$29),IF(K101&gt;='Control Panel'!$G$11,(('Control Panel'!$G$8-'Control Panel'!$F$8)*'Control Panel'!$C$24)+(('Control Panel'!$G$9-'Control Panel'!$F$9)*'Control Panel'!$C$25)+(('Control Panel'!$G$10-'Control Panel'!$F$10)*'Control Panel'!$C$26)+(('Control Panel'!$G$11-'Control Panel'!$F$11)*'Control Panel'!$C$27)+((K101-'Control Panel'!$G$11)*'Control Panel'!$C$28),IF(K101&gt;='Control Panel'!$G$10,(('Control Panel'!$G$8-'Control Panel'!$F$8)*'Control Panel'!$C$24)+('Control Panel'!$G$9-'Control Panel'!$F$9)*'Control Panel'!$C$25+(('Control Panel'!$G$10-'Control Panel'!$F$10)*'Control Panel'!$C$26)+((K101-'Control Panel'!$G$10)*'Control Panel'!$C$27),IF(K101&gt;='Control Panel'!$G$9,(('Control Panel'!$G$8-'Control Panel'!$F$8)*'Control Panel'!$C$24)+(('Control Panel'!$G$9-'Control Panel'!$F$9)*'Control Panel'!$C$25)+((K101-'Control Panel'!$G$9)*'Control Panel'!$C$26),IF(K101&gt;='Control Panel'!$G$8,(('Control Panel'!$G$8-'Control Panel'!$F$8)*'Control Panel'!$C$24)+((K101-'Control Panel'!$G$8)*'Control Panel'!$C$25),IF(K101&lt;='Control Panel'!$G$8,((K101-'Control Panel'!$F$8)*'Control Panel'!$C$24))))))))</f>
        <v>196844.22873560409</v>
      </c>
      <c r="N101" s="92">
        <f t="shared" si="36"/>
        <v>-11425.460724395933</v>
      </c>
      <c r="O101" s="92">
        <f>J101*(1+'Control Panel'!$C$44)</f>
        <v>66617053.050412387</v>
      </c>
      <c r="P101" s="92">
        <f>K101*(1+'Control Panel'!$C$44)</f>
        <v>44288301.599334925</v>
      </c>
      <c r="Q101" s="92">
        <f>IF(O101&gt;='Control Panel'!J$36,(('Control Panel'!J$34-'Control Panel'!I$34)*'Control Panel'!$C$39)+('Control Panel'!J$35-'Control Panel'!I$35)*'Control Panel'!$C$40+(('Control Panel'!J$36-'Control Panel'!I$36)*'Control Panel'!$C$41),IF(O101&gt;='Control Panel'!J$35,(('Control Panel'!J$34-'Control Panel'!I$34)*'Control Panel'!$C$39)+(('Control Panel'!J$35-'Control Panel'!I$35)*'Control Panel'!$C$40)+((O101-'Control Panel'!J$35)*'Control Panel'!$C$41),IF(O101&gt;='Control Panel'!J$34,(('Control Panel'!J$34-'Control Panel'!I$34)*'Control Panel'!$C$39)+((O101-'Control Panel'!J$34)*'Control Panel'!$C$40),IF(O101&lt;='Control Panel'!J$34,((O101-'Control Panel'!I$34)*'Control Panel'!$C$39)))))</f>
        <v>214517.78014380005</v>
      </c>
      <c r="R101" s="92">
        <f>IF(P101&gt;='Control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Panel'!$C$29)),IF(P101&gt;='Control Panel'!$J$12,(('Control Panel'!$J$8-'Control Panel'!$I$8)*'Control Panel'!$C$24)+(('Control Panel'!$J$9-'Control Panel'!$I$9)*'Control Panel'!$C$25)+(('Control Panel'!$J$10-'Control Panel'!$I$10)*'Control Panel'!$C$26)+(('Control Panel'!$J$11-'Control Panel'!$I$11)*'Control Panel'!$C$27)+(('Control Panel'!$J$12-'Control Panel'!$I$12)*'Control Panel'!$C$28)+((P101-'Control Panel'!$J$12)*'Control Panel'!$C$29),IF(P101&gt;='Control Panel'!$J$11,(('Control Panel'!$J$8-'Control Panel'!$I$8)*'Control Panel'!$C$24)+(('Control Panel'!$J$9-'Control Panel'!$I$9)*'Control Panel'!$C$25)+(('Control Panel'!$J$10-'Control Panel'!$I$10)*'Control Panel'!$C$26)+(('Control Panel'!$J$11-'Control Panel'!$I$11)*'Control Panel'!$C$27)+((P101-'Control Panel'!$J$11)*'Control Panel'!$C$28),IF(P101&gt;='Control Panel'!$J$10,(('Control Panel'!$J$8-'Control Panel'!$I$8)*'Control Panel'!$C$24)+('Control Panel'!$J$9-'Control Panel'!$I$9)*'Control Panel'!$C$25+(('Control Panel'!$J$10-'Control Panel'!$I$10)*'Control Panel'!$C$26)+((P101-'Control Panel'!$J$10)*'Control Panel'!$C$27),IF(P101&gt;='Control Panel'!$J$9,(('Control Panel'!$J$8-'Control Panel'!$I$8)*'Control Panel'!$C$24)+(('Control Panel'!$J$9-'Control Panel'!$I$9)*'Control Panel'!$C$25)+((P101-'Control Panel'!$J$9)*'Control Panel'!$C$26),IF(P101&gt;='Control Panel'!$J$8,(('Control Panel'!$J$8-'Control Panel'!$I$8)*'Control Panel'!$C$24)+((P101-'Control Panel'!$J$8)*'Control Panel'!$C$25),IF(P101&lt;='Control Panel'!$J$8,((P101-'Control Panel'!$I$8)*'Control Panel'!$C$24))))))))</f>
        <v>202749.55559767224</v>
      </c>
      <c r="S101" s="92">
        <f t="shared" si="37"/>
        <v>-11768.224546127807</v>
      </c>
      <c r="T101" s="92">
        <f>O101*(1+'Control Panel'!$C$44)</f>
        <v>68615564.641924754</v>
      </c>
      <c r="U101" s="92">
        <f>P101*(1+'Control Panel'!$C$44)</f>
        <v>45616950.647314973</v>
      </c>
      <c r="V101" s="92">
        <f>IF(T101&gt;='Control Panel'!M$36,(('Control Panel'!M$34-'Control Panel'!L$34)*'Control Panel'!$C$39)+('Control Panel'!M$35-'Control Panel'!L$35)*'Control Panel'!$C$40+(('Control Panel'!M$36-'Control Panel'!L$36)*'Control Panel'!$C$41),IF(T101&gt;='Control Panel'!M$35,(('Control Panel'!M$34-'Control Panel'!L$34)*'Control Panel'!$C$39)+(('Control Panel'!M$35-'Control Panel'!L$35)*'Control Panel'!$C$40)+((T101-'Control Panel'!M$35)*'Control Panel'!$C$41),IF(T101&gt;='Control Panel'!M$34,(('Control Panel'!M$34-'Control Panel'!L$34)*'Control Panel'!$C$39)+((T101-'Control Panel'!M$34)*'Control Panel'!$C$40),IF(T101&lt;='Control Panel'!M$34,((T101-'Control Panel'!L$34)*'Control Panel'!$C$39)))))</f>
        <v>220953.31354811406</v>
      </c>
      <c r="W101" s="91">
        <f>IF(U101&gt;='Control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Panel'!$C$29)),IF(U101&gt;='Control Panel'!$M$12,(('Control Panel'!$M$8-'Control Panel'!$L$8)*'Control Panel'!$C$24)+(('Control Panel'!$M$9-'Control Panel'!$L$9)*'Control Panel'!$C$25)+(('Control Panel'!$M$10-'Control Panel'!$L$10)*'Control Panel'!$C$26)+(('Control Panel'!$M$11-'Control Panel'!$L$11)*'Control Panel'!$C$27)+(('Control Panel'!$M$12-'Control Panel'!$L$12)*'Control Panel'!$C$28)+((U101-'Control Panel'!$M$12)*'Control Panel'!$C$29),IF(U101&gt;='Control Panel'!$M$11,(('Control Panel'!$M$8-'Control Panel'!$L$8)*'Control Panel'!$C$24)+(('Control Panel'!$M$9-'Control Panel'!$L$9)*'Control Panel'!$C$25)+(('Control Panel'!$M$10-'Control Panel'!$L$10)*'Control Panel'!$C$26)+(('Control Panel'!$M$11-'Control Panel'!$L$11)*'Control Panel'!$C$27)+((U101-'Control Panel'!$M$11)*'Control Panel'!$C$28),IF(U101&gt;='Control Panel'!$M$10,(('Control Panel'!$M$8-'Control Panel'!$L$8)*'Control Panel'!$C$24)+('Control Panel'!$M$9-'Control Panel'!$L$9)*'Control Panel'!$C$25+(('Control Panel'!$M$10-'Control Panel'!$L$10)*'Control Panel'!$C$26)+((U101-'Control Panel'!$M$10)*'Control Panel'!$C$27),IF(U101&gt;='Control Panel'!$M$9,(('Control Panel'!$M$8-'Control Panel'!$L$8)*'Control Panel'!$C$24)+(('Control Panel'!$M$9-'Control Panel'!$L$9)*'Control Panel'!$C$25)+((U101-'Control Panel'!$M$9)*'Control Panel'!$C$26),IF(U101&gt;='Control Panel'!$M$8,(('Control Panel'!$M$8-'Control Panel'!$L$8)*'Control Panel'!$C$24)+((U101-'Control Panel'!$M$8)*'Control Panel'!$C$25),IF(U101&lt;='Control Panel'!$M$8,((U101-'Control Panel'!$L$8)*'Control Panel'!$C$24))))))))</f>
        <v>208832.04226560239</v>
      </c>
      <c r="X101" s="92">
        <f t="shared" si="38"/>
        <v>-12121.271282511676</v>
      </c>
      <c r="Y101" s="91">
        <f>T101*(1+'Control Panel'!$C$44)</f>
        <v>70674031.581182495</v>
      </c>
      <c r="Z101" s="91">
        <f>U101*(1+'Control Panel'!$C$44)</f>
        <v>46985459.166734427</v>
      </c>
      <c r="AA101" s="91">
        <f>IF(Y101&gt;='Control Panel'!P$36,(('Control Panel'!P$34-'Control Panel'!O$34)*'Control Panel'!$C$39)+('Control Panel'!P$35-'Control Panel'!O$35)*'Control Panel'!$C$40+(('Control Panel'!P$36-'Control Panel'!O$36)*'Control Panel'!$C$41),IF(Y101&gt;='Control Panel'!P$35,(('Control Panel'!P$34-'Control Panel'!O$34)*'Control Panel'!$C$39)+(('Control Panel'!P$35-'Control Panel'!O$35)*'Control Panel'!$C$40)+((Y101-'Control Panel'!P$35)*'Control Panel'!$C$41),IF(Y101&gt;='Control Panel'!P$34,(('Control Panel'!P$34-'Control Panel'!O$34)*'Control Panel'!$C$39)+((Y101-'Control Panel'!P$34)*'Control Panel'!$C$40),IF(Y101&lt;='Control Panel'!P$34,((Y101-'Control Panel'!O$34)*'Control Panel'!$C$39)))))</f>
        <v>227581.91295455751</v>
      </c>
      <c r="AB101" s="91">
        <f>IF(Z101&gt;='Control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Panel'!$C$29)),IF(Z101&gt;='Control Panel'!$P$12,(('Control Panel'!$P$8-'Control Panel'!$O$8)*'Control Panel'!$C$24)+(('Control Panel'!$P$9-'Control Panel'!$O$9)*'Control Panel'!$C$25)+(('Control Panel'!$P$10-'Control Panel'!$O$10)*'Control Panel'!$C$26)+(('Control Panel'!$P$11-'Control Panel'!$O$11)*'Control Panel'!$C$27)+(('Control Panel'!$P$12-'Control Panel'!$O$12)*'Control Panel'!$C$28)+((Z101-'Control Panel'!$P$12)*'Control Panel'!$C$29),IF(Z101&gt;='Control Panel'!$P$11,(('Control Panel'!$P$8-'Control Panel'!$O$8)*'Control Panel'!$C$24)+(('Control Panel'!$P$9-'Control Panel'!$O$9)*'Control Panel'!$C$25)+(('Control Panel'!$P$10-'Control Panel'!$O$10)*'Control Panel'!$C$26)+(('Control Panel'!$P$11-'Control Panel'!$O$11)*'Control Panel'!$C$27)+((Z101-'Control Panel'!$P$11)*'Control Panel'!$C$28),IF(Z101&gt;='Control Panel'!$P$10,(('Control Panel'!$P$8-'Control Panel'!$O$8)*'Control Panel'!$C$24)+('Control Panel'!$P$9-'Control Panel'!$O$9)*'Control Panel'!$C$25+(('Control Panel'!$P$10-'Control Panel'!$O$10)*'Control Panel'!$C$26)+((Z101-'Control Panel'!$P$10)*'Control Panel'!$C$27),IF(Z101&gt;='Control Panel'!$P$9,(('Control Panel'!$P$8-'Control Panel'!$O$8)*'Control Panel'!$C$24)+(('Control Panel'!$P$9-'Control Panel'!$O$9)*'Control Panel'!$C$25)+((Z101-'Control Panel'!$P$9)*'Control Panel'!$C$26),IF(Z101&gt;='Control Panel'!$P$8,(('Control Panel'!$P$8-'Control Panel'!$O$8)*'Control Panel'!$C$24)+((Z101-'Control Panel'!$P$8)*'Control Panel'!$C$25),IF(Z101&lt;='Control Panel'!$P$8,((Z101-'Control Panel'!$O$8)*'Control Panel'!$C$24))))))))</f>
        <v>215097.0035335705</v>
      </c>
      <c r="AC101" s="93">
        <f t="shared" si="39"/>
        <v>-12484.909420987009</v>
      </c>
      <c r="AD101" s="93">
        <f>Y101*(1+'Control Panel'!$C$44)</f>
        <v>72794252.528617978</v>
      </c>
      <c r="AE101" s="91">
        <f>Z101*(1+'Control Panel'!$C$44)</f>
        <v>48395022.94173646</v>
      </c>
      <c r="AF101" s="91">
        <f>IF(AD101&gt;='Control Panel'!S$36,(('Control Panel'!S$34-'Control Panel'!R$34)*'Control Panel'!$C$39)+('Control Panel'!S$35-'Control Panel'!R$35)*'Control Panel'!$C$40+(('Control Panel'!S$36-'Control Panel'!R$36)*'Control Panel'!$C$41),IF(AD101&gt;='Control Panel'!S$35,(('Control Panel'!S$34-'Control Panel'!R$34)*'Control Panel'!$C$39)+(('Control Panel'!S$35-'Control Panel'!R$35)*'Control Panel'!$C$40)+((AD101-'Control Panel'!S$35)*'Control Panel'!$C$41),IF(AD101&gt;='Control Panel'!S$34,(('Control Panel'!S$34-'Control Panel'!R$34)*'Control Panel'!$C$39)+((AD101-'Control Panel'!S$34)*'Control Panel'!$C$40),IF(AD101&lt;='Control Panel'!S$34,((AD101-'Control Panel'!R$34)*'Control Panel'!$C$39)))))</f>
        <v>234409.37034319423</v>
      </c>
      <c r="AG101" s="91">
        <f>IF(AE101&gt;='Control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Panel'!$C$29)),IF(AE101&gt;='Control Panel'!$S$12,(('Control Panel'!$S$8-'Control Panel'!$R$8)*'Control Panel'!$C$24)+(('Control Panel'!$S$9-'Control Panel'!$R$9)*'Control Panel'!$C$25)+(('Control Panel'!$S$10-'Control Panel'!$R$10)*'Control Panel'!$C$26)+(('Control Panel'!$S$11-'Control Panel'!$R$11)*'Control Panel'!$C$27)+(('Control Panel'!$S$12-'Control Panel'!$R$12)*'Control Panel'!$C$28)+((AE101-'Control Panel'!$S$12)*'Control Panel'!$C$29),IF(AE101&gt;='Control Panel'!$S$11,(('Control Panel'!$S$8-'Control Panel'!$R$8)*'Control Panel'!$C$24)+(('Control Panel'!$S$9-'Control Panel'!$R$9)*'Control Panel'!$C$25)+(('Control Panel'!$S$10-'Control Panel'!$R$10)*'Control Panel'!$C$26)+(('Control Panel'!$S$11-'Control Panel'!$R$11)*'Control Panel'!$C$27)+((AE101-'Control Panel'!$S$11)*'Control Panel'!$C$28),IF(AE101&gt;='Control Panel'!$S$10,(('Control Panel'!$S$8-'Control Panel'!$R$8)*'Control Panel'!$C$24)+('Control Panel'!$S$9-'Control Panel'!$R$9)*'Control Panel'!$C$25+(('Control Panel'!$S$10-'Control Panel'!$R$10)*'Control Panel'!$C$26)+((AE101-'Control Panel'!$S$10)*'Control Panel'!$C$27),IF(AE101&gt;='Control Panel'!$S$9,(('Control Panel'!$S$8-'Control Panel'!$R$8)*'Control Panel'!$C$24)+(('Control Panel'!$S$9-'Control Panel'!$R$9)*'Control Panel'!$C$25)+((AE101-'Control Panel'!$S$9)*'Control Panel'!$C$26),IF(AE101&gt;='Control Panel'!$S$8,(('Control Panel'!$S$8-'Control Panel'!$R$8)*'Control Panel'!$C$24)+((AE101-'Control Panel'!$S$8)*'Control Panel'!$C$25),IF(AE101&lt;='Control Panel'!$S$8,((AE101-'Control Panel'!$R$8)*'Control Panel'!$C$24))))))))</f>
        <v>221549.91363957763</v>
      </c>
      <c r="AH101" s="91">
        <f t="shared" si="40"/>
        <v>-12859.456703616597</v>
      </c>
      <c r="AI101" s="92">
        <f t="shared" si="41"/>
        <v>1105732.0664496659</v>
      </c>
      <c r="AJ101" s="92">
        <f t="shared" si="42"/>
        <v>1045072.7437720268</v>
      </c>
      <c r="AK101" s="92">
        <f t="shared" si="43"/>
        <v>-60659.32267763908</v>
      </c>
      <c r="AL101" s="94"/>
      <c r="AM101" s="94"/>
      <c r="AN101" s="94"/>
      <c r="AO101" s="94"/>
      <c r="AP101" s="94"/>
      <c r="AQ101" s="94"/>
      <c r="AR101" s="94"/>
      <c r="AS101" s="94"/>
      <c r="AT101" s="94"/>
      <c r="AU101" s="94"/>
      <c r="AV101" s="94"/>
      <c r="AW101" s="94"/>
      <c r="AX101" s="94"/>
      <c r="AY101" s="94"/>
      <c r="AZ101" s="94"/>
      <c r="BA101" s="94"/>
      <c r="BB101" s="94"/>
      <c r="BC101" s="94"/>
      <c r="BD101" s="94"/>
      <c r="BE101" s="94"/>
      <c r="BF101" s="94"/>
      <c r="BG101" s="94"/>
      <c r="BH101" s="94"/>
      <c r="BI101" s="94"/>
      <c r="BJ101" s="94"/>
      <c r="BK101" s="94"/>
      <c r="BL101" s="94"/>
      <c r="BM101" s="94"/>
      <c r="BN101" s="94"/>
      <c r="BO101" s="94"/>
      <c r="BP101" s="94"/>
      <c r="BQ101" s="94"/>
      <c r="BR101" s="94"/>
      <c r="BS101" s="94"/>
      <c r="BT101" s="94"/>
      <c r="BU101" s="94"/>
      <c r="BV101" s="94"/>
      <c r="BW101" s="94"/>
      <c r="BX101" s="94"/>
      <c r="BY101" s="94"/>
      <c r="BZ101" s="94"/>
      <c r="CA101" s="94"/>
      <c r="CB101" s="94"/>
    </row>
    <row r="102" spans="1:80" s="94" customFormat="1" ht="14.1">
      <c r="A102" s="86" t="str">
        <f>'ESTIMATED Earned Revenue'!A103</f>
        <v>Canton, OH</v>
      </c>
      <c r="B102" s="86"/>
      <c r="C102" s="87">
        <f>'ESTIMATED Earned Revenue'!$I103*1.07925</f>
        <v>45878053.020750001</v>
      </c>
      <c r="D102" s="87">
        <f>'ESTIMATED Earned Revenue'!$L103*1.07925</f>
        <v>42038509.983000003</v>
      </c>
      <c r="E102" s="88">
        <f>IF(C102&gt;='Control Panel'!D$36,(('Control Panel'!D$34-'Control Panel'!C$34)*'Control Panel'!$C$39)+('Control Panel'!D$35-'Control Panel'!C$35)*'Control Panel'!$C$40+(('Control Panel'!D$36-'Control Panel'!C$36)*'Control Panel'!$C$41),IF(C102&gt;='Control Panel'!D$35,(('Control Panel'!D$34-'Control Panel'!C$34)*'Control Panel'!$C$39)+(('Control Panel'!D$35-'Control Panel'!C$35)*'Control Panel'!$C$40)+((C102-'Control Panel'!D$35)*'Control Panel'!$C$41),IF(C102&gt;='Control Panel'!D$34,(('Control Panel'!D$34-'Control Panel'!C$34)*'Control Panel'!$C$39)+((C102-'Control Panel'!D$34)*'Control Panel'!$C$40),IF(C102&lt;='Control Panel'!D$34,((C102-'Control Panel'!C$34)*'Control Panel'!$C$39)))))</f>
        <v>202203.584</v>
      </c>
      <c r="F102" s="88">
        <f>IF(D102&gt;='Control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Panel'!$C$29)),IF(D102&gt;='Control Panel'!$D$12,(('Control Panel'!$D$8-'Control Panel'!$C$8)*'Control Panel'!$C$24)+(('Control Panel'!$D$9-'Control Panel'!$C$9)*'Control Panel'!$C$25)+(('Control Panel'!$D$10-'Control Panel'!$C$10)*'Control Panel'!$C$26)+(('Control Panel'!$D$11-'Control Panel'!$C$11)*'Control Panel'!$C$27)+(('Control Panel'!$D$12-'Control Panel'!$C$12)*'Control Panel'!$C$28)+((D102-'Control Panel'!$D$12)*'Control Panel'!$C$29),IF(D102&gt;='Control Panel'!$D$11,(('Control Panel'!$D$8-'Control Panel'!$C$8)*'Control Panel'!$C$24)+(('Control Panel'!$D$9-'Control Panel'!$C$9)*'Control Panel'!$C$25)+(('Control Panel'!$D$10-'Control Panel'!$C$10)*'Control Panel'!$C$26)+(('Control Panel'!$D$11-'Control Panel'!$C$11)*'Control Panel'!$C$27)+((D102-'Control Panel'!$D$11)*'Control Panel'!$C$28),IF(D102&gt;='Control Panel'!$D$10,(('Control Panel'!$D$8-'Control Panel'!$C$8)*'Control Panel'!$C$24)+('Control Panel'!$D$9-'Control Panel'!$C$9)*'Control Panel'!$C$25+(('Control Panel'!$D$10-'Control Panel'!$C$10)*'Control Panel'!$C$26)+((D102-'Control Panel'!$D$10)*'Control Panel'!$C$27),IF(D102&gt;='Control Panel'!$D$9,(('Control Panel'!$D$8-'Control Panel'!$C$8)*'Control Panel'!$C$24)+(('Control Panel'!$D$9-'Control Panel'!$C$9)*'Control Panel'!$C$25)+((D102-'Control Panel'!$D$9)*'Control Panel'!$C$26),IF(D102&gt;='Control Panel'!$D$8,(('Control Panel'!$D$8-'Control Panel'!$C$8)*'Control Panel'!$C$24)+((D102-'Control Panel'!$D$8)*'Control Panel'!$C$25),IF(D102&lt;='Control Panel'!$D$8,((D102-'Control Panel'!$C$8)*'Control Panel'!$C$24))))))))</f>
        <v>192134.78494050002</v>
      </c>
      <c r="G102" s="89">
        <f t="shared" si="33"/>
        <v>4.4074142359211742E-3</v>
      </c>
      <c r="H102" s="90">
        <f t="shared" si="34"/>
        <v>4.5704470738424747E-3</v>
      </c>
      <c r="I102" s="91">
        <f t="shared" si="35"/>
        <v>-10068.799059499986</v>
      </c>
      <c r="J102" s="91">
        <f>C102*(1+'Control Panel'!$C$44)</f>
        <v>47254394.611372501</v>
      </c>
      <c r="K102" s="91">
        <f>D102*(1+'Control Panel'!$C$44)</f>
        <v>43299665.282490008</v>
      </c>
      <c r="L102" s="92">
        <f>IF(J102&gt;='Control Panel'!G$36,(('Control Panel'!G$34-'Control Panel'!F$34)*'Control Panel'!$C$39)+('Control Panel'!G$35-'Control Panel'!F$35)*'Control Panel'!$C$40+(('Control Panel'!G$36-'Control Panel'!F$36)*'Control Panel'!$C$41),IF(J102&gt;='Control Panel'!G$35,(('Control Panel'!G$34-'Control Panel'!F$34)*'Control Panel'!$C$39)+(('Control Panel'!G$35-'Control Panel'!F$35)*'Control Panel'!$C$40)+((J102-'Control Panel'!G$35)*'Control Panel'!$C$41),IF(J102&gt;='Control Panel'!G$34,(('Control Panel'!G$34-'Control Panel'!F$34)*'Control Panel'!$C$39)+((J102-'Control Panel'!G$34)*'Control Panel'!$C$40),IF(J102&lt;='Control Panel'!G$34,((J102-'Control Panel'!F$34)*'Control Panel'!$C$39)))))</f>
        <v>208269.68946000002</v>
      </c>
      <c r="M102" s="92">
        <f>IF(K102&gt;='Control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Panel'!$C$29)),IF(K102&gt;='Control Panel'!$G$12,(('Control Panel'!$G$8-'Control Panel'!$F$8)*'Control Panel'!$C$24)+(('Control Panel'!$G$9-'Control Panel'!$F$9)*'Control Panel'!$C$25)+(('Control Panel'!$G$10-'Control Panel'!$F$10)*'Control Panel'!$C$26)+(('Control Panel'!$G$11-'Control Panel'!$F$11)*'Control Panel'!$C$27)+(('Control Panel'!$G$12-'Control Panel'!$F$12)*'Control Panel'!$C$28)+((K102-'Control Panel'!$G$12)*'Control Panel'!$C$29),IF(K102&gt;='Control Panel'!$G$11,(('Control Panel'!$G$8-'Control Panel'!$F$8)*'Control Panel'!$C$24)+(('Control Panel'!$G$9-'Control Panel'!$F$9)*'Control Panel'!$C$25)+(('Control Panel'!$G$10-'Control Panel'!$F$10)*'Control Panel'!$C$26)+(('Control Panel'!$G$11-'Control Panel'!$F$11)*'Control Panel'!$C$27)+((K102-'Control Panel'!$G$11)*'Control Panel'!$C$28),IF(K102&gt;='Control Panel'!$G$10,(('Control Panel'!$G$8-'Control Panel'!$F$8)*'Control Panel'!$C$24)+('Control Panel'!$G$9-'Control Panel'!$F$9)*'Control Panel'!$C$25+(('Control Panel'!$G$10-'Control Panel'!$F$10)*'Control Panel'!$C$26)+((K102-'Control Panel'!$G$10)*'Control Panel'!$C$27),IF(K102&gt;='Control Panel'!$G$9,(('Control Panel'!$G$8-'Control Panel'!$F$8)*'Control Panel'!$C$24)+(('Control Panel'!$G$9-'Control Panel'!$F$9)*'Control Panel'!$C$25)+((K102-'Control Panel'!$G$9)*'Control Panel'!$C$26),IF(K102&gt;='Control Panel'!$G$8,(('Control Panel'!$G$8-'Control Panel'!$F$8)*'Control Panel'!$C$24)+((K102-'Control Panel'!$G$8)*'Control Panel'!$C$25),IF(K102&lt;='Control Panel'!$G$8,((K102-'Control Panel'!$F$8)*'Control Panel'!$C$24))))))))</f>
        <v>197898.82848871502</v>
      </c>
      <c r="N102" s="92">
        <f t="shared" si="36"/>
        <v>-10370.860971285001</v>
      </c>
      <c r="O102" s="92">
        <f>J102*(1+'Control Panel'!$C$44)</f>
        <v>48672026.449713677</v>
      </c>
      <c r="P102" s="92">
        <f>K102*(1+'Control Panel'!$C$44)</f>
        <v>44598655.240964711</v>
      </c>
      <c r="Q102" s="92">
        <f>IF(O102&gt;='Control Panel'!J$36,(('Control Panel'!J$34-'Control Panel'!I$34)*'Control Panel'!$C$39)+('Control Panel'!J$35-'Control Panel'!I$35)*'Control Panel'!$C$40+(('Control Panel'!J$36-'Control Panel'!I$36)*'Control Panel'!$C$41),IF(O102&gt;='Control Panel'!J$35,(('Control Panel'!J$34-'Control Panel'!I$34)*'Control Panel'!$C$39)+(('Control Panel'!J$35-'Control Panel'!I$35)*'Control Panel'!$C$40)+((O102-'Control Panel'!J$35)*'Control Panel'!$C$41),IF(O102&gt;='Control Panel'!J$34,(('Control Panel'!J$34-'Control Panel'!I$34)*'Control Panel'!$C$39)+((O102-'Control Panel'!J$34)*'Control Panel'!$C$40),IF(O102&lt;='Control Panel'!J$34,((O102-'Control Panel'!I$34)*'Control Panel'!$C$39)))))</f>
        <v>214517.78014380005</v>
      </c>
      <c r="R102" s="92">
        <f>IF(P102&gt;='Control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Panel'!$C$29)),IF(P102&gt;='Control Panel'!$J$12,(('Control Panel'!$J$8-'Control Panel'!$I$8)*'Control Panel'!$C$24)+(('Control Panel'!$J$9-'Control Panel'!$I$9)*'Control Panel'!$C$25)+(('Control Panel'!$J$10-'Control Panel'!$I$10)*'Control Panel'!$C$26)+(('Control Panel'!$J$11-'Control Panel'!$I$11)*'Control Panel'!$C$27)+(('Control Panel'!$J$12-'Control Panel'!$I$12)*'Control Panel'!$C$28)+((P102-'Control Panel'!$J$12)*'Control Panel'!$C$29),IF(P102&gt;='Control Panel'!$J$11,(('Control Panel'!$J$8-'Control Panel'!$I$8)*'Control Panel'!$C$24)+(('Control Panel'!$J$9-'Control Panel'!$I$9)*'Control Panel'!$C$25)+(('Control Panel'!$J$10-'Control Panel'!$I$10)*'Control Panel'!$C$26)+(('Control Panel'!$J$11-'Control Panel'!$I$11)*'Control Panel'!$C$27)+((P102-'Control Panel'!$J$11)*'Control Panel'!$C$28),IF(P102&gt;='Control Panel'!$J$10,(('Control Panel'!$J$8-'Control Panel'!$I$8)*'Control Panel'!$C$24)+('Control Panel'!$J$9-'Control Panel'!$I$9)*'Control Panel'!$C$25+(('Control Panel'!$J$10-'Control Panel'!$I$10)*'Control Panel'!$C$26)+((P102-'Control Panel'!$J$10)*'Control Panel'!$C$27),IF(P102&gt;='Control Panel'!$J$9,(('Control Panel'!$J$8-'Control Panel'!$I$8)*'Control Panel'!$C$24)+(('Control Panel'!$J$9-'Control Panel'!$I$9)*'Control Panel'!$C$25)+((P102-'Control Panel'!$J$9)*'Control Panel'!$C$26),IF(P102&gt;='Control Panel'!$J$8,(('Control Panel'!$J$8-'Control Panel'!$I$8)*'Control Panel'!$C$24)+((P102-'Control Panel'!$J$8)*'Control Panel'!$C$25),IF(P102&lt;='Control Panel'!$J$8,((P102-'Control Panel'!$I$8)*'Control Panel'!$C$24))))))))</f>
        <v>203835.79334337648</v>
      </c>
      <c r="S102" s="92">
        <f t="shared" si="37"/>
        <v>-10681.986800423561</v>
      </c>
      <c r="T102" s="92">
        <f>O102*(1+'Control Panel'!$C$44)</f>
        <v>50132187.243205085</v>
      </c>
      <c r="U102" s="92">
        <f>P102*(1+'Control Panel'!$C$44)</f>
        <v>45936614.89819365</v>
      </c>
      <c r="V102" s="92">
        <f>IF(T102&gt;='Control Panel'!M$36,(('Control Panel'!M$34-'Control Panel'!L$34)*'Control Panel'!$C$39)+('Control Panel'!M$35-'Control Panel'!L$35)*'Control Panel'!$C$40+(('Control Panel'!M$36-'Control Panel'!L$36)*'Control Panel'!$C$41),IF(T102&gt;='Control Panel'!M$35,(('Control Panel'!M$34-'Control Panel'!L$34)*'Control Panel'!$C$39)+(('Control Panel'!M$35-'Control Panel'!L$35)*'Control Panel'!$C$40)+((T102-'Control Panel'!M$35)*'Control Panel'!$C$41),IF(T102&gt;='Control Panel'!M$34,(('Control Panel'!M$34-'Control Panel'!L$34)*'Control Panel'!$C$39)+((T102-'Control Panel'!M$34)*'Control Panel'!$C$40),IF(T102&lt;='Control Panel'!M$34,((T102-'Control Panel'!L$34)*'Control Panel'!$C$39)))))</f>
        <v>220953.31354811406</v>
      </c>
      <c r="W102" s="91">
        <f>IF(U102&gt;='Control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Panel'!$C$29)),IF(U102&gt;='Control Panel'!$M$12,(('Control Panel'!$M$8-'Control Panel'!$L$8)*'Control Panel'!$C$24)+(('Control Panel'!$M$9-'Control Panel'!$L$9)*'Control Panel'!$C$25)+(('Control Panel'!$M$10-'Control Panel'!$L$10)*'Control Panel'!$C$26)+(('Control Panel'!$M$11-'Control Panel'!$L$11)*'Control Panel'!$C$27)+(('Control Panel'!$M$12-'Control Panel'!$L$12)*'Control Panel'!$C$28)+((U102-'Control Panel'!$M$12)*'Control Panel'!$C$29),IF(U102&gt;='Control Panel'!$M$11,(('Control Panel'!$M$8-'Control Panel'!$L$8)*'Control Panel'!$C$24)+(('Control Panel'!$M$9-'Control Panel'!$L$9)*'Control Panel'!$C$25)+(('Control Panel'!$M$10-'Control Panel'!$L$10)*'Control Panel'!$C$26)+(('Control Panel'!$M$11-'Control Panel'!$L$11)*'Control Panel'!$C$27)+((U102-'Control Panel'!$M$11)*'Control Panel'!$C$28),IF(U102&gt;='Control Panel'!$M$10,(('Control Panel'!$M$8-'Control Panel'!$L$8)*'Control Panel'!$C$24)+('Control Panel'!$M$9-'Control Panel'!$L$9)*'Control Panel'!$C$25+(('Control Panel'!$M$10-'Control Panel'!$L$10)*'Control Panel'!$C$26)+((U102-'Control Panel'!$M$10)*'Control Panel'!$C$27),IF(U102&gt;='Control Panel'!$M$9,(('Control Panel'!$M$8-'Control Panel'!$L$8)*'Control Panel'!$C$24)+(('Control Panel'!$M$9-'Control Panel'!$L$9)*'Control Panel'!$C$25)+((U102-'Control Panel'!$M$9)*'Control Panel'!$C$26),IF(U102&gt;='Control Panel'!$M$8,(('Control Panel'!$M$8-'Control Panel'!$L$8)*'Control Panel'!$C$24)+((U102-'Control Panel'!$M$8)*'Control Panel'!$C$25),IF(U102&lt;='Control Panel'!$M$8,((U102-'Control Panel'!$L$8)*'Control Panel'!$C$24))))))))</f>
        <v>209950.86714367778</v>
      </c>
      <c r="X102" s="92">
        <f t="shared" si="38"/>
        <v>-11002.446404436283</v>
      </c>
      <c r="Y102" s="91">
        <f>T102*(1+'Control Panel'!$C$44)</f>
        <v>51636152.860501237</v>
      </c>
      <c r="Z102" s="91">
        <f>U102*(1+'Control Panel'!$C$44)</f>
        <v>47314713.345139459</v>
      </c>
      <c r="AA102" s="91">
        <f>IF(Y102&gt;='Control Panel'!P$36,(('Control Panel'!P$34-'Control Panel'!O$34)*'Control Panel'!$C$39)+('Control Panel'!P$35-'Control Panel'!O$35)*'Control Panel'!$C$40+(('Control Panel'!P$36-'Control Panel'!O$36)*'Control Panel'!$C$41),IF(Y102&gt;='Control Panel'!P$35,(('Control Panel'!P$34-'Control Panel'!O$34)*'Control Panel'!$C$39)+(('Control Panel'!P$35-'Control Panel'!O$35)*'Control Panel'!$C$40)+((Y102-'Control Panel'!P$35)*'Control Panel'!$C$41),IF(Y102&gt;='Control Panel'!P$34,(('Control Panel'!P$34-'Control Panel'!O$34)*'Control Panel'!$C$39)+((Y102-'Control Panel'!P$34)*'Control Panel'!$C$40),IF(Y102&lt;='Control Panel'!P$34,((Y102-'Control Panel'!O$34)*'Control Panel'!$C$39)))))</f>
        <v>227581.91295455751</v>
      </c>
      <c r="AB102" s="91">
        <f>IF(Z102&gt;='Control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Panel'!$C$29)),IF(Z102&gt;='Control Panel'!$P$12,(('Control Panel'!$P$8-'Control Panel'!$O$8)*'Control Panel'!$C$24)+(('Control Panel'!$P$9-'Control Panel'!$O$9)*'Control Panel'!$C$25)+(('Control Panel'!$P$10-'Control Panel'!$O$10)*'Control Panel'!$C$26)+(('Control Panel'!$P$11-'Control Panel'!$O$11)*'Control Panel'!$C$27)+(('Control Panel'!$P$12-'Control Panel'!$O$12)*'Control Panel'!$C$28)+((Z102-'Control Panel'!$P$12)*'Control Panel'!$C$29),IF(Z102&gt;='Control Panel'!$P$11,(('Control Panel'!$P$8-'Control Panel'!$O$8)*'Control Panel'!$C$24)+(('Control Panel'!$P$9-'Control Panel'!$O$9)*'Control Panel'!$C$25)+(('Control Panel'!$P$10-'Control Panel'!$O$10)*'Control Panel'!$C$26)+(('Control Panel'!$P$11-'Control Panel'!$O$11)*'Control Panel'!$C$27)+((Z102-'Control Panel'!$P$11)*'Control Panel'!$C$28),IF(Z102&gt;='Control Panel'!$P$10,(('Control Panel'!$P$8-'Control Panel'!$O$8)*'Control Panel'!$C$24)+('Control Panel'!$P$9-'Control Panel'!$O$9)*'Control Panel'!$C$25+(('Control Panel'!$P$10-'Control Panel'!$O$10)*'Control Panel'!$C$26)+((Z102-'Control Panel'!$P$10)*'Control Panel'!$C$27),IF(Z102&gt;='Control Panel'!$P$9,(('Control Panel'!$P$8-'Control Panel'!$O$8)*'Control Panel'!$C$24)+(('Control Panel'!$P$9-'Control Panel'!$O$9)*'Control Panel'!$C$25)+((Z102-'Control Panel'!$P$9)*'Control Panel'!$C$26),IF(Z102&gt;='Control Panel'!$P$8,(('Control Panel'!$P$8-'Control Panel'!$O$8)*'Control Panel'!$C$24)+((Z102-'Control Panel'!$P$8)*'Control Panel'!$C$25),IF(Z102&lt;='Control Panel'!$P$8,((Z102-'Control Panel'!$O$8)*'Control Panel'!$C$24))))))))</f>
        <v>216249.39315798812</v>
      </c>
      <c r="AC102" s="93">
        <f t="shared" si="39"/>
        <v>-11332.519796569395</v>
      </c>
      <c r="AD102" s="93">
        <f>Y102*(1+'Control Panel'!$C$44)</f>
        <v>53185237.446316272</v>
      </c>
      <c r="AE102" s="91">
        <f>Z102*(1+'Control Panel'!$C$44)</f>
        <v>48734154.745493643</v>
      </c>
      <c r="AF102" s="91">
        <f>IF(AD102&gt;='Control Panel'!S$36,(('Control Panel'!S$34-'Control Panel'!R$34)*'Control Panel'!$C$39)+('Control Panel'!S$35-'Control Panel'!R$35)*'Control Panel'!$C$40+(('Control Panel'!S$36-'Control Panel'!R$36)*'Control Panel'!$C$41),IF(AD102&gt;='Control Panel'!S$35,(('Control Panel'!S$34-'Control Panel'!R$34)*'Control Panel'!$C$39)+(('Control Panel'!S$35-'Control Panel'!R$35)*'Control Panel'!$C$40)+((AD102-'Control Panel'!S$35)*'Control Panel'!$C$41),IF(AD102&gt;='Control Panel'!S$34,(('Control Panel'!S$34-'Control Panel'!R$34)*'Control Panel'!$C$39)+((AD102-'Control Panel'!S$34)*'Control Panel'!$C$40),IF(AD102&lt;='Control Panel'!S$34,((AD102-'Control Panel'!R$34)*'Control Panel'!$C$39)))))</f>
        <v>234409.37034319423</v>
      </c>
      <c r="AG102" s="91">
        <f>IF(AE102&gt;='Control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Panel'!$C$29)),IF(AE102&gt;='Control Panel'!$S$12,(('Control Panel'!$S$8-'Control Panel'!$R$8)*'Control Panel'!$C$24)+(('Control Panel'!$S$9-'Control Panel'!$R$9)*'Control Panel'!$C$25)+(('Control Panel'!$S$10-'Control Panel'!$R$10)*'Control Panel'!$C$26)+(('Control Panel'!$S$11-'Control Panel'!$R$11)*'Control Panel'!$C$27)+(('Control Panel'!$S$12-'Control Panel'!$R$12)*'Control Panel'!$C$28)+((AE102-'Control Panel'!$S$12)*'Control Panel'!$C$29),IF(AE102&gt;='Control Panel'!$S$11,(('Control Panel'!$S$8-'Control Panel'!$R$8)*'Control Panel'!$C$24)+(('Control Panel'!$S$9-'Control Panel'!$R$9)*'Control Panel'!$C$25)+(('Control Panel'!$S$10-'Control Panel'!$R$10)*'Control Panel'!$C$26)+(('Control Panel'!$S$11-'Control Panel'!$R$11)*'Control Panel'!$C$27)+((AE102-'Control Panel'!$S$11)*'Control Panel'!$C$28),IF(AE102&gt;='Control Panel'!$S$10,(('Control Panel'!$S$8-'Control Panel'!$R$8)*'Control Panel'!$C$24)+('Control Panel'!$S$9-'Control Panel'!$R$9)*'Control Panel'!$C$25+(('Control Panel'!$S$10-'Control Panel'!$R$10)*'Control Panel'!$C$26)+((AE102-'Control Panel'!$S$10)*'Control Panel'!$C$27),IF(AE102&gt;='Control Panel'!$S$9,(('Control Panel'!$S$8-'Control Panel'!$R$8)*'Control Panel'!$C$24)+(('Control Panel'!$S$9-'Control Panel'!$R$9)*'Control Panel'!$C$25)+((AE102-'Control Panel'!$S$9)*'Control Panel'!$C$26),IF(AE102&gt;='Control Panel'!$S$8,(('Control Panel'!$S$8-'Control Panel'!$R$8)*'Control Panel'!$C$24)+((AE102-'Control Panel'!$S$8)*'Control Panel'!$C$25),IF(AE102&lt;='Control Panel'!$S$8,((AE102-'Control Panel'!$R$8)*'Control Panel'!$C$24))))))))</f>
        <v>222736.87495272775</v>
      </c>
      <c r="AH102" s="91">
        <f t="shared" si="40"/>
        <v>-11672.495390466473</v>
      </c>
      <c r="AI102" s="92">
        <f t="shared" si="41"/>
        <v>1105732.0664496659</v>
      </c>
      <c r="AJ102" s="92">
        <f t="shared" si="42"/>
        <v>1050671.7570864852</v>
      </c>
      <c r="AK102" s="92">
        <f t="shared" si="43"/>
        <v>-55060.309363180771</v>
      </c>
    </row>
    <row r="103" spans="1:80" s="94" customFormat="1" ht="14.1">
      <c r="A103" s="86" t="str">
        <f>'ESTIMATED Earned Revenue'!A104</f>
        <v>Tucson, AZ</v>
      </c>
      <c r="B103" s="86"/>
      <c r="C103" s="87">
        <f>'ESTIMATED Earned Revenue'!$I104*1.07925</f>
        <v>44594507.471250005</v>
      </c>
      <c r="D103" s="87">
        <f>'ESTIMATED Earned Revenue'!$L104*1.07925</f>
        <v>42321872.466750003</v>
      </c>
      <c r="E103" s="88">
        <f>IF(C103&gt;='Control Panel'!D$36,(('Control Panel'!D$34-'Control Panel'!C$34)*'Control Panel'!$C$39)+('Control Panel'!D$35-'Control Panel'!C$35)*'Control Panel'!$C$40+(('Control Panel'!D$36-'Control Panel'!C$36)*'Control Panel'!$C$41),IF(C103&gt;='Control Panel'!D$35,(('Control Panel'!D$34-'Control Panel'!C$34)*'Control Panel'!$C$39)+(('Control Panel'!D$35-'Control Panel'!C$35)*'Control Panel'!$C$40)+((C103-'Control Panel'!D$35)*'Control Panel'!$C$41),IF(C103&gt;='Control Panel'!D$34,(('Control Panel'!D$34-'Control Panel'!C$34)*'Control Panel'!$C$39)+((C103-'Control Panel'!D$34)*'Control Panel'!$C$40),IF(C103&lt;='Control Panel'!D$34,((C103-'Control Panel'!C$34)*'Control Panel'!$C$39)))))</f>
        <v>202203.584</v>
      </c>
      <c r="F103" s="88">
        <f>IF(D103&gt;='Control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Panel'!$C$29)),IF(D103&gt;='Control Panel'!$D$12,(('Control Panel'!$D$8-'Control Panel'!$C$8)*'Control Panel'!$C$24)+(('Control Panel'!$D$9-'Control Panel'!$C$9)*'Control Panel'!$C$25)+(('Control Panel'!$D$10-'Control Panel'!$C$10)*'Control Panel'!$C$26)+(('Control Panel'!$D$11-'Control Panel'!$C$11)*'Control Panel'!$C$27)+(('Control Panel'!$D$12-'Control Panel'!$C$12)*'Control Panel'!$C$28)+((D103-'Control Panel'!$D$12)*'Control Panel'!$C$29),IF(D103&gt;='Control Panel'!$D$11,(('Control Panel'!$D$8-'Control Panel'!$C$8)*'Control Panel'!$C$24)+(('Control Panel'!$D$9-'Control Panel'!$C$9)*'Control Panel'!$C$25)+(('Control Panel'!$D$10-'Control Panel'!$C$10)*'Control Panel'!$C$26)+(('Control Panel'!$D$11-'Control Panel'!$C$11)*'Control Panel'!$C$27)+((D103-'Control Panel'!$D$11)*'Control Panel'!$C$28),IF(D103&gt;='Control Panel'!$D$10,(('Control Panel'!$D$8-'Control Panel'!$C$8)*'Control Panel'!$C$24)+('Control Panel'!$D$9-'Control Panel'!$C$9)*'Control Panel'!$C$25+(('Control Panel'!$D$10-'Control Panel'!$C$10)*'Control Panel'!$C$26)+((D103-'Control Panel'!$D$10)*'Control Panel'!$C$27),IF(D103&gt;='Control Panel'!$D$9,(('Control Panel'!$D$8-'Control Panel'!$C$8)*'Control Panel'!$C$24)+(('Control Panel'!$D$9-'Control Panel'!$C$9)*'Control Panel'!$C$25)+((D103-'Control Panel'!$D$9)*'Control Panel'!$C$26),IF(D103&gt;='Control Panel'!$D$8,(('Control Panel'!$D$8-'Control Panel'!$C$8)*'Control Panel'!$C$24)+((D103-'Control Panel'!$D$8)*'Control Panel'!$C$25),IF(D103&lt;='Control Panel'!$D$8,((D103-'Control Panel'!$C$8)*'Control Panel'!$C$24))))))))</f>
        <v>193126.55363362501</v>
      </c>
      <c r="G103" s="89">
        <f t="shared" si="33"/>
        <v>4.5342710451586506E-3</v>
      </c>
      <c r="H103" s="90">
        <f t="shared" si="34"/>
        <v>4.5632799868520479E-3</v>
      </c>
      <c r="I103" s="91">
        <f t="shared" si="35"/>
        <v>-9077.0303663749946</v>
      </c>
      <c r="J103" s="91">
        <f>C103*(1+'Control Panel'!$C$44)</f>
        <v>45932342.695387505</v>
      </c>
      <c r="K103" s="91">
        <f>D103*(1+'Control Panel'!$C$44)</f>
        <v>43591528.640752502</v>
      </c>
      <c r="L103" s="92">
        <f>IF(J103&gt;='Control Panel'!G$36,(('Control Panel'!G$34-'Control Panel'!F$34)*'Control Panel'!$C$39)+('Control Panel'!G$35-'Control Panel'!F$35)*'Control Panel'!$C$40+(('Control Panel'!G$36-'Control Panel'!F$36)*'Control Panel'!$C$41),IF(J103&gt;='Control Panel'!G$35,(('Control Panel'!G$34-'Control Panel'!F$34)*'Control Panel'!$C$39)+(('Control Panel'!G$35-'Control Panel'!F$35)*'Control Panel'!$C$40)+((J103-'Control Panel'!G$35)*'Control Panel'!$C$41),IF(J103&gt;='Control Panel'!G$34,(('Control Panel'!G$34-'Control Panel'!F$34)*'Control Panel'!$C$39)+((J103-'Control Panel'!G$34)*'Control Panel'!$C$40),IF(J103&lt;='Control Panel'!G$34,((J103-'Control Panel'!F$34)*'Control Panel'!$C$39)))))</f>
        <v>208269.68946000002</v>
      </c>
      <c r="M103" s="92">
        <f>IF(K103&gt;='Control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Panel'!$C$29)),IF(K103&gt;='Control Panel'!$G$12,(('Control Panel'!$G$8-'Control Panel'!$F$8)*'Control Panel'!$C$24)+(('Control Panel'!$G$9-'Control Panel'!$F$9)*'Control Panel'!$C$25)+(('Control Panel'!$G$10-'Control Panel'!$F$10)*'Control Panel'!$C$26)+(('Control Panel'!$G$11-'Control Panel'!$F$11)*'Control Panel'!$C$27)+(('Control Panel'!$G$12-'Control Panel'!$F$12)*'Control Panel'!$C$28)+((K103-'Control Panel'!$G$12)*'Control Panel'!$C$29),IF(K103&gt;='Control Panel'!$G$11,(('Control Panel'!$G$8-'Control Panel'!$F$8)*'Control Panel'!$C$24)+(('Control Panel'!$G$9-'Control Panel'!$F$9)*'Control Panel'!$C$25)+(('Control Panel'!$G$10-'Control Panel'!$F$10)*'Control Panel'!$C$26)+(('Control Panel'!$G$11-'Control Panel'!$F$11)*'Control Panel'!$C$27)+((K103-'Control Panel'!$G$11)*'Control Panel'!$C$28),IF(K103&gt;='Control Panel'!$G$10,(('Control Panel'!$G$8-'Control Panel'!$F$8)*'Control Panel'!$C$24)+('Control Panel'!$G$9-'Control Panel'!$F$9)*'Control Panel'!$C$25+(('Control Panel'!$G$10-'Control Panel'!$F$10)*'Control Panel'!$C$26)+((K103-'Control Panel'!$G$10)*'Control Panel'!$C$27),IF(K103&gt;='Control Panel'!$G$9,(('Control Panel'!$G$8-'Control Panel'!$F$8)*'Control Panel'!$C$24)+(('Control Panel'!$G$9-'Control Panel'!$F$9)*'Control Panel'!$C$25)+((K103-'Control Panel'!$G$9)*'Control Panel'!$C$26),IF(K103&gt;='Control Panel'!$G$8,(('Control Panel'!$G$8-'Control Panel'!$F$8)*'Control Panel'!$C$24)+((K103-'Control Panel'!$G$8)*'Control Panel'!$C$25),IF(K103&lt;='Control Panel'!$G$8,((K103-'Control Panel'!$F$8)*'Control Panel'!$C$24))))))))</f>
        <v>198920.35024263378</v>
      </c>
      <c r="N103" s="92">
        <f t="shared" si="36"/>
        <v>-9349.3392173662432</v>
      </c>
      <c r="O103" s="92">
        <f>J103*(1+'Control Panel'!$C$44)</f>
        <v>47310312.976249129</v>
      </c>
      <c r="P103" s="92">
        <f>K103*(1+'Control Panel'!$C$44)</f>
        <v>44899274.499975078</v>
      </c>
      <c r="Q103" s="92">
        <f>IF(O103&gt;='Control Panel'!J$36,(('Control Panel'!J$34-'Control Panel'!I$34)*'Control Panel'!$C$39)+('Control Panel'!J$35-'Control Panel'!I$35)*'Control Panel'!$C$40+(('Control Panel'!J$36-'Control Panel'!I$36)*'Control Panel'!$C$41),IF(O103&gt;='Control Panel'!J$35,(('Control Panel'!J$34-'Control Panel'!I$34)*'Control Panel'!$C$39)+(('Control Panel'!J$35-'Control Panel'!I$35)*'Control Panel'!$C$40)+((O103-'Control Panel'!J$35)*'Control Panel'!$C$41),IF(O103&gt;='Control Panel'!J$34,(('Control Panel'!J$34-'Control Panel'!I$34)*'Control Panel'!$C$39)+((O103-'Control Panel'!J$34)*'Control Panel'!$C$40),IF(O103&lt;='Control Panel'!J$34,((O103-'Control Panel'!I$34)*'Control Panel'!$C$39)))))</f>
        <v>214517.78014380005</v>
      </c>
      <c r="R103" s="92">
        <f>IF(P103&gt;='Control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Panel'!$C$29)),IF(P103&gt;='Control Panel'!$J$12,(('Control Panel'!$J$8-'Control Panel'!$I$8)*'Control Panel'!$C$24)+(('Control Panel'!$J$9-'Control Panel'!$I$9)*'Control Panel'!$C$25)+(('Control Panel'!$J$10-'Control Panel'!$I$10)*'Control Panel'!$C$26)+(('Control Panel'!$J$11-'Control Panel'!$I$11)*'Control Panel'!$C$27)+(('Control Panel'!$J$12-'Control Panel'!$I$12)*'Control Panel'!$C$28)+((P103-'Control Panel'!$J$12)*'Control Panel'!$C$29),IF(P103&gt;='Control Panel'!$J$11,(('Control Panel'!$J$8-'Control Panel'!$I$8)*'Control Panel'!$C$24)+(('Control Panel'!$J$9-'Control Panel'!$I$9)*'Control Panel'!$C$25)+(('Control Panel'!$J$10-'Control Panel'!$I$10)*'Control Panel'!$C$26)+(('Control Panel'!$J$11-'Control Panel'!$I$11)*'Control Panel'!$C$27)+((P103-'Control Panel'!$J$11)*'Control Panel'!$C$28),IF(P103&gt;='Control Panel'!$J$10,(('Control Panel'!$J$8-'Control Panel'!$I$8)*'Control Panel'!$C$24)+('Control Panel'!$J$9-'Control Panel'!$I$9)*'Control Panel'!$C$25+(('Control Panel'!$J$10-'Control Panel'!$I$10)*'Control Panel'!$C$26)+((P103-'Control Panel'!$J$10)*'Control Panel'!$C$27),IF(P103&gt;='Control Panel'!$J$9,(('Control Panel'!$J$8-'Control Panel'!$I$8)*'Control Panel'!$C$24)+(('Control Panel'!$J$9-'Control Panel'!$I$9)*'Control Panel'!$C$25)+((P103-'Control Panel'!$J$9)*'Control Panel'!$C$26),IF(P103&gt;='Control Panel'!$J$8,(('Control Panel'!$J$8-'Control Panel'!$I$8)*'Control Panel'!$C$24)+((P103-'Control Panel'!$J$8)*'Control Panel'!$C$25),IF(P103&lt;='Control Panel'!$J$8,((P103-'Control Panel'!$I$8)*'Control Panel'!$C$24))))))))</f>
        <v>204887.96074991277</v>
      </c>
      <c r="S103" s="92">
        <f t="shared" si="37"/>
        <v>-9629.8193938872719</v>
      </c>
      <c r="T103" s="92">
        <f>O103*(1+'Control Panel'!$C$44)</f>
        <v>48729622.3655366</v>
      </c>
      <c r="U103" s="92">
        <f>P103*(1+'Control Panel'!$C$44)</f>
        <v>46246252.734974332</v>
      </c>
      <c r="V103" s="92">
        <f>IF(T103&gt;='Control Panel'!M$36,(('Control Panel'!M$34-'Control Panel'!L$34)*'Control Panel'!$C$39)+('Control Panel'!M$35-'Control Panel'!L$35)*'Control Panel'!$C$40+(('Control Panel'!M$36-'Control Panel'!L$36)*'Control Panel'!$C$41),IF(T103&gt;='Control Panel'!M$35,(('Control Panel'!M$34-'Control Panel'!L$34)*'Control Panel'!$C$39)+(('Control Panel'!M$35-'Control Panel'!L$35)*'Control Panel'!$C$40)+((T103-'Control Panel'!M$35)*'Control Panel'!$C$41),IF(T103&gt;='Control Panel'!M$34,(('Control Panel'!M$34-'Control Panel'!L$34)*'Control Panel'!$C$39)+((T103-'Control Panel'!M$34)*'Control Panel'!$C$40),IF(T103&lt;='Control Panel'!M$34,((T103-'Control Panel'!L$34)*'Control Panel'!$C$39)))))</f>
        <v>220953.31354811406</v>
      </c>
      <c r="W103" s="91">
        <f>IF(U103&gt;='Control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Panel'!$C$29)),IF(U103&gt;='Control Panel'!$M$12,(('Control Panel'!$M$8-'Control Panel'!$L$8)*'Control Panel'!$C$24)+(('Control Panel'!$M$9-'Control Panel'!$L$9)*'Control Panel'!$C$25)+(('Control Panel'!$M$10-'Control Panel'!$L$10)*'Control Panel'!$C$26)+(('Control Panel'!$M$11-'Control Panel'!$L$11)*'Control Panel'!$C$27)+(('Control Panel'!$M$12-'Control Panel'!$L$12)*'Control Panel'!$C$28)+((U103-'Control Panel'!$M$12)*'Control Panel'!$C$29),IF(U103&gt;='Control Panel'!$M$11,(('Control Panel'!$M$8-'Control Panel'!$L$8)*'Control Panel'!$C$24)+(('Control Panel'!$M$9-'Control Panel'!$L$9)*'Control Panel'!$C$25)+(('Control Panel'!$M$10-'Control Panel'!$L$10)*'Control Panel'!$C$26)+(('Control Panel'!$M$11-'Control Panel'!$L$11)*'Control Panel'!$C$27)+((U103-'Control Panel'!$M$11)*'Control Panel'!$C$28),IF(U103&gt;='Control Panel'!$M$10,(('Control Panel'!$M$8-'Control Panel'!$L$8)*'Control Panel'!$C$24)+('Control Panel'!$M$9-'Control Panel'!$L$9)*'Control Panel'!$C$25+(('Control Panel'!$M$10-'Control Panel'!$L$10)*'Control Panel'!$C$26)+((U103-'Control Panel'!$M$10)*'Control Panel'!$C$27),IF(U103&gt;='Control Panel'!$M$9,(('Control Panel'!$M$8-'Control Panel'!$L$8)*'Control Panel'!$C$24)+(('Control Panel'!$M$9-'Control Panel'!$L$9)*'Control Panel'!$C$25)+((U103-'Control Panel'!$M$9)*'Control Panel'!$C$26),IF(U103&gt;='Control Panel'!$M$8,(('Control Panel'!$M$8-'Control Panel'!$L$8)*'Control Panel'!$C$24)+((U103-'Control Panel'!$M$8)*'Control Panel'!$C$25),IF(U103&lt;='Control Panel'!$M$8,((U103-'Control Panel'!$L$8)*'Control Panel'!$C$24))))))))</f>
        <v>211034.59957241017</v>
      </c>
      <c r="X103" s="92">
        <f t="shared" si="38"/>
        <v>-9918.7139757038967</v>
      </c>
      <c r="Y103" s="91">
        <f>T103*(1+'Control Panel'!$C$44)</f>
        <v>50191511.036502697</v>
      </c>
      <c r="Z103" s="91">
        <f>U103*(1+'Control Panel'!$C$44)</f>
        <v>47633640.31702356</v>
      </c>
      <c r="AA103" s="91">
        <f>IF(Y103&gt;='Control Panel'!P$36,(('Control Panel'!P$34-'Control Panel'!O$34)*'Control Panel'!$C$39)+('Control Panel'!P$35-'Control Panel'!O$35)*'Control Panel'!$C$40+(('Control Panel'!P$36-'Control Panel'!O$36)*'Control Panel'!$C$41),IF(Y103&gt;='Control Panel'!P$35,(('Control Panel'!P$34-'Control Panel'!O$34)*'Control Panel'!$C$39)+(('Control Panel'!P$35-'Control Panel'!O$35)*'Control Panel'!$C$40)+((Y103-'Control Panel'!P$35)*'Control Panel'!$C$41),IF(Y103&gt;='Control Panel'!P$34,(('Control Panel'!P$34-'Control Panel'!O$34)*'Control Panel'!$C$39)+((Y103-'Control Panel'!P$34)*'Control Panel'!$C$40),IF(Y103&lt;='Control Panel'!P$34,((Y103-'Control Panel'!O$34)*'Control Panel'!$C$39)))))</f>
        <v>227581.91295455751</v>
      </c>
      <c r="AB103" s="91">
        <f>IF(Z103&gt;='Control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Panel'!$C$29)),IF(Z103&gt;='Control Panel'!$P$12,(('Control Panel'!$P$8-'Control Panel'!$O$8)*'Control Panel'!$C$24)+(('Control Panel'!$P$9-'Control Panel'!$O$9)*'Control Panel'!$C$25)+(('Control Panel'!$P$10-'Control Panel'!$O$10)*'Control Panel'!$C$26)+(('Control Panel'!$P$11-'Control Panel'!$O$11)*'Control Panel'!$C$27)+(('Control Panel'!$P$12-'Control Panel'!$O$12)*'Control Panel'!$C$28)+((Z103-'Control Panel'!$P$12)*'Control Panel'!$C$29),IF(Z103&gt;='Control Panel'!$P$11,(('Control Panel'!$P$8-'Control Panel'!$O$8)*'Control Panel'!$C$24)+(('Control Panel'!$P$9-'Control Panel'!$O$9)*'Control Panel'!$C$25)+(('Control Panel'!$P$10-'Control Panel'!$O$10)*'Control Panel'!$C$26)+(('Control Panel'!$P$11-'Control Panel'!$O$11)*'Control Panel'!$C$27)+((Z103-'Control Panel'!$P$11)*'Control Panel'!$C$28),IF(Z103&gt;='Control Panel'!$P$10,(('Control Panel'!$P$8-'Control Panel'!$O$8)*'Control Panel'!$C$24)+('Control Panel'!$P$9-'Control Panel'!$O$9)*'Control Panel'!$C$25+(('Control Panel'!$P$10-'Control Panel'!$O$10)*'Control Panel'!$C$26)+((Z103-'Control Panel'!$P$10)*'Control Panel'!$C$27),IF(Z103&gt;='Control Panel'!$P$9,(('Control Panel'!$P$8-'Control Panel'!$O$8)*'Control Panel'!$C$24)+(('Control Panel'!$P$9-'Control Panel'!$O$9)*'Control Panel'!$C$25)+((Z103-'Control Panel'!$P$9)*'Control Panel'!$C$26),IF(Z103&gt;='Control Panel'!$P$8,(('Control Panel'!$P$8-'Control Panel'!$O$8)*'Control Panel'!$C$24)+((Z103-'Control Panel'!$P$8)*'Control Panel'!$C$25),IF(Z103&lt;='Control Panel'!$P$8,((Z103-'Control Panel'!$O$8)*'Control Panel'!$C$24))))))))</f>
        <v>217365.63755958248</v>
      </c>
      <c r="AC103" s="93">
        <f t="shared" si="39"/>
        <v>-10216.275394975033</v>
      </c>
      <c r="AD103" s="93">
        <f>Y103*(1+'Control Panel'!$C$44)</f>
        <v>51697256.367597781</v>
      </c>
      <c r="AE103" s="91">
        <f>Z103*(1+'Control Panel'!$C$44)</f>
        <v>49062649.526534267</v>
      </c>
      <c r="AF103" s="91">
        <f>IF(AD103&gt;='Control Panel'!S$36,(('Control Panel'!S$34-'Control Panel'!R$34)*'Control Panel'!$C$39)+('Control Panel'!S$35-'Control Panel'!R$35)*'Control Panel'!$C$40+(('Control Panel'!S$36-'Control Panel'!R$36)*'Control Panel'!$C$41),IF(AD103&gt;='Control Panel'!S$35,(('Control Panel'!S$34-'Control Panel'!R$34)*'Control Panel'!$C$39)+(('Control Panel'!S$35-'Control Panel'!R$35)*'Control Panel'!$C$40)+((AD103-'Control Panel'!S$35)*'Control Panel'!$C$41),IF(AD103&gt;='Control Panel'!S$34,(('Control Panel'!S$34-'Control Panel'!R$34)*'Control Panel'!$C$39)+((AD103-'Control Panel'!S$34)*'Control Panel'!$C$40),IF(AD103&lt;='Control Panel'!S$34,((AD103-'Control Panel'!R$34)*'Control Panel'!$C$39)))))</f>
        <v>234409.37034319423</v>
      </c>
      <c r="AG103" s="91">
        <f>IF(AE103&gt;='Control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Panel'!$C$29)),IF(AE103&gt;='Control Panel'!$S$12,(('Control Panel'!$S$8-'Control Panel'!$R$8)*'Control Panel'!$C$24)+(('Control Panel'!$S$9-'Control Panel'!$R$9)*'Control Panel'!$C$25)+(('Control Panel'!$S$10-'Control Panel'!$R$10)*'Control Panel'!$C$26)+(('Control Panel'!$S$11-'Control Panel'!$R$11)*'Control Panel'!$C$27)+(('Control Panel'!$S$12-'Control Panel'!$R$12)*'Control Panel'!$C$28)+((AE103-'Control Panel'!$S$12)*'Control Panel'!$C$29),IF(AE103&gt;='Control Panel'!$S$11,(('Control Panel'!$S$8-'Control Panel'!$R$8)*'Control Panel'!$C$24)+(('Control Panel'!$S$9-'Control Panel'!$R$9)*'Control Panel'!$C$25)+(('Control Panel'!$S$10-'Control Panel'!$R$10)*'Control Panel'!$C$26)+(('Control Panel'!$S$11-'Control Panel'!$R$11)*'Control Panel'!$C$27)+((AE103-'Control Panel'!$S$11)*'Control Panel'!$C$28),IF(AE103&gt;='Control Panel'!$S$10,(('Control Panel'!$S$8-'Control Panel'!$R$8)*'Control Panel'!$C$24)+('Control Panel'!$S$9-'Control Panel'!$R$9)*'Control Panel'!$C$25+(('Control Panel'!$S$10-'Control Panel'!$R$10)*'Control Panel'!$C$26)+((AE103-'Control Panel'!$S$10)*'Control Panel'!$C$27),IF(AE103&gt;='Control Panel'!$S$9,(('Control Panel'!$S$8-'Control Panel'!$R$8)*'Control Panel'!$C$24)+(('Control Panel'!$S$9-'Control Panel'!$R$9)*'Control Panel'!$C$25)+((AE103-'Control Panel'!$S$9)*'Control Panel'!$C$26),IF(AE103&gt;='Control Panel'!$S$8,(('Control Panel'!$S$8-'Control Panel'!$R$8)*'Control Panel'!$C$24)+((AE103-'Control Panel'!$S$8)*'Control Panel'!$C$25),IF(AE103&lt;='Control Panel'!$S$8,((AE103-'Control Panel'!$R$8)*'Control Panel'!$C$24))))))))</f>
        <v>223886.60668636992</v>
      </c>
      <c r="AH103" s="91">
        <f t="shared" si="40"/>
        <v>-10522.763656824303</v>
      </c>
      <c r="AI103" s="92">
        <f t="shared" si="41"/>
        <v>1105732.0664496659</v>
      </c>
      <c r="AJ103" s="92">
        <f t="shared" si="42"/>
        <v>1056095.1548109092</v>
      </c>
      <c r="AK103" s="92">
        <f t="shared" si="43"/>
        <v>-49636.911638756748</v>
      </c>
    </row>
    <row r="104" spans="1:80" s="94" customFormat="1" ht="14.1">
      <c r="A104" s="86" t="str">
        <f>'ESTIMATED Earned Revenue'!A105</f>
        <v>Jacksonville, FL</v>
      </c>
      <c r="B104" s="86"/>
      <c r="C104" s="87">
        <f>'ESTIMATED Earned Revenue'!$I105*1.07925</f>
        <v>51489459.063000001</v>
      </c>
      <c r="D104" s="87">
        <f>'ESTIMATED Earned Revenue'!$L105*1.07925</f>
        <v>43358388.483750001</v>
      </c>
      <c r="E104" s="88">
        <f>IF(C104&gt;='Control Panel'!D$36,(('Control Panel'!D$34-'Control Panel'!C$34)*'Control Panel'!$C$39)+('Control Panel'!D$35-'Control Panel'!C$35)*'Control Panel'!$C$40+(('Control Panel'!D$36-'Control Panel'!C$36)*'Control Panel'!$C$41),IF(C104&gt;='Control Panel'!D$35,(('Control Panel'!D$34-'Control Panel'!C$34)*'Control Panel'!$C$39)+(('Control Panel'!D$35-'Control Panel'!C$35)*'Control Panel'!$C$40)+((C104-'Control Panel'!D$35)*'Control Panel'!$C$41),IF(C104&gt;='Control Panel'!D$34,(('Control Panel'!D$34-'Control Panel'!C$34)*'Control Panel'!$C$39)+((C104-'Control Panel'!D$34)*'Control Panel'!$C$40),IF(C104&lt;='Control Panel'!D$34,((C104-'Control Panel'!C$34)*'Control Panel'!$C$39)))))</f>
        <v>202203.584</v>
      </c>
      <c r="F104" s="88">
        <f>IF(D104&gt;='Control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Panel'!$C$29)),IF(D104&gt;='Control Panel'!$D$12,(('Control Panel'!$D$8-'Control Panel'!$C$8)*'Control Panel'!$C$24)+(('Control Panel'!$D$9-'Control Panel'!$C$9)*'Control Panel'!$C$25)+(('Control Panel'!$D$10-'Control Panel'!$C$10)*'Control Panel'!$C$26)+(('Control Panel'!$D$11-'Control Panel'!$C$11)*'Control Panel'!$C$27)+(('Control Panel'!$D$12-'Control Panel'!$C$12)*'Control Panel'!$C$28)+((D104-'Control Panel'!$D$12)*'Control Panel'!$C$29),IF(D104&gt;='Control Panel'!$D$11,(('Control Panel'!$D$8-'Control Panel'!$C$8)*'Control Panel'!$C$24)+(('Control Panel'!$D$9-'Control Panel'!$C$9)*'Control Panel'!$C$25)+(('Control Panel'!$D$10-'Control Panel'!$C$10)*'Control Panel'!$C$26)+(('Control Panel'!$D$11-'Control Panel'!$C$11)*'Control Panel'!$C$27)+((D104-'Control Panel'!$D$11)*'Control Panel'!$C$28),IF(D104&gt;='Control Panel'!$D$10,(('Control Panel'!$D$8-'Control Panel'!$C$8)*'Control Panel'!$C$24)+('Control Panel'!$D$9-'Control Panel'!$C$9)*'Control Panel'!$C$25+(('Control Panel'!$D$10-'Control Panel'!$C$10)*'Control Panel'!$C$26)+((D104-'Control Panel'!$D$10)*'Control Panel'!$C$27),IF(D104&gt;='Control Panel'!$D$9,(('Control Panel'!$D$8-'Control Panel'!$C$8)*'Control Panel'!$C$24)+(('Control Panel'!$D$9-'Control Panel'!$C$9)*'Control Panel'!$C$25)+((D104-'Control Panel'!$D$9)*'Control Panel'!$C$26),IF(D104&gt;='Control Panel'!$D$8,(('Control Panel'!$D$8-'Control Panel'!$C$8)*'Control Panel'!$C$24)+((D104-'Control Panel'!$D$8)*'Control Panel'!$C$25),IF(D104&lt;='Control Panel'!$D$8,((D104-'Control Panel'!$C$8)*'Control Panel'!$C$24))))))))</f>
        <v>196754.35969312501</v>
      </c>
      <c r="G104" s="89">
        <f t="shared" si="33"/>
        <v>3.9270869742988272E-3</v>
      </c>
      <c r="H104" s="90">
        <f t="shared" si="34"/>
        <v>4.5378614513513398E-3</v>
      </c>
      <c r="I104" s="91">
        <f t="shared" si="35"/>
        <v>-5449.2243068749958</v>
      </c>
      <c r="J104" s="91">
        <f>C104*(1+'Control Panel'!$C$44)</f>
        <v>53034142.834890001</v>
      </c>
      <c r="K104" s="91">
        <f>D104*(1+'Control Panel'!$C$44)</f>
        <v>44659140.138262503</v>
      </c>
      <c r="L104" s="92">
        <f>IF(J104&gt;='Control Panel'!G$36,(('Control Panel'!G$34-'Control Panel'!F$34)*'Control Panel'!$C$39)+('Control Panel'!G$35-'Control Panel'!F$35)*'Control Panel'!$C$40+(('Control Panel'!G$36-'Control Panel'!F$36)*'Control Panel'!$C$41),IF(J104&gt;='Control Panel'!G$35,(('Control Panel'!G$34-'Control Panel'!F$34)*'Control Panel'!$C$39)+(('Control Panel'!G$35-'Control Panel'!F$35)*'Control Panel'!$C$40)+((J104-'Control Panel'!G$35)*'Control Panel'!$C$41),IF(J104&gt;='Control Panel'!G$34,(('Control Panel'!G$34-'Control Panel'!F$34)*'Control Panel'!$C$39)+((J104-'Control Panel'!G$34)*'Control Panel'!$C$40),IF(J104&lt;='Control Panel'!G$34,((J104-'Control Panel'!F$34)*'Control Panel'!$C$39)))))</f>
        <v>208269.68946000002</v>
      </c>
      <c r="M104" s="92">
        <f>IF(K104&gt;='Control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Panel'!$C$29)),IF(K104&gt;='Control Panel'!$G$12,(('Control Panel'!$G$8-'Control Panel'!$F$8)*'Control Panel'!$C$24)+(('Control Panel'!$G$9-'Control Panel'!$F$9)*'Control Panel'!$C$25)+(('Control Panel'!$G$10-'Control Panel'!$F$10)*'Control Panel'!$C$26)+(('Control Panel'!$G$11-'Control Panel'!$F$11)*'Control Panel'!$C$27)+(('Control Panel'!$G$12-'Control Panel'!$F$12)*'Control Panel'!$C$28)+((K104-'Control Panel'!$G$12)*'Control Panel'!$C$29),IF(K104&gt;='Control Panel'!$G$11,(('Control Panel'!$G$8-'Control Panel'!$F$8)*'Control Panel'!$C$24)+(('Control Panel'!$G$9-'Control Panel'!$F$9)*'Control Panel'!$C$25)+(('Control Panel'!$G$10-'Control Panel'!$F$10)*'Control Panel'!$C$26)+(('Control Panel'!$G$11-'Control Panel'!$F$11)*'Control Panel'!$C$27)+((K104-'Control Panel'!$G$11)*'Control Panel'!$C$28),IF(K104&gt;='Control Panel'!$G$10,(('Control Panel'!$G$8-'Control Panel'!$F$8)*'Control Panel'!$C$24)+('Control Panel'!$G$9-'Control Panel'!$F$9)*'Control Panel'!$C$25+(('Control Panel'!$G$10-'Control Panel'!$F$10)*'Control Panel'!$C$26)+((K104-'Control Panel'!$G$10)*'Control Panel'!$C$27),IF(K104&gt;='Control Panel'!$G$9,(('Control Panel'!$G$8-'Control Panel'!$F$8)*'Control Panel'!$C$24)+(('Control Panel'!$G$9-'Control Panel'!$F$9)*'Control Panel'!$C$25)+((K104-'Control Panel'!$G$9)*'Control Panel'!$C$26),IF(K104&gt;='Control Panel'!$G$8,(('Control Panel'!$G$8-'Control Panel'!$F$8)*'Control Panel'!$C$24)+((K104-'Control Panel'!$G$8)*'Control Panel'!$C$25),IF(K104&lt;='Control Panel'!$G$8,((K104-'Control Panel'!$F$8)*'Control Panel'!$C$24))))))))</f>
        <v>202656.99048391875</v>
      </c>
      <c r="N104" s="92">
        <f t="shared" si="36"/>
        <v>-5612.6989760812721</v>
      </c>
      <c r="O104" s="92">
        <f>J104*(1+'Control Panel'!$C$44)</f>
        <v>54625167.119936705</v>
      </c>
      <c r="P104" s="92">
        <f>K104*(1+'Control Panel'!$C$44)</f>
        <v>45998914.342410378</v>
      </c>
      <c r="Q104" s="92">
        <f>IF(O104&gt;='Control Panel'!J$36,(('Control Panel'!J$34-'Control Panel'!I$34)*'Control Panel'!$C$39)+('Control Panel'!J$35-'Control Panel'!I$35)*'Control Panel'!$C$40+(('Control Panel'!J$36-'Control Panel'!I$36)*'Control Panel'!$C$41),IF(O104&gt;='Control Panel'!J$35,(('Control Panel'!J$34-'Control Panel'!I$34)*'Control Panel'!$C$39)+(('Control Panel'!J$35-'Control Panel'!I$35)*'Control Panel'!$C$40)+((O104-'Control Panel'!J$35)*'Control Panel'!$C$41),IF(O104&gt;='Control Panel'!J$34,(('Control Panel'!J$34-'Control Panel'!I$34)*'Control Panel'!$C$39)+((O104-'Control Panel'!J$34)*'Control Panel'!$C$40),IF(O104&lt;='Control Panel'!J$34,((O104-'Control Panel'!I$34)*'Control Panel'!$C$39)))))</f>
        <v>214517.78014380005</v>
      </c>
      <c r="R104" s="92">
        <f>IF(P104&gt;='Control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Panel'!$C$29)),IF(P104&gt;='Control Panel'!$J$12,(('Control Panel'!$J$8-'Control Panel'!$I$8)*'Control Panel'!$C$24)+(('Control Panel'!$J$9-'Control Panel'!$I$9)*'Control Panel'!$C$25)+(('Control Panel'!$J$10-'Control Panel'!$I$10)*'Control Panel'!$C$26)+(('Control Panel'!$J$11-'Control Panel'!$I$11)*'Control Panel'!$C$27)+(('Control Panel'!$J$12-'Control Panel'!$I$12)*'Control Panel'!$C$28)+((P104-'Control Panel'!$J$12)*'Control Panel'!$C$29),IF(P104&gt;='Control Panel'!$J$11,(('Control Panel'!$J$8-'Control Panel'!$I$8)*'Control Panel'!$C$24)+(('Control Panel'!$J$9-'Control Panel'!$I$9)*'Control Panel'!$C$25)+(('Control Panel'!$J$10-'Control Panel'!$I$10)*'Control Panel'!$C$26)+(('Control Panel'!$J$11-'Control Panel'!$I$11)*'Control Panel'!$C$27)+((P104-'Control Panel'!$J$11)*'Control Panel'!$C$28),IF(P104&gt;='Control Panel'!$J$10,(('Control Panel'!$J$8-'Control Panel'!$I$8)*'Control Panel'!$C$24)+('Control Panel'!$J$9-'Control Panel'!$I$9)*'Control Panel'!$C$25+(('Control Panel'!$J$10-'Control Panel'!$I$10)*'Control Panel'!$C$26)+((P104-'Control Panel'!$J$10)*'Control Panel'!$C$27),IF(P104&gt;='Control Panel'!$J$9,(('Control Panel'!$J$8-'Control Panel'!$I$8)*'Control Panel'!$C$24)+(('Control Panel'!$J$9-'Control Panel'!$I$9)*'Control Panel'!$C$25)+((P104-'Control Panel'!$J$9)*'Control Panel'!$C$26),IF(P104&gt;='Control Panel'!$J$8,(('Control Panel'!$J$8-'Control Panel'!$I$8)*'Control Panel'!$C$24)+((P104-'Control Panel'!$J$8)*'Control Panel'!$C$25),IF(P104&lt;='Control Panel'!$J$8,((P104-'Control Panel'!$I$8)*'Control Panel'!$C$24))))))))</f>
        <v>208736.70019843633</v>
      </c>
      <c r="S104" s="92">
        <f t="shared" si="37"/>
        <v>-5781.0799453637155</v>
      </c>
      <c r="T104" s="92">
        <f>O104*(1+'Control Panel'!$C$44)</f>
        <v>56263922.133534804</v>
      </c>
      <c r="U104" s="92">
        <f>P104*(1+'Control Panel'!$C$44)</f>
        <v>47378881.772682689</v>
      </c>
      <c r="V104" s="92">
        <f>IF(T104&gt;='Control Panel'!M$36,(('Control Panel'!M$34-'Control Panel'!L$34)*'Control Panel'!$C$39)+('Control Panel'!M$35-'Control Panel'!L$35)*'Control Panel'!$C$40+(('Control Panel'!M$36-'Control Panel'!L$36)*'Control Panel'!$C$41),IF(T104&gt;='Control Panel'!M$35,(('Control Panel'!M$34-'Control Panel'!L$34)*'Control Panel'!$C$39)+(('Control Panel'!M$35-'Control Panel'!L$35)*'Control Panel'!$C$40)+((T104-'Control Panel'!M$35)*'Control Panel'!$C$41),IF(T104&gt;='Control Panel'!M$34,(('Control Panel'!M$34-'Control Panel'!L$34)*'Control Panel'!$C$39)+((T104-'Control Panel'!M$34)*'Control Panel'!$C$40),IF(T104&lt;='Control Panel'!M$34,((T104-'Control Panel'!L$34)*'Control Panel'!$C$39)))))</f>
        <v>220953.31354811406</v>
      </c>
      <c r="W104" s="91">
        <f>IF(U104&gt;='Control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Panel'!$C$29)),IF(U104&gt;='Control Panel'!$M$12,(('Control Panel'!$M$8-'Control Panel'!$L$8)*'Control Panel'!$C$24)+(('Control Panel'!$M$9-'Control Panel'!$L$9)*'Control Panel'!$C$25)+(('Control Panel'!$M$10-'Control Panel'!$L$10)*'Control Panel'!$C$26)+(('Control Panel'!$M$11-'Control Panel'!$L$11)*'Control Panel'!$C$27)+(('Control Panel'!$M$12-'Control Panel'!$L$12)*'Control Panel'!$C$28)+((U104-'Control Panel'!$M$12)*'Control Panel'!$C$29),IF(U104&gt;='Control Panel'!$M$11,(('Control Panel'!$M$8-'Control Panel'!$L$8)*'Control Panel'!$C$24)+(('Control Panel'!$M$9-'Control Panel'!$L$9)*'Control Panel'!$C$25)+(('Control Panel'!$M$10-'Control Panel'!$L$10)*'Control Panel'!$C$26)+(('Control Panel'!$M$11-'Control Panel'!$L$11)*'Control Panel'!$C$27)+((U104-'Control Panel'!$M$11)*'Control Panel'!$C$28),IF(U104&gt;='Control Panel'!$M$10,(('Control Panel'!$M$8-'Control Panel'!$L$8)*'Control Panel'!$C$24)+('Control Panel'!$M$9-'Control Panel'!$L$9)*'Control Panel'!$C$25+(('Control Panel'!$M$10-'Control Panel'!$L$10)*'Control Panel'!$C$26)+((U104-'Control Panel'!$M$10)*'Control Panel'!$C$27),IF(U104&gt;='Control Panel'!$M$9,(('Control Panel'!$M$8-'Control Panel'!$L$8)*'Control Panel'!$C$24)+(('Control Panel'!$M$9-'Control Panel'!$L$9)*'Control Panel'!$C$25)+((U104-'Control Panel'!$M$9)*'Control Panel'!$C$26),IF(U104&gt;='Control Panel'!$M$8,(('Control Panel'!$M$8-'Control Panel'!$L$8)*'Control Panel'!$C$24)+((U104-'Control Panel'!$M$8)*'Control Panel'!$C$25),IF(U104&lt;='Control Panel'!$M$8,((U104-'Control Panel'!$L$8)*'Control Panel'!$C$24))))))))</f>
        <v>214998.80120438943</v>
      </c>
      <c r="X104" s="92">
        <f t="shared" si="38"/>
        <v>-5954.5123437246366</v>
      </c>
      <c r="Y104" s="91">
        <f>T104*(1+'Control Panel'!$C$44)</f>
        <v>57951839.797540851</v>
      </c>
      <c r="Z104" s="91">
        <f>U104*(1+'Control Panel'!$C$44)</f>
        <v>48800248.225863174</v>
      </c>
      <c r="AA104" s="91">
        <f>IF(Y104&gt;='Control Panel'!P$36,(('Control Panel'!P$34-'Control Panel'!O$34)*'Control Panel'!$C$39)+('Control Panel'!P$35-'Control Panel'!O$35)*'Control Panel'!$C$40+(('Control Panel'!P$36-'Control Panel'!O$36)*'Control Panel'!$C$41),IF(Y104&gt;='Control Panel'!P$35,(('Control Panel'!P$34-'Control Panel'!O$34)*'Control Panel'!$C$39)+(('Control Panel'!P$35-'Control Panel'!O$35)*'Control Panel'!$C$40)+((Y104-'Control Panel'!P$35)*'Control Panel'!$C$41),IF(Y104&gt;='Control Panel'!P$34,(('Control Panel'!P$34-'Control Panel'!O$34)*'Control Panel'!$C$39)+((Y104-'Control Panel'!P$34)*'Control Panel'!$C$40),IF(Y104&lt;='Control Panel'!P$34,((Y104-'Control Panel'!O$34)*'Control Panel'!$C$39)))))</f>
        <v>227581.91295455751</v>
      </c>
      <c r="AB104" s="91">
        <f>IF(Z104&gt;='Control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Panel'!$C$29)),IF(Z104&gt;='Control Panel'!$P$12,(('Control Panel'!$P$8-'Control Panel'!$O$8)*'Control Panel'!$C$24)+(('Control Panel'!$P$9-'Control Panel'!$O$9)*'Control Panel'!$C$25)+(('Control Panel'!$P$10-'Control Panel'!$O$10)*'Control Panel'!$C$26)+(('Control Panel'!$P$11-'Control Panel'!$O$11)*'Control Panel'!$C$27)+(('Control Panel'!$P$12-'Control Panel'!$O$12)*'Control Panel'!$C$28)+((Z104-'Control Panel'!$P$12)*'Control Panel'!$C$29),IF(Z104&gt;='Control Panel'!$P$11,(('Control Panel'!$P$8-'Control Panel'!$O$8)*'Control Panel'!$C$24)+(('Control Panel'!$P$9-'Control Panel'!$O$9)*'Control Panel'!$C$25)+(('Control Panel'!$P$10-'Control Panel'!$O$10)*'Control Panel'!$C$26)+(('Control Panel'!$P$11-'Control Panel'!$O$11)*'Control Panel'!$C$27)+((Z104-'Control Panel'!$P$11)*'Control Panel'!$C$28),IF(Z104&gt;='Control Panel'!$P$10,(('Control Panel'!$P$8-'Control Panel'!$O$8)*'Control Panel'!$C$24)+('Control Panel'!$P$9-'Control Panel'!$O$9)*'Control Panel'!$C$25+(('Control Panel'!$P$10-'Control Panel'!$O$10)*'Control Panel'!$C$26)+((Z104-'Control Panel'!$P$10)*'Control Panel'!$C$27),IF(Z104&gt;='Control Panel'!$P$9,(('Control Panel'!$P$8-'Control Panel'!$O$8)*'Control Panel'!$C$24)+(('Control Panel'!$P$9-'Control Panel'!$O$9)*'Control Panel'!$C$25)+((Z104-'Control Panel'!$P$9)*'Control Panel'!$C$26),IF(Z104&gt;='Control Panel'!$P$8,(('Control Panel'!$P$8-'Control Panel'!$O$8)*'Control Panel'!$C$24)+((Z104-'Control Panel'!$P$8)*'Control Panel'!$C$25),IF(Z104&lt;='Control Panel'!$P$8,((Z104-'Control Panel'!$O$8)*'Control Panel'!$C$24))))))))</f>
        <v>221448.76524052111</v>
      </c>
      <c r="AC104" s="93">
        <f t="shared" si="39"/>
        <v>-6133.1477140364004</v>
      </c>
      <c r="AD104" s="93">
        <f>Y104*(1+'Control Panel'!$C$44)</f>
        <v>59690394.991467081</v>
      </c>
      <c r="AE104" s="91">
        <f>Z104*(1+'Control Panel'!$C$44)</f>
        <v>50264255.672639072</v>
      </c>
      <c r="AF104" s="91">
        <f>IF(AD104&gt;='Control Panel'!S$36,(('Control Panel'!S$34-'Control Panel'!R$34)*'Control Panel'!$C$39)+('Control Panel'!S$35-'Control Panel'!R$35)*'Control Panel'!$C$40+(('Control Panel'!S$36-'Control Panel'!R$36)*'Control Panel'!$C$41),IF(AD104&gt;='Control Panel'!S$35,(('Control Panel'!S$34-'Control Panel'!R$34)*'Control Panel'!$C$39)+(('Control Panel'!S$35-'Control Panel'!R$35)*'Control Panel'!$C$40)+((AD104-'Control Panel'!S$35)*'Control Panel'!$C$41),IF(AD104&gt;='Control Panel'!S$34,(('Control Panel'!S$34-'Control Panel'!R$34)*'Control Panel'!$C$39)+((AD104-'Control Panel'!S$34)*'Control Panel'!$C$40),IF(AD104&lt;='Control Panel'!S$34,((AD104-'Control Panel'!R$34)*'Control Panel'!$C$39)))))</f>
        <v>234409.37034319423</v>
      </c>
      <c r="AG104" s="91">
        <f>IF(AE104&gt;='Control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Panel'!$C$29)),IF(AE104&gt;='Control Panel'!$S$12,(('Control Panel'!$S$8-'Control Panel'!$R$8)*'Control Panel'!$C$24)+(('Control Panel'!$S$9-'Control Panel'!$R$9)*'Control Panel'!$C$25)+(('Control Panel'!$S$10-'Control Panel'!$R$10)*'Control Panel'!$C$26)+(('Control Panel'!$S$11-'Control Panel'!$R$11)*'Control Panel'!$C$27)+(('Control Panel'!$S$12-'Control Panel'!$R$12)*'Control Panel'!$C$28)+((AE104-'Control Panel'!$S$12)*'Control Panel'!$C$29),IF(AE104&gt;='Control Panel'!$S$11,(('Control Panel'!$S$8-'Control Panel'!$R$8)*'Control Panel'!$C$24)+(('Control Panel'!$S$9-'Control Panel'!$R$9)*'Control Panel'!$C$25)+(('Control Panel'!$S$10-'Control Panel'!$R$10)*'Control Panel'!$C$26)+(('Control Panel'!$S$11-'Control Panel'!$R$11)*'Control Panel'!$C$27)+((AE104-'Control Panel'!$S$11)*'Control Panel'!$C$28),IF(AE104&gt;='Control Panel'!$S$10,(('Control Panel'!$S$8-'Control Panel'!$R$8)*'Control Panel'!$C$24)+('Control Panel'!$S$9-'Control Panel'!$R$9)*'Control Panel'!$C$25+(('Control Panel'!$S$10-'Control Panel'!$R$10)*'Control Panel'!$C$26)+((AE104-'Control Panel'!$S$10)*'Control Panel'!$C$27),IF(AE104&gt;='Control Panel'!$S$9,(('Control Panel'!$S$8-'Control Panel'!$R$8)*'Control Panel'!$C$24)+(('Control Panel'!$S$9-'Control Panel'!$R$9)*'Control Panel'!$C$25)+((AE104-'Control Panel'!$S$9)*'Control Panel'!$C$26),IF(AE104&gt;='Control Panel'!$S$8,(('Control Panel'!$S$8-'Control Panel'!$R$8)*'Control Panel'!$C$24)+((AE104-'Control Panel'!$S$8)*'Control Panel'!$C$25),IF(AE104&lt;='Control Panel'!$S$8,((AE104-'Control Panel'!$R$8)*'Control Panel'!$C$24))))))))</f>
        <v>228092.22819773675</v>
      </c>
      <c r="AH104" s="91">
        <f t="shared" si="40"/>
        <v>-6317.1421454574738</v>
      </c>
      <c r="AI104" s="92">
        <f t="shared" si="41"/>
        <v>1105732.0664496659</v>
      </c>
      <c r="AJ104" s="92">
        <f t="shared" si="42"/>
        <v>1075933.4853250023</v>
      </c>
      <c r="AK104" s="92">
        <f t="shared" si="43"/>
        <v>-29798.581124663586</v>
      </c>
    </row>
    <row r="105" spans="1:80" s="94" customFormat="1" ht="14.1">
      <c r="A105" s="86" t="str">
        <f>'ESTIMATED Earned Revenue'!A106</f>
        <v>West Palm Beach, FL</v>
      </c>
      <c r="B105" s="86"/>
      <c r="C105" s="87">
        <f>'ESTIMATED Earned Revenue'!$I106*1.07925</f>
        <v>59214786.295469999</v>
      </c>
      <c r="D105" s="87">
        <f>'ESTIMATED Earned Revenue'!$L106*1.07925</f>
        <v>43796957.866830006</v>
      </c>
      <c r="E105" s="88">
        <f>IF(C105&gt;='Control Panel'!D$36,(('Control Panel'!D$34-'Control Panel'!C$34)*'Control Panel'!$C$39)+('Control Panel'!D$35-'Control Panel'!C$35)*'Control Panel'!$C$40+(('Control Panel'!D$36-'Control Panel'!C$36)*'Control Panel'!$C$41),IF(C105&gt;='Control Panel'!D$35,(('Control Panel'!D$34-'Control Panel'!C$34)*'Control Panel'!$C$39)+(('Control Panel'!D$35-'Control Panel'!C$35)*'Control Panel'!$C$40)+((C105-'Control Panel'!D$35)*'Control Panel'!$C$41),IF(C105&gt;='Control Panel'!D$34,(('Control Panel'!D$34-'Control Panel'!C$34)*'Control Panel'!$C$39)+((C105-'Control Panel'!D$34)*'Control Panel'!$C$40),IF(C105&lt;='Control Panel'!D$34,((C105-'Control Panel'!C$34)*'Control Panel'!$C$39)))))</f>
        <v>202203.584</v>
      </c>
      <c r="F105" s="88">
        <f>IF(D105&gt;='Control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Panel'!$C$29)),IF(D105&gt;='Control Panel'!$D$12,(('Control Panel'!$D$8-'Control Panel'!$C$8)*'Control Panel'!$C$24)+(('Control Panel'!$D$9-'Control Panel'!$C$9)*'Control Panel'!$C$25)+(('Control Panel'!$D$10-'Control Panel'!$C$10)*'Control Panel'!$C$26)+(('Control Panel'!$D$11-'Control Panel'!$C$11)*'Control Panel'!$C$27)+(('Control Panel'!$D$12-'Control Panel'!$C$12)*'Control Panel'!$C$28)+((D105-'Control Panel'!$D$12)*'Control Panel'!$C$29),IF(D105&gt;='Control Panel'!$D$11,(('Control Panel'!$D$8-'Control Panel'!$C$8)*'Control Panel'!$C$24)+(('Control Panel'!$D$9-'Control Panel'!$C$9)*'Control Panel'!$C$25)+(('Control Panel'!$D$10-'Control Panel'!$C$10)*'Control Panel'!$C$26)+(('Control Panel'!$D$11-'Control Panel'!$C$11)*'Control Panel'!$C$27)+((D105-'Control Panel'!$D$11)*'Control Panel'!$C$28),IF(D105&gt;='Control Panel'!$D$10,(('Control Panel'!$D$8-'Control Panel'!$C$8)*'Control Panel'!$C$24)+('Control Panel'!$D$9-'Control Panel'!$C$9)*'Control Panel'!$C$25+(('Control Panel'!$D$10-'Control Panel'!$C$10)*'Control Panel'!$C$26)+((D105-'Control Panel'!$D$10)*'Control Panel'!$C$27),IF(D105&gt;='Control Panel'!$D$9,(('Control Panel'!$D$8-'Control Panel'!$C$8)*'Control Panel'!$C$24)+(('Control Panel'!$D$9-'Control Panel'!$C$9)*'Control Panel'!$C$25)+((D105-'Control Panel'!$D$9)*'Control Panel'!$C$26),IF(D105&gt;='Control Panel'!$D$8,(('Control Panel'!$D$8-'Control Panel'!$C$8)*'Control Panel'!$C$24)+((D105-'Control Panel'!$D$8)*'Control Panel'!$C$25),IF(D105&lt;='Control Panel'!$D$8,((D105-'Control Panel'!$C$8)*'Control Panel'!$C$24))))))))</f>
        <v>198289.35253390501</v>
      </c>
      <c r="G105" s="89">
        <f t="shared" si="33"/>
        <v>3.4147481845335785E-3</v>
      </c>
      <c r="H105" s="90">
        <f t="shared" si="34"/>
        <v>4.5274686232050177E-3</v>
      </c>
      <c r="I105" s="91">
        <f t="shared" si="35"/>
        <v>-3914.2314660949924</v>
      </c>
      <c r="J105" s="91">
        <f>C105*(1+'Control Panel'!$C$44)</f>
        <v>60991229.884334102</v>
      </c>
      <c r="K105" s="91">
        <f>D105*(1+'Control Panel'!$C$44)</f>
        <v>45110866.60283491</v>
      </c>
      <c r="L105" s="92">
        <f>IF(J105&gt;='Control Panel'!G$36,(('Control Panel'!G$34-'Control Panel'!F$34)*'Control Panel'!$C$39)+('Control Panel'!G$35-'Control Panel'!F$35)*'Control Panel'!$C$40+(('Control Panel'!G$36-'Control Panel'!F$36)*'Control Panel'!$C$41),IF(J105&gt;='Control Panel'!G$35,(('Control Panel'!G$34-'Control Panel'!F$34)*'Control Panel'!$C$39)+(('Control Panel'!G$35-'Control Panel'!F$35)*'Control Panel'!$C$40)+((J105-'Control Panel'!G$35)*'Control Panel'!$C$41),IF(J105&gt;='Control Panel'!G$34,(('Control Panel'!G$34-'Control Panel'!F$34)*'Control Panel'!$C$39)+((J105-'Control Panel'!G$34)*'Control Panel'!$C$40),IF(J105&lt;='Control Panel'!G$34,((J105-'Control Panel'!F$34)*'Control Panel'!$C$39)))))</f>
        <v>208269.68946000002</v>
      </c>
      <c r="M105" s="92">
        <f>IF(K105&gt;='Control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Panel'!$C$29)),IF(K105&gt;='Control Panel'!$G$12,(('Control Panel'!$G$8-'Control Panel'!$F$8)*'Control Panel'!$C$24)+(('Control Panel'!$G$9-'Control Panel'!$F$9)*'Control Panel'!$C$25)+(('Control Panel'!$G$10-'Control Panel'!$F$10)*'Control Panel'!$C$26)+(('Control Panel'!$G$11-'Control Panel'!$F$11)*'Control Panel'!$C$27)+(('Control Panel'!$G$12-'Control Panel'!$F$12)*'Control Panel'!$C$28)+((K105-'Control Panel'!$G$12)*'Control Panel'!$C$29),IF(K105&gt;='Control Panel'!$G$11,(('Control Panel'!$G$8-'Control Panel'!$F$8)*'Control Panel'!$C$24)+(('Control Panel'!$G$9-'Control Panel'!$F$9)*'Control Panel'!$C$25)+(('Control Panel'!$G$10-'Control Panel'!$F$10)*'Control Panel'!$C$26)+(('Control Panel'!$G$11-'Control Panel'!$F$11)*'Control Panel'!$C$27)+((K105-'Control Panel'!$G$11)*'Control Panel'!$C$28),IF(K105&gt;='Control Panel'!$G$10,(('Control Panel'!$G$8-'Control Panel'!$F$8)*'Control Panel'!$C$24)+('Control Panel'!$G$9-'Control Panel'!$F$9)*'Control Panel'!$C$25+(('Control Panel'!$G$10-'Control Panel'!$F$10)*'Control Panel'!$C$26)+((K105-'Control Panel'!$G$10)*'Control Panel'!$C$27),IF(K105&gt;='Control Panel'!$G$9,(('Control Panel'!$G$8-'Control Panel'!$F$8)*'Control Panel'!$C$24)+(('Control Panel'!$G$9-'Control Panel'!$F$9)*'Control Panel'!$C$25)+((K105-'Control Panel'!$G$9)*'Control Panel'!$C$26),IF(K105&gt;='Control Panel'!$G$8,(('Control Panel'!$G$8-'Control Panel'!$F$8)*'Control Panel'!$C$24)+((K105-'Control Panel'!$G$8)*'Control Panel'!$C$25),IF(K105&lt;='Control Panel'!$G$8,((K105-'Control Panel'!$F$8)*'Control Panel'!$C$24))))))))</f>
        <v>204238.03310992219</v>
      </c>
      <c r="N105" s="92">
        <f t="shared" si="36"/>
        <v>-4031.6563500778284</v>
      </c>
      <c r="O105" s="92">
        <f>J105*(1+'Control Panel'!$C$44)</f>
        <v>62820966.780864127</v>
      </c>
      <c r="P105" s="92">
        <f>K105*(1+'Control Panel'!$C$44)</f>
        <v>46464192.600919962</v>
      </c>
      <c r="Q105" s="92">
        <f>IF(O105&gt;='Control Panel'!J$36,(('Control Panel'!J$34-'Control Panel'!I$34)*'Control Panel'!$C$39)+('Control Panel'!J$35-'Control Panel'!I$35)*'Control Panel'!$C$40+(('Control Panel'!J$36-'Control Panel'!I$36)*'Control Panel'!$C$41),IF(O105&gt;='Control Panel'!J$35,(('Control Panel'!J$34-'Control Panel'!I$34)*'Control Panel'!$C$39)+(('Control Panel'!J$35-'Control Panel'!I$35)*'Control Panel'!$C$40)+((O105-'Control Panel'!J$35)*'Control Panel'!$C$41),IF(O105&gt;='Control Panel'!J$34,(('Control Panel'!J$34-'Control Panel'!I$34)*'Control Panel'!$C$39)+((O105-'Control Panel'!J$34)*'Control Panel'!$C$40),IF(O105&lt;='Control Panel'!J$34,((O105-'Control Panel'!I$34)*'Control Panel'!$C$39)))))</f>
        <v>214517.78014380005</v>
      </c>
      <c r="R105" s="92">
        <f>IF(P105&gt;='Control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Panel'!$C$29)),IF(P105&gt;='Control Panel'!$J$12,(('Control Panel'!$J$8-'Control Panel'!$I$8)*'Control Panel'!$C$24)+(('Control Panel'!$J$9-'Control Panel'!$I$9)*'Control Panel'!$C$25)+(('Control Panel'!$J$10-'Control Panel'!$I$10)*'Control Panel'!$C$26)+(('Control Panel'!$J$11-'Control Panel'!$I$11)*'Control Panel'!$C$27)+(('Control Panel'!$J$12-'Control Panel'!$I$12)*'Control Panel'!$C$28)+((P105-'Control Panel'!$J$12)*'Control Panel'!$C$29),IF(P105&gt;='Control Panel'!$J$11,(('Control Panel'!$J$8-'Control Panel'!$I$8)*'Control Panel'!$C$24)+(('Control Panel'!$J$9-'Control Panel'!$I$9)*'Control Panel'!$C$25)+(('Control Panel'!$J$10-'Control Panel'!$I$10)*'Control Panel'!$C$26)+(('Control Panel'!$J$11-'Control Panel'!$I$11)*'Control Panel'!$C$27)+((P105-'Control Panel'!$J$11)*'Control Panel'!$C$28),IF(P105&gt;='Control Panel'!$J$10,(('Control Panel'!$J$8-'Control Panel'!$I$8)*'Control Panel'!$C$24)+('Control Panel'!$J$9-'Control Panel'!$I$9)*'Control Panel'!$C$25+(('Control Panel'!$J$10-'Control Panel'!$I$10)*'Control Panel'!$C$26)+((P105-'Control Panel'!$J$10)*'Control Panel'!$C$27),IF(P105&gt;='Control Panel'!$J$9,(('Control Panel'!$J$8-'Control Panel'!$I$8)*'Control Panel'!$C$24)+(('Control Panel'!$J$9-'Control Panel'!$I$9)*'Control Panel'!$C$25)+((P105-'Control Panel'!$J$9)*'Control Panel'!$C$26),IF(P105&gt;='Control Panel'!$J$8,(('Control Panel'!$J$8-'Control Panel'!$I$8)*'Control Panel'!$C$24)+((P105-'Control Panel'!$J$8)*'Control Panel'!$C$25),IF(P105&lt;='Control Panel'!$J$8,((P105-'Control Panel'!$I$8)*'Control Panel'!$C$24))))))))</f>
        <v>210365.17410321988</v>
      </c>
      <c r="S105" s="92">
        <f t="shared" si="37"/>
        <v>-4152.6060405801691</v>
      </c>
      <c r="T105" s="92">
        <f>O105*(1+'Control Panel'!$C$44)</f>
        <v>64705595.784290053</v>
      </c>
      <c r="U105" s="92">
        <f>P105*(1+'Control Panel'!$C$44)</f>
        <v>47858118.378947563</v>
      </c>
      <c r="V105" s="92">
        <f>IF(T105&gt;='Control Panel'!M$36,(('Control Panel'!M$34-'Control Panel'!L$34)*'Control Panel'!$C$39)+('Control Panel'!M$35-'Control Panel'!L$35)*'Control Panel'!$C$40+(('Control Panel'!M$36-'Control Panel'!L$36)*'Control Panel'!$C$41),IF(T105&gt;='Control Panel'!M$35,(('Control Panel'!M$34-'Control Panel'!L$34)*'Control Panel'!$C$39)+(('Control Panel'!M$35-'Control Panel'!L$35)*'Control Panel'!$C$40)+((T105-'Control Panel'!M$35)*'Control Panel'!$C$41),IF(T105&gt;='Control Panel'!M$34,(('Control Panel'!M$34-'Control Panel'!L$34)*'Control Panel'!$C$39)+((T105-'Control Panel'!M$34)*'Control Panel'!$C$40),IF(T105&lt;='Control Panel'!M$34,((T105-'Control Panel'!L$34)*'Control Panel'!$C$39)))))</f>
        <v>220953.31354811406</v>
      </c>
      <c r="W105" s="91">
        <f>IF(U105&gt;='Control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Panel'!$C$29)),IF(U105&gt;='Control Panel'!$M$12,(('Control Panel'!$M$8-'Control Panel'!$L$8)*'Control Panel'!$C$24)+(('Control Panel'!$M$9-'Control Panel'!$L$9)*'Control Panel'!$C$25)+(('Control Panel'!$M$10-'Control Panel'!$L$10)*'Control Panel'!$C$26)+(('Control Panel'!$M$11-'Control Panel'!$L$11)*'Control Panel'!$C$27)+(('Control Panel'!$M$12-'Control Panel'!$L$12)*'Control Panel'!$C$28)+((U105-'Control Panel'!$M$12)*'Control Panel'!$C$29),IF(U105&gt;='Control Panel'!$M$11,(('Control Panel'!$M$8-'Control Panel'!$L$8)*'Control Panel'!$C$24)+(('Control Panel'!$M$9-'Control Panel'!$L$9)*'Control Panel'!$C$25)+(('Control Panel'!$M$10-'Control Panel'!$L$10)*'Control Panel'!$C$26)+(('Control Panel'!$M$11-'Control Panel'!$L$11)*'Control Panel'!$C$27)+((U105-'Control Panel'!$M$11)*'Control Panel'!$C$28),IF(U105&gt;='Control Panel'!$M$10,(('Control Panel'!$M$8-'Control Panel'!$L$8)*'Control Panel'!$C$24)+('Control Panel'!$M$9-'Control Panel'!$L$9)*'Control Panel'!$C$25+(('Control Panel'!$M$10-'Control Panel'!$L$10)*'Control Panel'!$C$26)+((U105-'Control Panel'!$M$10)*'Control Panel'!$C$27),IF(U105&gt;='Control Panel'!$M$9,(('Control Panel'!$M$8-'Control Panel'!$L$8)*'Control Panel'!$C$24)+(('Control Panel'!$M$9-'Control Panel'!$L$9)*'Control Panel'!$C$25)+((U105-'Control Panel'!$M$9)*'Control Panel'!$C$26),IF(U105&gt;='Control Panel'!$M$8,(('Control Panel'!$M$8-'Control Panel'!$L$8)*'Control Panel'!$C$24)+((U105-'Control Panel'!$M$8)*'Control Panel'!$C$25),IF(U105&lt;='Control Panel'!$M$8,((U105-'Control Panel'!$L$8)*'Control Panel'!$C$24))))))))</f>
        <v>216676.12932631647</v>
      </c>
      <c r="X105" s="92">
        <f t="shared" si="38"/>
        <v>-4277.1842217975936</v>
      </c>
      <c r="Y105" s="91">
        <f>T105*(1+'Control Panel'!$C$44)</f>
        <v>66646763.657818757</v>
      </c>
      <c r="Z105" s="91">
        <f>U105*(1+'Control Panel'!$C$44)</f>
        <v>49293861.930315994</v>
      </c>
      <c r="AA105" s="91">
        <f>IF(Y105&gt;='Control Panel'!P$36,(('Control Panel'!P$34-'Control Panel'!O$34)*'Control Panel'!$C$39)+('Control Panel'!P$35-'Control Panel'!O$35)*'Control Panel'!$C$40+(('Control Panel'!P$36-'Control Panel'!O$36)*'Control Panel'!$C$41),IF(Y105&gt;='Control Panel'!P$35,(('Control Panel'!P$34-'Control Panel'!O$34)*'Control Panel'!$C$39)+(('Control Panel'!P$35-'Control Panel'!O$35)*'Control Panel'!$C$40)+((Y105-'Control Panel'!P$35)*'Control Panel'!$C$41),IF(Y105&gt;='Control Panel'!P$34,(('Control Panel'!P$34-'Control Panel'!O$34)*'Control Panel'!$C$39)+((Y105-'Control Panel'!P$34)*'Control Panel'!$C$40),IF(Y105&lt;='Control Panel'!P$34,((Y105-'Control Panel'!O$34)*'Control Panel'!$C$39)))))</f>
        <v>227581.91295455751</v>
      </c>
      <c r="AB105" s="91">
        <f>IF(Z105&gt;='Control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Panel'!$C$29)),IF(Z105&gt;='Control Panel'!$P$12,(('Control Panel'!$P$8-'Control Panel'!$O$8)*'Control Panel'!$C$24)+(('Control Panel'!$P$9-'Control Panel'!$O$9)*'Control Panel'!$C$25)+(('Control Panel'!$P$10-'Control Panel'!$O$10)*'Control Panel'!$C$26)+(('Control Panel'!$P$11-'Control Panel'!$O$11)*'Control Panel'!$C$27)+(('Control Panel'!$P$12-'Control Panel'!$O$12)*'Control Panel'!$C$28)+((Z105-'Control Panel'!$P$12)*'Control Panel'!$C$29),IF(Z105&gt;='Control Panel'!$P$11,(('Control Panel'!$P$8-'Control Panel'!$O$8)*'Control Panel'!$C$24)+(('Control Panel'!$P$9-'Control Panel'!$O$9)*'Control Panel'!$C$25)+(('Control Panel'!$P$10-'Control Panel'!$O$10)*'Control Panel'!$C$26)+(('Control Panel'!$P$11-'Control Panel'!$O$11)*'Control Panel'!$C$27)+((Z105-'Control Panel'!$P$11)*'Control Panel'!$C$28),IF(Z105&gt;='Control Panel'!$P$10,(('Control Panel'!$P$8-'Control Panel'!$O$8)*'Control Panel'!$C$24)+('Control Panel'!$P$9-'Control Panel'!$O$9)*'Control Panel'!$C$25+(('Control Panel'!$P$10-'Control Panel'!$O$10)*'Control Panel'!$C$26)+((Z105-'Control Panel'!$P$10)*'Control Panel'!$C$27),IF(Z105&gt;='Control Panel'!$P$9,(('Control Panel'!$P$8-'Control Panel'!$O$8)*'Control Panel'!$C$24)+(('Control Panel'!$P$9-'Control Panel'!$O$9)*'Control Panel'!$C$25)+((Z105-'Control Panel'!$P$9)*'Control Panel'!$C$26),IF(Z105&gt;='Control Panel'!$P$8,(('Control Panel'!$P$8-'Control Panel'!$O$8)*'Control Panel'!$C$24)+((Z105-'Control Panel'!$P$8)*'Control Panel'!$C$25),IF(Z105&lt;='Control Panel'!$P$8,((Z105-'Control Panel'!$O$8)*'Control Panel'!$C$24))))))))</f>
        <v>223176.41320610599</v>
      </c>
      <c r="AC105" s="93">
        <f t="shared" si="39"/>
        <v>-4405.4997484515188</v>
      </c>
      <c r="AD105" s="93">
        <f>Y105*(1+'Control Panel'!$C$44)</f>
        <v>68646166.567553326</v>
      </c>
      <c r="AE105" s="91">
        <f>Z105*(1+'Control Panel'!$C$44)</f>
        <v>50772677.788225472</v>
      </c>
      <c r="AF105" s="91">
        <f>IF(AD105&gt;='Control Panel'!S$36,(('Control Panel'!S$34-'Control Panel'!R$34)*'Control Panel'!$C$39)+('Control Panel'!S$35-'Control Panel'!R$35)*'Control Panel'!$C$40+(('Control Panel'!S$36-'Control Panel'!R$36)*'Control Panel'!$C$41),IF(AD105&gt;='Control Panel'!S$35,(('Control Panel'!S$34-'Control Panel'!R$34)*'Control Panel'!$C$39)+(('Control Panel'!S$35-'Control Panel'!R$35)*'Control Panel'!$C$40)+((AD105-'Control Panel'!S$35)*'Control Panel'!$C$41),IF(AD105&gt;='Control Panel'!S$34,(('Control Panel'!S$34-'Control Panel'!R$34)*'Control Panel'!$C$39)+((AD105-'Control Panel'!S$34)*'Control Panel'!$C$40),IF(AD105&lt;='Control Panel'!S$34,((AD105-'Control Panel'!R$34)*'Control Panel'!$C$39)))))</f>
        <v>234409.37034319423</v>
      </c>
      <c r="AG105" s="91">
        <f>IF(AE105&gt;='Control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Panel'!$C$29)),IF(AE105&gt;='Control Panel'!$S$12,(('Control Panel'!$S$8-'Control Panel'!$R$8)*'Control Panel'!$C$24)+(('Control Panel'!$S$9-'Control Panel'!$R$9)*'Control Panel'!$C$25)+(('Control Panel'!$S$10-'Control Panel'!$R$10)*'Control Panel'!$C$26)+(('Control Panel'!$S$11-'Control Panel'!$R$11)*'Control Panel'!$C$27)+(('Control Panel'!$S$12-'Control Panel'!$R$12)*'Control Panel'!$C$28)+((AE105-'Control Panel'!$S$12)*'Control Panel'!$C$29),IF(AE105&gt;='Control Panel'!$S$11,(('Control Panel'!$S$8-'Control Panel'!$R$8)*'Control Panel'!$C$24)+(('Control Panel'!$S$9-'Control Panel'!$R$9)*'Control Panel'!$C$25)+(('Control Panel'!$S$10-'Control Panel'!$R$10)*'Control Panel'!$C$26)+(('Control Panel'!$S$11-'Control Panel'!$R$11)*'Control Panel'!$C$27)+((AE105-'Control Panel'!$S$11)*'Control Panel'!$C$28),IF(AE105&gt;='Control Panel'!$S$10,(('Control Panel'!$S$8-'Control Panel'!$R$8)*'Control Panel'!$C$24)+('Control Panel'!$S$9-'Control Panel'!$R$9)*'Control Panel'!$C$25+(('Control Panel'!$S$10-'Control Panel'!$R$10)*'Control Panel'!$C$26)+((AE105-'Control Panel'!$S$10)*'Control Panel'!$C$27),IF(AE105&gt;='Control Panel'!$S$9,(('Control Panel'!$S$8-'Control Panel'!$R$8)*'Control Panel'!$C$24)+(('Control Panel'!$S$9-'Control Panel'!$R$9)*'Control Panel'!$C$25)+((AE105-'Control Panel'!$S$9)*'Control Panel'!$C$26),IF(AE105&gt;='Control Panel'!$S$8,(('Control Panel'!$S$8-'Control Panel'!$R$8)*'Control Panel'!$C$24)+((AE105-'Control Panel'!$S$8)*'Control Panel'!$C$25),IF(AE105&lt;='Control Panel'!$S$8,((AE105-'Control Panel'!$R$8)*'Control Panel'!$C$24))))))))</f>
        <v>229871.70560228918</v>
      </c>
      <c r="AH105" s="91">
        <f t="shared" si="40"/>
        <v>-4537.6647409050493</v>
      </c>
      <c r="AI105" s="92">
        <f t="shared" si="41"/>
        <v>1105732.0664496659</v>
      </c>
      <c r="AJ105" s="92">
        <f t="shared" si="42"/>
        <v>1084327.4553478537</v>
      </c>
      <c r="AK105" s="92">
        <f t="shared" si="43"/>
        <v>-21404.611101812217</v>
      </c>
    </row>
    <row r="106" spans="1:80" s="94" customFormat="1" ht="14.1">
      <c r="A106" s="86" t="str">
        <f>'ESTIMATED Earned Revenue'!A107</f>
        <v>Columbus, GA</v>
      </c>
      <c r="B106" s="86"/>
      <c r="C106" s="87">
        <f>'ESTIMATED Earned Revenue'!$I107*1.07925</f>
        <v>51485204.378895</v>
      </c>
      <c r="D106" s="87">
        <f>'ESTIMATED Earned Revenue'!$L107*1.07925</f>
        <v>44391981.184841253</v>
      </c>
      <c r="E106" s="88">
        <f>IF(C106&gt;='Control Panel'!D$36,(('Control Panel'!D$34-'Control Panel'!C$34)*'Control Panel'!$C$39)+('Control Panel'!D$35-'Control Panel'!C$35)*'Control Panel'!$C$40+(('Control Panel'!D$36-'Control Panel'!C$36)*'Control Panel'!$C$41),IF(C106&gt;='Control Panel'!D$35,(('Control Panel'!D$34-'Control Panel'!C$34)*'Control Panel'!$C$39)+(('Control Panel'!D$35-'Control Panel'!C$35)*'Control Panel'!$C$40)+((C106-'Control Panel'!D$35)*'Control Panel'!$C$41),IF(C106&gt;='Control Panel'!D$34,(('Control Panel'!D$34-'Control Panel'!C$34)*'Control Panel'!$C$39)+((C106-'Control Panel'!D$34)*'Control Panel'!$C$40),IF(C106&lt;='Control Panel'!D$34,((C106-'Control Panel'!C$34)*'Control Panel'!$C$39)))))</f>
        <v>202203.584</v>
      </c>
      <c r="F106" s="88">
        <f>IF(D106&gt;='Control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Panel'!$C$29)),IF(D106&gt;='Control Panel'!$D$12,(('Control Panel'!$D$8-'Control Panel'!$C$8)*'Control Panel'!$C$24)+(('Control Panel'!$D$9-'Control Panel'!$C$9)*'Control Panel'!$C$25)+(('Control Panel'!$D$10-'Control Panel'!$C$10)*'Control Panel'!$C$26)+(('Control Panel'!$D$11-'Control Panel'!$C$11)*'Control Panel'!$C$27)+(('Control Panel'!$D$12-'Control Panel'!$C$12)*'Control Panel'!$C$28)+((D106-'Control Panel'!$D$12)*'Control Panel'!$C$29),IF(D106&gt;='Control Panel'!$D$11,(('Control Panel'!$D$8-'Control Panel'!$C$8)*'Control Panel'!$C$24)+(('Control Panel'!$D$9-'Control Panel'!$C$9)*'Control Panel'!$C$25)+(('Control Panel'!$D$10-'Control Panel'!$C$10)*'Control Panel'!$C$26)+(('Control Panel'!$D$11-'Control Panel'!$C$11)*'Control Panel'!$C$27)+((D106-'Control Panel'!$D$11)*'Control Panel'!$C$28),IF(D106&gt;='Control Panel'!$D$10,(('Control Panel'!$D$8-'Control Panel'!$C$8)*'Control Panel'!$C$24)+('Control Panel'!$D$9-'Control Panel'!$C$9)*'Control Panel'!$C$25+(('Control Panel'!$D$10-'Control Panel'!$C$10)*'Control Panel'!$C$26)+((D106-'Control Panel'!$D$10)*'Control Panel'!$C$27),IF(D106&gt;='Control Panel'!$D$9,(('Control Panel'!$D$8-'Control Panel'!$C$8)*'Control Panel'!$C$24)+(('Control Panel'!$D$9-'Control Panel'!$C$9)*'Control Panel'!$C$25)+((D106-'Control Panel'!$D$9)*'Control Panel'!$C$26),IF(D106&gt;='Control Panel'!$D$8,(('Control Panel'!$D$8-'Control Panel'!$C$8)*'Control Panel'!$C$24)+((D106-'Control Panel'!$D$8)*'Control Panel'!$C$25),IF(D106&lt;='Control Panel'!$D$8,((D106-'Control Panel'!$C$8)*'Control Panel'!$C$24))))))))</f>
        <v>200371.93414694438</v>
      </c>
      <c r="G106" s="89">
        <f t="shared" si="33"/>
        <v>3.9274115047096521E-3</v>
      </c>
      <c r="H106" s="90">
        <f t="shared" si="34"/>
        <v>4.5136965911169195E-3</v>
      </c>
      <c r="I106" s="91">
        <f t="shared" si="35"/>
        <v>-1831.6498530556273</v>
      </c>
      <c r="J106" s="91">
        <f>C106*(1+'Control Panel'!$C$44)</f>
        <v>53029760.510261849</v>
      </c>
      <c r="K106" s="91">
        <f>D106*(1+'Control Panel'!$C$44)</f>
        <v>45723740.620386489</v>
      </c>
      <c r="L106" s="92">
        <f>IF(J106&gt;='Control Panel'!G$36,(('Control Panel'!G$34-'Control Panel'!F$34)*'Control Panel'!$C$39)+('Control Panel'!G$35-'Control Panel'!F$35)*'Control Panel'!$C$40+(('Control Panel'!G$36-'Control Panel'!F$36)*'Control Panel'!$C$41),IF(J106&gt;='Control Panel'!G$35,(('Control Panel'!G$34-'Control Panel'!F$34)*'Control Panel'!$C$39)+(('Control Panel'!G$35-'Control Panel'!F$35)*'Control Panel'!$C$40)+((J106-'Control Panel'!G$35)*'Control Panel'!$C$41),IF(J106&gt;='Control Panel'!G$34,(('Control Panel'!G$34-'Control Panel'!F$34)*'Control Panel'!$C$39)+((J106-'Control Panel'!G$34)*'Control Panel'!$C$40),IF(J106&lt;='Control Panel'!G$34,((J106-'Control Panel'!F$34)*'Control Panel'!$C$39)))))</f>
        <v>208269.68946000002</v>
      </c>
      <c r="M106" s="92">
        <f>IF(K106&gt;='Control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Panel'!$C$29)),IF(K106&gt;='Control Panel'!$G$12,(('Control Panel'!$G$8-'Control Panel'!$F$8)*'Control Panel'!$C$24)+(('Control Panel'!$G$9-'Control Panel'!$F$9)*'Control Panel'!$C$25)+(('Control Panel'!$G$10-'Control Panel'!$F$10)*'Control Panel'!$C$26)+(('Control Panel'!$G$11-'Control Panel'!$F$11)*'Control Panel'!$C$27)+(('Control Panel'!$G$12-'Control Panel'!$F$12)*'Control Panel'!$C$28)+((K106-'Control Panel'!$G$12)*'Control Panel'!$C$29),IF(K106&gt;='Control Panel'!$G$11,(('Control Panel'!$G$8-'Control Panel'!$F$8)*'Control Panel'!$C$24)+(('Control Panel'!$G$9-'Control Panel'!$F$9)*'Control Panel'!$C$25)+(('Control Panel'!$G$10-'Control Panel'!$F$10)*'Control Panel'!$C$26)+(('Control Panel'!$G$11-'Control Panel'!$F$11)*'Control Panel'!$C$27)+((K106-'Control Panel'!$G$11)*'Control Panel'!$C$28),IF(K106&gt;='Control Panel'!$G$10,(('Control Panel'!$G$8-'Control Panel'!$F$8)*'Control Panel'!$C$24)+('Control Panel'!$G$9-'Control Panel'!$F$9)*'Control Panel'!$C$25+(('Control Panel'!$G$10-'Control Panel'!$F$10)*'Control Panel'!$C$26)+((K106-'Control Panel'!$G$10)*'Control Panel'!$C$27),IF(K106&gt;='Control Panel'!$G$9,(('Control Panel'!$G$8-'Control Panel'!$F$8)*'Control Panel'!$C$24)+(('Control Panel'!$G$9-'Control Panel'!$F$9)*'Control Panel'!$C$25)+((K106-'Control Panel'!$G$9)*'Control Panel'!$C$26),IF(K106&gt;='Control Panel'!$G$8,(('Control Panel'!$G$8-'Control Panel'!$F$8)*'Control Panel'!$C$24)+((K106-'Control Panel'!$G$8)*'Control Panel'!$C$25),IF(K106&lt;='Control Panel'!$G$8,((K106-'Control Panel'!$F$8)*'Control Panel'!$C$24))))))))</f>
        <v>206383.09217135271</v>
      </c>
      <c r="N106" s="92">
        <f t="shared" si="36"/>
        <v>-1886.5972886473173</v>
      </c>
      <c r="O106" s="92">
        <f>J106*(1+'Control Panel'!$C$44)</f>
        <v>54620653.325569704</v>
      </c>
      <c r="P106" s="92">
        <f>K106*(1+'Control Panel'!$C$44)</f>
        <v>47095452.838998087</v>
      </c>
      <c r="Q106" s="92">
        <f>IF(O106&gt;='Control Panel'!J$36,(('Control Panel'!J$34-'Control Panel'!I$34)*'Control Panel'!$C$39)+('Control Panel'!J$35-'Control Panel'!I$35)*'Control Panel'!$C$40+(('Control Panel'!J$36-'Control Panel'!I$36)*'Control Panel'!$C$41),IF(O106&gt;='Control Panel'!J$35,(('Control Panel'!J$34-'Control Panel'!I$34)*'Control Panel'!$C$39)+(('Control Panel'!J$35-'Control Panel'!I$35)*'Control Panel'!$C$40)+((O106-'Control Panel'!J$35)*'Control Panel'!$C$41),IF(O106&gt;='Control Panel'!J$34,(('Control Panel'!J$34-'Control Panel'!I$34)*'Control Panel'!$C$39)+((O106-'Control Panel'!J$34)*'Control Panel'!$C$40),IF(O106&lt;='Control Panel'!J$34,((O106-'Control Panel'!I$34)*'Control Panel'!$C$39)))))</f>
        <v>214517.78014380005</v>
      </c>
      <c r="R106" s="92">
        <f>IF(P106&gt;='Control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Panel'!$C$29)),IF(P106&gt;='Control Panel'!$J$12,(('Control Panel'!$J$8-'Control Panel'!$I$8)*'Control Panel'!$C$24)+(('Control Panel'!$J$9-'Control Panel'!$I$9)*'Control Panel'!$C$25)+(('Control Panel'!$J$10-'Control Panel'!$I$10)*'Control Panel'!$C$26)+(('Control Panel'!$J$11-'Control Panel'!$I$11)*'Control Panel'!$C$27)+(('Control Panel'!$J$12-'Control Panel'!$I$12)*'Control Panel'!$C$28)+((P106-'Control Panel'!$J$12)*'Control Panel'!$C$29),IF(P106&gt;='Control Panel'!$J$11,(('Control Panel'!$J$8-'Control Panel'!$I$8)*'Control Panel'!$C$24)+(('Control Panel'!$J$9-'Control Panel'!$I$9)*'Control Panel'!$C$25)+(('Control Panel'!$J$10-'Control Panel'!$I$10)*'Control Panel'!$C$26)+(('Control Panel'!$J$11-'Control Panel'!$I$11)*'Control Panel'!$C$27)+((P106-'Control Panel'!$J$11)*'Control Panel'!$C$28),IF(P106&gt;='Control Panel'!$J$10,(('Control Panel'!$J$8-'Control Panel'!$I$8)*'Control Panel'!$C$24)+('Control Panel'!$J$9-'Control Panel'!$I$9)*'Control Panel'!$C$25+(('Control Panel'!$J$10-'Control Panel'!$I$10)*'Control Panel'!$C$26)+((P106-'Control Panel'!$J$10)*'Control Panel'!$C$27),IF(P106&gt;='Control Panel'!$J$9,(('Control Panel'!$J$8-'Control Panel'!$I$8)*'Control Panel'!$C$24)+(('Control Panel'!$J$9-'Control Panel'!$I$9)*'Control Panel'!$C$25)+((P106-'Control Panel'!$J$9)*'Control Panel'!$C$26),IF(P106&gt;='Control Panel'!$J$8,(('Control Panel'!$J$8-'Control Panel'!$I$8)*'Control Panel'!$C$24)+((P106-'Control Panel'!$J$8)*'Control Panel'!$C$25),IF(P106&lt;='Control Panel'!$J$8,((P106-'Control Panel'!$I$8)*'Control Panel'!$C$24))))))))</f>
        <v>212574.58493649331</v>
      </c>
      <c r="S106" s="92">
        <f t="shared" si="37"/>
        <v>-1943.1952073067368</v>
      </c>
      <c r="T106" s="92">
        <f>O106*(1+'Control Panel'!$C$44)</f>
        <v>56259272.925336793</v>
      </c>
      <c r="U106" s="92">
        <f>P106*(1+'Control Panel'!$C$44)</f>
        <v>48508316.424168028</v>
      </c>
      <c r="V106" s="92">
        <f>IF(T106&gt;='Control Panel'!M$36,(('Control Panel'!M$34-'Control Panel'!L$34)*'Control Panel'!$C$39)+('Control Panel'!M$35-'Control Panel'!L$35)*'Control Panel'!$C$40+(('Control Panel'!M$36-'Control Panel'!L$36)*'Control Panel'!$C$41),IF(T106&gt;='Control Panel'!M$35,(('Control Panel'!M$34-'Control Panel'!L$34)*'Control Panel'!$C$39)+(('Control Panel'!M$35-'Control Panel'!L$35)*'Control Panel'!$C$40)+((T106-'Control Panel'!M$35)*'Control Panel'!$C$41),IF(T106&gt;='Control Panel'!M$34,(('Control Panel'!M$34-'Control Panel'!L$34)*'Control Panel'!$C$39)+((T106-'Control Panel'!M$34)*'Control Panel'!$C$40),IF(T106&lt;='Control Panel'!M$34,((T106-'Control Panel'!L$34)*'Control Panel'!$C$39)))))</f>
        <v>220953.31354811406</v>
      </c>
      <c r="W106" s="91">
        <f>IF(U106&gt;='Control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Panel'!$C$29)),IF(U106&gt;='Control Panel'!$M$12,(('Control Panel'!$M$8-'Control Panel'!$L$8)*'Control Panel'!$C$24)+(('Control Panel'!$M$9-'Control Panel'!$L$9)*'Control Panel'!$C$25)+(('Control Panel'!$M$10-'Control Panel'!$L$10)*'Control Panel'!$C$26)+(('Control Panel'!$M$11-'Control Panel'!$L$11)*'Control Panel'!$C$27)+(('Control Panel'!$M$12-'Control Panel'!$L$12)*'Control Panel'!$C$28)+((U106-'Control Panel'!$M$12)*'Control Panel'!$C$29),IF(U106&gt;='Control Panel'!$M$11,(('Control Panel'!$M$8-'Control Panel'!$L$8)*'Control Panel'!$C$24)+(('Control Panel'!$M$9-'Control Panel'!$L$9)*'Control Panel'!$C$25)+(('Control Panel'!$M$10-'Control Panel'!$L$10)*'Control Panel'!$C$26)+(('Control Panel'!$M$11-'Control Panel'!$L$11)*'Control Panel'!$C$27)+((U106-'Control Panel'!$M$11)*'Control Panel'!$C$28),IF(U106&gt;='Control Panel'!$M$10,(('Control Panel'!$M$8-'Control Panel'!$L$8)*'Control Panel'!$C$24)+('Control Panel'!$M$9-'Control Panel'!$L$9)*'Control Panel'!$C$25+(('Control Panel'!$M$10-'Control Panel'!$L$10)*'Control Panel'!$C$26)+((U106-'Control Panel'!$M$10)*'Control Panel'!$C$27),IF(U106&gt;='Control Panel'!$M$9,(('Control Panel'!$M$8-'Control Panel'!$L$8)*'Control Panel'!$C$24)+(('Control Panel'!$M$9-'Control Panel'!$L$9)*'Control Panel'!$C$25)+((U106-'Control Panel'!$M$9)*'Control Panel'!$C$26),IF(U106&gt;='Control Panel'!$M$8,(('Control Panel'!$M$8-'Control Panel'!$L$8)*'Control Panel'!$C$24)+((U106-'Control Panel'!$M$8)*'Control Panel'!$C$25),IF(U106&lt;='Control Panel'!$M$8,((U106-'Control Panel'!$L$8)*'Control Panel'!$C$24))))))))</f>
        <v>218951.82248458808</v>
      </c>
      <c r="X106" s="92">
        <f t="shared" si="38"/>
        <v>-2001.4910635259876</v>
      </c>
      <c r="Y106" s="91">
        <f>T106*(1+'Control Panel'!$C$44)</f>
        <v>57947051.1130969</v>
      </c>
      <c r="Z106" s="91">
        <f>U106*(1+'Control Panel'!$C$44)</f>
        <v>49963565.916893072</v>
      </c>
      <c r="AA106" s="91">
        <f>IF(Y106&gt;='Control Panel'!P$36,(('Control Panel'!P$34-'Control Panel'!O$34)*'Control Panel'!$C$39)+('Control Panel'!P$35-'Control Panel'!O$35)*'Control Panel'!$C$40+(('Control Panel'!P$36-'Control Panel'!O$36)*'Control Panel'!$C$41),IF(Y106&gt;='Control Panel'!P$35,(('Control Panel'!P$34-'Control Panel'!O$34)*'Control Panel'!$C$39)+(('Control Panel'!P$35-'Control Panel'!O$35)*'Control Panel'!$C$40)+((Y106-'Control Panel'!P$35)*'Control Panel'!$C$41),IF(Y106&gt;='Control Panel'!P$34,(('Control Panel'!P$34-'Control Panel'!O$34)*'Control Panel'!$C$39)+((Y106-'Control Panel'!P$34)*'Control Panel'!$C$40),IF(Y106&lt;='Control Panel'!P$34,((Y106-'Control Panel'!O$34)*'Control Panel'!$C$39)))))</f>
        <v>227581.91295455751</v>
      </c>
      <c r="AB106" s="91">
        <f>IF(Z106&gt;='Control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Panel'!$C$29)),IF(Z106&gt;='Control Panel'!$P$12,(('Control Panel'!$P$8-'Control Panel'!$O$8)*'Control Panel'!$C$24)+(('Control Panel'!$P$9-'Control Panel'!$O$9)*'Control Panel'!$C$25)+(('Control Panel'!$P$10-'Control Panel'!$O$10)*'Control Panel'!$C$26)+(('Control Panel'!$P$11-'Control Panel'!$O$11)*'Control Panel'!$C$27)+(('Control Panel'!$P$12-'Control Panel'!$O$12)*'Control Panel'!$C$28)+((Z106-'Control Panel'!$P$12)*'Control Panel'!$C$29),IF(Z106&gt;='Control Panel'!$P$11,(('Control Panel'!$P$8-'Control Panel'!$O$8)*'Control Panel'!$C$24)+(('Control Panel'!$P$9-'Control Panel'!$O$9)*'Control Panel'!$C$25)+(('Control Panel'!$P$10-'Control Panel'!$O$10)*'Control Panel'!$C$26)+(('Control Panel'!$P$11-'Control Panel'!$O$11)*'Control Panel'!$C$27)+((Z106-'Control Panel'!$P$11)*'Control Panel'!$C$28),IF(Z106&gt;='Control Panel'!$P$10,(('Control Panel'!$P$8-'Control Panel'!$O$8)*'Control Panel'!$C$24)+('Control Panel'!$P$9-'Control Panel'!$O$9)*'Control Panel'!$C$25+(('Control Panel'!$P$10-'Control Panel'!$O$10)*'Control Panel'!$C$26)+((Z106-'Control Panel'!$P$10)*'Control Panel'!$C$27),IF(Z106&gt;='Control Panel'!$P$9,(('Control Panel'!$P$8-'Control Panel'!$O$8)*'Control Panel'!$C$24)+(('Control Panel'!$P$9-'Control Panel'!$O$9)*'Control Panel'!$C$25)+((Z106-'Control Panel'!$P$9)*'Control Panel'!$C$26),IF(Z106&gt;='Control Panel'!$P$8,(('Control Panel'!$P$8-'Control Panel'!$O$8)*'Control Panel'!$C$24)+((Z106-'Control Panel'!$P$8)*'Control Panel'!$C$25),IF(Z106&lt;='Control Panel'!$P$8,((Z106-'Control Panel'!$O$8)*'Control Panel'!$C$24))))))))</f>
        <v>225520.37715912575</v>
      </c>
      <c r="AC106" s="93">
        <f t="shared" si="39"/>
        <v>-2061.5357954317587</v>
      </c>
      <c r="AD106" s="93">
        <f>Y106*(1+'Control Panel'!$C$44)</f>
        <v>59685462.646489806</v>
      </c>
      <c r="AE106" s="91">
        <f>Z106*(1+'Control Panel'!$C$44)</f>
        <v>51462472.894399866</v>
      </c>
      <c r="AF106" s="91">
        <f>IF(AD106&gt;='Control Panel'!S$36,(('Control Panel'!S$34-'Control Panel'!R$34)*'Control Panel'!$C$39)+('Control Panel'!S$35-'Control Panel'!R$35)*'Control Panel'!$C$40+(('Control Panel'!S$36-'Control Panel'!R$36)*'Control Panel'!$C$41),IF(AD106&gt;='Control Panel'!S$35,(('Control Panel'!S$34-'Control Panel'!R$34)*'Control Panel'!$C$39)+(('Control Panel'!S$35-'Control Panel'!R$35)*'Control Panel'!$C$40)+((AD106-'Control Panel'!S$35)*'Control Panel'!$C$41),IF(AD106&gt;='Control Panel'!S$34,(('Control Panel'!S$34-'Control Panel'!R$34)*'Control Panel'!$C$39)+((AD106-'Control Panel'!S$34)*'Control Panel'!$C$40),IF(AD106&lt;='Control Panel'!S$34,((AD106-'Control Panel'!R$34)*'Control Panel'!$C$39)))))</f>
        <v>234409.37034319423</v>
      </c>
      <c r="AG106" s="91">
        <f>IF(AE106&gt;='Control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Panel'!$C$29)),IF(AE106&gt;='Control Panel'!$S$12,(('Control Panel'!$S$8-'Control Panel'!$R$8)*'Control Panel'!$C$24)+(('Control Panel'!$S$9-'Control Panel'!$R$9)*'Control Panel'!$C$25)+(('Control Panel'!$S$10-'Control Panel'!$R$10)*'Control Panel'!$C$26)+(('Control Panel'!$S$11-'Control Panel'!$R$11)*'Control Panel'!$C$27)+(('Control Panel'!$S$12-'Control Panel'!$R$12)*'Control Panel'!$C$28)+((AE106-'Control Panel'!$S$12)*'Control Panel'!$C$29),IF(AE106&gt;='Control Panel'!$S$11,(('Control Panel'!$S$8-'Control Panel'!$R$8)*'Control Panel'!$C$24)+(('Control Panel'!$S$9-'Control Panel'!$R$9)*'Control Panel'!$C$25)+(('Control Panel'!$S$10-'Control Panel'!$R$10)*'Control Panel'!$C$26)+(('Control Panel'!$S$11-'Control Panel'!$R$11)*'Control Panel'!$C$27)+((AE106-'Control Panel'!$S$11)*'Control Panel'!$C$28),IF(AE106&gt;='Control Panel'!$S$10,(('Control Panel'!$S$8-'Control Panel'!$R$8)*'Control Panel'!$C$24)+('Control Panel'!$S$9-'Control Panel'!$R$9)*'Control Panel'!$C$25+(('Control Panel'!$S$10-'Control Panel'!$R$10)*'Control Panel'!$C$26)+((AE106-'Control Panel'!$S$10)*'Control Panel'!$C$27),IF(AE106&gt;='Control Panel'!$S$9,(('Control Panel'!$S$8-'Control Panel'!$R$8)*'Control Panel'!$C$24)+(('Control Panel'!$S$9-'Control Panel'!$R$9)*'Control Panel'!$C$25)+((AE106-'Control Panel'!$S$9)*'Control Panel'!$C$26),IF(AE106&gt;='Control Panel'!$S$8,(('Control Panel'!$S$8-'Control Panel'!$R$8)*'Control Panel'!$C$24)+((AE106-'Control Panel'!$S$8)*'Control Panel'!$C$25),IF(AE106&lt;='Control Panel'!$S$8,((AE106-'Control Panel'!$R$8)*'Control Panel'!$C$24))))))))</f>
        <v>232285.98847389955</v>
      </c>
      <c r="AH106" s="91">
        <f t="shared" si="40"/>
        <v>-2123.3818692946807</v>
      </c>
      <c r="AI106" s="92">
        <f t="shared" si="41"/>
        <v>1105732.0664496659</v>
      </c>
      <c r="AJ106" s="92">
        <f t="shared" si="42"/>
        <v>1095715.8652254594</v>
      </c>
      <c r="AK106" s="92">
        <f t="shared" si="43"/>
        <v>-10016.201224206481</v>
      </c>
    </row>
    <row r="107" spans="1:80" s="94" customFormat="1" ht="14.1">
      <c r="A107" s="86" t="str">
        <f>'ESTIMATED Earned Revenue'!A108</f>
        <v>Bridgeport, CT</v>
      </c>
      <c r="B107" s="86"/>
      <c r="C107" s="87">
        <f>'ESTIMATED Earned Revenue'!$I108*1.07925</f>
        <v>52694848.565250002</v>
      </c>
      <c r="D107" s="87">
        <f>'ESTIMATED Earned Revenue'!$L108*1.07925</f>
        <v>44532553.125</v>
      </c>
      <c r="E107" s="88">
        <f>IF(C107&gt;='Control Panel'!D$36,(('Control Panel'!D$34-'Control Panel'!C$34)*'Control Panel'!$C$39)+('Control Panel'!D$35-'Control Panel'!C$35)*'Control Panel'!$C$40+(('Control Panel'!D$36-'Control Panel'!C$36)*'Control Panel'!$C$41),IF(C107&gt;='Control Panel'!D$35,(('Control Panel'!D$34-'Control Panel'!C$34)*'Control Panel'!$C$39)+(('Control Panel'!D$35-'Control Panel'!C$35)*'Control Panel'!$C$40)+((C107-'Control Panel'!D$35)*'Control Panel'!$C$41),IF(C107&gt;='Control Panel'!D$34,(('Control Panel'!D$34-'Control Panel'!C$34)*'Control Panel'!$C$39)+((C107-'Control Panel'!D$34)*'Control Panel'!$C$40),IF(C107&lt;='Control Panel'!D$34,((C107-'Control Panel'!C$34)*'Control Panel'!$C$39)))))</f>
        <v>202203.584</v>
      </c>
      <c r="F107" s="88">
        <f>IF(D107&gt;='Control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Panel'!$C$29)),IF(D107&gt;='Control Panel'!$D$12,(('Control Panel'!$D$8-'Control Panel'!$C$8)*'Control Panel'!$C$24)+(('Control Panel'!$D$9-'Control Panel'!$C$9)*'Control Panel'!$C$25)+(('Control Panel'!$D$10-'Control Panel'!$C$10)*'Control Panel'!$C$26)+(('Control Panel'!$D$11-'Control Panel'!$C$11)*'Control Panel'!$C$27)+(('Control Panel'!$D$12-'Control Panel'!$C$12)*'Control Panel'!$C$28)+((D107-'Control Panel'!$D$12)*'Control Panel'!$C$29),IF(D107&gt;='Control Panel'!$D$11,(('Control Panel'!$D$8-'Control Panel'!$C$8)*'Control Panel'!$C$24)+(('Control Panel'!$D$9-'Control Panel'!$C$9)*'Control Panel'!$C$25)+(('Control Panel'!$D$10-'Control Panel'!$C$10)*'Control Panel'!$C$26)+(('Control Panel'!$D$11-'Control Panel'!$C$11)*'Control Panel'!$C$27)+((D107-'Control Panel'!$D$11)*'Control Panel'!$C$28),IF(D107&gt;='Control Panel'!$D$10,(('Control Panel'!$D$8-'Control Panel'!$C$8)*'Control Panel'!$C$24)+('Control Panel'!$D$9-'Control Panel'!$C$9)*'Control Panel'!$C$25+(('Control Panel'!$D$10-'Control Panel'!$C$10)*'Control Panel'!$C$26)+((D107-'Control Panel'!$D$10)*'Control Panel'!$C$27),IF(D107&gt;='Control Panel'!$D$9,(('Control Panel'!$D$8-'Control Panel'!$C$8)*'Control Panel'!$C$24)+(('Control Panel'!$D$9-'Control Panel'!$C$9)*'Control Panel'!$C$25)+((D107-'Control Panel'!$D$9)*'Control Panel'!$C$26),IF(D107&gt;='Control Panel'!$D$8,(('Control Panel'!$D$8-'Control Panel'!$C$8)*'Control Panel'!$C$24)+((D107-'Control Panel'!$D$8)*'Control Panel'!$C$25),IF(D107&lt;='Control Panel'!$D$8,((D107-'Control Panel'!$C$8)*'Control Panel'!$C$24))))))))</f>
        <v>200863.93593750001</v>
      </c>
      <c r="G107" s="89">
        <f t="shared" si="33"/>
        <v>3.8372552442127068E-3</v>
      </c>
      <c r="H107" s="90">
        <f t="shared" si="34"/>
        <v>4.5104967454636588E-3</v>
      </c>
      <c r="I107" s="91">
        <f t="shared" si="35"/>
        <v>-1339.6480624999967</v>
      </c>
      <c r="J107" s="91">
        <f>C107*(1+'Control Panel'!$C$44)</f>
        <v>54275694.022207506</v>
      </c>
      <c r="K107" s="91">
        <f>D107*(1+'Control Panel'!$C$44)</f>
        <v>45868529.71875</v>
      </c>
      <c r="L107" s="92">
        <f>IF(J107&gt;='Control Panel'!G$36,(('Control Panel'!G$34-'Control Panel'!F$34)*'Control Panel'!$C$39)+('Control Panel'!G$35-'Control Panel'!F$35)*'Control Panel'!$C$40+(('Control Panel'!G$36-'Control Panel'!F$36)*'Control Panel'!$C$41),IF(J107&gt;='Control Panel'!G$35,(('Control Panel'!G$34-'Control Panel'!F$34)*'Control Panel'!$C$39)+(('Control Panel'!G$35-'Control Panel'!F$35)*'Control Panel'!$C$40)+((J107-'Control Panel'!G$35)*'Control Panel'!$C$41),IF(J107&gt;='Control Panel'!G$34,(('Control Panel'!G$34-'Control Panel'!F$34)*'Control Panel'!$C$39)+((J107-'Control Panel'!G$34)*'Control Panel'!$C$40),IF(J107&lt;='Control Panel'!G$34,((J107-'Control Panel'!F$34)*'Control Panel'!$C$39)))))</f>
        <v>208269.68946000002</v>
      </c>
      <c r="M107" s="92">
        <f>IF(K107&gt;='Control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Panel'!$C$29)),IF(K107&gt;='Control Panel'!$G$12,(('Control Panel'!$G$8-'Control Panel'!$F$8)*'Control Panel'!$C$24)+(('Control Panel'!$G$9-'Control Panel'!$F$9)*'Control Panel'!$C$25)+(('Control Panel'!$G$10-'Control Panel'!$F$10)*'Control Panel'!$C$26)+(('Control Panel'!$G$11-'Control Panel'!$F$11)*'Control Panel'!$C$27)+(('Control Panel'!$G$12-'Control Panel'!$F$12)*'Control Panel'!$C$28)+((K107-'Control Panel'!$G$12)*'Control Panel'!$C$29),IF(K107&gt;='Control Panel'!$G$11,(('Control Panel'!$G$8-'Control Panel'!$F$8)*'Control Panel'!$C$24)+(('Control Panel'!$G$9-'Control Panel'!$F$9)*'Control Panel'!$C$25)+(('Control Panel'!$G$10-'Control Panel'!$F$10)*'Control Panel'!$C$26)+(('Control Panel'!$G$11-'Control Panel'!$F$11)*'Control Panel'!$C$27)+((K107-'Control Panel'!$G$11)*'Control Panel'!$C$28),IF(K107&gt;='Control Panel'!$G$10,(('Control Panel'!$G$8-'Control Panel'!$F$8)*'Control Panel'!$C$24)+('Control Panel'!$G$9-'Control Panel'!$F$9)*'Control Panel'!$C$25+(('Control Panel'!$G$10-'Control Panel'!$F$10)*'Control Panel'!$C$26)+((K107-'Control Panel'!$G$10)*'Control Panel'!$C$27),IF(K107&gt;='Control Panel'!$G$9,(('Control Panel'!$G$8-'Control Panel'!$F$8)*'Control Panel'!$C$24)+(('Control Panel'!$G$9-'Control Panel'!$F$9)*'Control Panel'!$C$25)+((K107-'Control Panel'!$G$9)*'Control Panel'!$C$26),IF(K107&gt;='Control Panel'!$G$8,(('Control Panel'!$G$8-'Control Panel'!$F$8)*'Control Panel'!$C$24)+((K107-'Control Panel'!$G$8)*'Control Panel'!$C$25),IF(K107&lt;='Control Panel'!$G$8,((K107-'Control Panel'!$F$8)*'Control Panel'!$C$24))))))))</f>
        <v>206889.85401562502</v>
      </c>
      <c r="N107" s="92">
        <f t="shared" si="36"/>
        <v>-1379.8354443749995</v>
      </c>
      <c r="O107" s="92">
        <f>J107*(1+'Control Panel'!$C$44)</f>
        <v>55903964.84287373</v>
      </c>
      <c r="P107" s="92">
        <f>K107*(1+'Control Panel'!$C$44)</f>
        <v>47244585.610312499</v>
      </c>
      <c r="Q107" s="92">
        <f>IF(O107&gt;='Control Panel'!J$36,(('Control Panel'!J$34-'Control Panel'!I$34)*'Control Panel'!$C$39)+('Control Panel'!J$35-'Control Panel'!I$35)*'Control Panel'!$C$40+(('Control Panel'!J$36-'Control Panel'!I$36)*'Control Panel'!$C$41),IF(O107&gt;='Control Panel'!J$35,(('Control Panel'!J$34-'Control Panel'!I$34)*'Control Panel'!$C$39)+(('Control Panel'!J$35-'Control Panel'!I$35)*'Control Panel'!$C$40)+((O107-'Control Panel'!J$35)*'Control Panel'!$C$41),IF(O107&gt;='Control Panel'!J$34,(('Control Panel'!J$34-'Control Panel'!I$34)*'Control Panel'!$C$39)+((O107-'Control Panel'!J$34)*'Control Panel'!$C$40),IF(O107&lt;='Control Panel'!J$34,((O107-'Control Panel'!I$34)*'Control Panel'!$C$39)))))</f>
        <v>214517.78014380005</v>
      </c>
      <c r="R107" s="92">
        <f>IF(P107&gt;='Control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Panel'!$C$29)),IF(P107&gt;='Control Panel'!$J$12,(('Control Panel'!$J$8-'Control Panel'!$I$8)*'Control Panel'!$C$24)+(('Control Panel'!$J$9-'Control Panel'!$I$9)*'Control Panel'!$C$25)+(('Control Panel'!$J$10-'Control Panel'!$I$10)*'Control Panel'!$C$26)+(('Control Panel'!$J$11-'Control Panel'!$I$11)*'Control Panel'!$C$27)+(('Control Panel'!$J$12-'Control Panel'!$I$12)*'Control Panel'!$C$28)+((P107-'Control Panel'!$J$12)*'Control Panel'!$C$29),IF(P107&gt;='Control Panel'!$J$11,(('Control Panel'!$J$8-'Control Panel'!$I$8)*'Control Panel'!$C$24)+(('Control Panel'!$J$9-'Control Panel'!$I$9)*'Control Panel'!$C$25)+(('Control Panel'!$J$10-'Control Panel'!$I$10)*'Control Panel'!$C$26)+(('Control Panel'!$J$11-'Control Panel'!$I$11)*'Control Panel'!$C$27)+((P107-'Control Panel'!$J$11)*'Control Panel'!$C$28),IF(P107&gt;='Control Panel'!$J$10,(('Control Panel'!$J$8-'Control Panel'!$I$8)*'Control Panel'!$C$24)+('Control Panel'!$J$9-'Control Panel'!$I$9)*'Control Panel'!$C$25+(('Control Panel'!$J$10-'Control Panel'!$I$10)*'Control Panel'!$C$26)+((P107-'Control Panel'!$J$10)*'Control Panel'!$C$27),IF(P107&gt;='Control Panel'!$J$9,(('Control Panel'!$J$8-'Control Panel'!$I$8)*'Control Panel'!$C$24)+(('Control Panel'!$J$9-'Control Panel'!$I$9)*'Control Panel'!$C$25)+((P107-'Control Panel'!$J$9)*'Control Panel'!$C$26),IF(P107&gt;='Control Panel'!$J$8,(('Control Panel'!$J$8-'Control Panel'!$I$8)*'Control Panel'!$C$24)+((P107-'Control Panel'!$J$8)*'Control Panel'!$C$25),IF(P107&lt;='Control Panel'!$J$8,((P107-'Control Panel'!$I$8)*'Control Panel'!$C$24))))))))</f>
        <v>213096.54963609375</v>
      </c>
      <c r="S107" s="92">
        <f t="shared" si="37"/>
        <v>-1421.230507706292</v>
      </c>
      <c r="T107" s="92">
        <f>O107*(1+'Control Panel'!$C$44)</f>
        <v>57581083.788159944</v>
      </c>
      <c r="U107" s="92">
        <f>P107*(1+'Control Panel'!$C$44)</f>
        <v>48661923.178621873</v>
      </c>
      <c r="V107" s="92">
        <f>IF(T107&gt;='Control Panel'!M$36,(('Control Panel'!M$34-'Control Panel'!L$34)*'Control Panel'!$C$39)+('Control Panel'!M$35-'Control Panel'!L$35)*'Control Panel'!$C$40+(('Control Panel'!M$36-'Control Panel'!L$36)*'Control Panel'!$C$41),IF(T107&gt;='Control Panel'!M$35,(('Control Panel'!M$34-'Control Panel'!L$34)*'Control Panel'!$C$39)+(('Control Panel'!M$35-'Control Panel'!L$35)*'Control Panel'!$C$40)+((T107-'Control Panel'!M$35)*'Control Panel'!$C$41),IF(T107&gt;='Control Panel'!M$34,(('Control Panel'!M$34-'Control Panel'!L$34)*'Control Panel'!$C$39)+((T107-'Control Panel'!M$34)*'Control Panel'!$C$40),IF(T107&lt;='Control Panel'!M$34,((T107-'Control Panel'!L$34)*'Control Panel'!$C$39)))))</f>
        <v>220953.31354811406</v>
      </c>
      <c r="W107" s="91">
        <f>IF(U107&gt;='Control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Panel'!$C$29)),IF(U107&gt;='Control Panel'!$M$12,(('Control Panel'!$M$8-'Control Panel'!$L$8)*'Control Panel'!$C$24)+(('Control Panel'!$M$9-'Control Panel'!$L$9)*'Control Panel'!$C$25)+(('Control Panel'!$M$10-'Control Panel'!$L$10)*'Control Panel'!$C$26)+(('Control Panel'!$M$11-'Control Panel'!$L$11)*'Control Panel'!$C$27)+(('Control Panel'!$M$12-'Control Panel'!$L$12)*'Control Panel'!$C$28)+((U107-'Control Panel'!$M$12)*'Control Panel'!$C$29),IF(U107&gt;='Control Panel'!$M$11,(('Control Panel'!$M$8-'Control Panel'!$L$8)*'Control Panel'!$C$24)+(('Control Panel'!$M$9-'Control Panel'!$L$9)*'Control Panel'!$C$25)+(('Control Panel'!$M$10-'Control Panel'!$L$10)*'Control Panel'!$C$26)+(('Control Panel'!$M$11-'Control Panel'!$L$11)*'Control Panel'!$C$27)+((U107-'Control Panel'!$M$11)*'Control Panel'!$C$28),IF(U107&gt;='Control Panel'!$M$10,(('Control Panel'!$M$8-'Control Panel'!$L$8)*'Control Panel'!$C$24)+('Control Panel'!$M$9-'Control Panel'!$L$9)*'Control Panel'!$C$25+(('Control Panel'!$M$10-'Control Panel'!$L$10)*'Control Panel'!$C$26)+((U107-'Control Panel'!$M$10)*'Control Panel'!$C$27),IF(U107&gt;='Control Panel'!$M$9,(('Control Panel'!$M$8-'Control Panel'!$L$8)*'Control Panel'!$C$24)+(('Control Panel'!$M$9-'Control Panel'!$L$9)*'Control Panel'!$C$25)+((U107-'Control Panel'!$M$9)*'Control Panel'!$C$26),IF(U107&gt;='Control Panel'!$M$8,(('Control Panel'!$M$8-'Control Panel'!$L$8)*'Control Panel'!$C$24)+((U107-'Control Panel'!$M$8)*'Control Panel'!$C$25),IF(U107&lt;='Control Panel'!$M$8,((U107-'Control Panel'!$L$8)*'Control Panel'!$C$24))))))))</f>
        <v>219489.44612517656</v>
      </c>
      <c r="X107" s="92">
        <f t="shared" si="38"/>
        <v>-1463.8674229375029</v>
      </c>
      <c r="Y107" s="91">
        <f>T107*(1+'Control Panel'!$C$44)</f>
        <v>59308516.301804744</v>
      </c>
      <c r="Z107" s="91">
        <f>U107*(1+'Control Panel'!$C$44)</f>
        <v>50121780.87398053</v>
      </c>
      <c r="AA107" s="91">
        <f>IF(Y107&gt;='Control Panel'!P$36,(('Control Panel'!P$34-'Control Panel'!O$34)*'Control Panel'!$C$39)+('Control Panel'!P$35-'Control Panel'!O$35)*'Control Panel'!$C$40+(('Control Panel'!P$36-'Control Panel'!O$36)*'Control Panel'!$C$41),IF(Y107&gt;='Control Panel'!P$35,(('Control Panel'!P$34-'Control Panel'!O$34)*'Control Panel'!$C$39)+(('Control Panel'!P$35-'Control Panel'!O$35)*'Control Panel'!$C$40)+((Y107-'Control Panel'!P$35)*'Control Panel'!$C$41),IF(Y107&gt;='Control Panel'!P$34,(('Control Panel'!P$34-'Control Panel'!O$34)*'Control Panel'!$C$39)+((Y107-'Control Panel'!P$34)*'Control Panel'!$C$40),IF(Y107&lt;='Control Panel'!P$34,((Y107-'Control Panel'!O$34)*'Control Panel'!$C$39)))))</f>
        <v>227581.91295455751</v>
      </c>
      <c r="AB107" s="91">
        <f>IF(Z107&gt;='Control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Panel'!$C$29)),IF(Z107&gt;='Control Panel'!$P$12,(('Control Panel'!$P$8-'Control Panel'!$O$8)*'Control Panel'!$C$24)+(('Control Panel'!$P$9-'Control Panel'!$O$9)*'Control Panel'!$C$25)+(('Control Panel'!$P$10-'Control Panel'!$O$10)*'Control Panel'!$C$26)+(('Control Panel'!$P$11-'Control Panel'!$O$11)*'Control Panel'!$C$27)+(('Control Panel'!$P$12-'Control Panel'!$O$12)*'Control Panel'!$C$28)+((Z107-'Control Panel'!$P$12)*'Control Panel'!$C$29),IF(Z107&gt;='Control Panel'!$P$11,(('Control Panel'!$P$8-'Control Panel'!$O$8)*'Control Panel'!$C$24)+(('Control Panel'!$P$9-'Control Panel'!$O$9)*'Control Panel'!$C$25)+(('Control Panel'!$P$10-'Control Panel'!$O$10)*'Control Panel'!$C$26)+(('Control Panel'!$P$11-'Control Panel'!$O$11)*'Control Panel'!$C$27)+((Z107-'Control Panel'!$P$11)*'Control Panel'!$C$28),IF(Z107&gt;='Control Panel'!$P$10,(('Control Panel'!$P$8-'Control Panel'!$O$8)*'Control Panel'!$C$24)+('Control Panel'!$P$9-'Control Panel'!$O$9)*'Control Panel'!$C$25+(('Control Panel'!$P$10-'Control Panel'!$O$10)*'Control Panel'!$C$26)+((Z107-'Control Panel'!$P$10)*'Control Panel'!$C$27),IF(Z107&gt;='Control Panel'!$P$9,(('Control Panel'!$P$8-'Control Panel'!$O$8)*'Control Panel'!$C$24)+(('Control Panel'!$P$9-'Control Panel'!$O$9)*'Control Panel'!$C$25)+((Z107-'Control Panel'!$P$9)*'Control Panel'!$C$26),IF(Z107&gt;='Control Panel'!$P$8,(('Control Panel'!$P$8-'Control Panel'!$O$8)*'Control Panel'!$C$24)+((Z107-'Control Panel'!$P$8)*'Control Panel'!$C$25),IF(Z107&lt;='Control Panel'!$P$8,((Z107-'Control Panel'!$O$8)*'Control Panel'!$C$24))))))))</f>
        <v>226074.12950893186</v>
      </c>
      <c r="AC107" s="93">
        <f t="shared" si="39"/>
        <v>-1507.7834456256533</v>
      </c>
      <c r="AD107" s="93">
        <f>Y107*(1+'Control Panel'!$C$44)</f>
        <v>61087771.790858887</v>
      </c>
      <c r="AE107" s="91">
        <f>Z107*(1+'Control Panel'!$C$44)</f>
        <v>51625434.300199948</v>
      </c>
      <c r="AF107" s="91">
        <f>IF(AD107&gt;='Control Panel'!S$36,(('Control Panel'!S$34-'Control Panel'!R$34)*'Control Panel'!$C$39)+('Control Panel'!S$35-'Control Panel'!R$35)*'Control Panel'!$C$40+(('Control Panel'!S$36-'Control Panel'!R$36)*'Control Panel'!$C$41),IF(AD107&gt;='Control Panel'!S$35,(('Control Panel'!S$34-'Control Panel'!R$34)*'Control Panel'!$C$39)+(('Control Panel'!S$35-'Control Panel'!R$35)*'Control Panel'!$C$40)+((AD107-'Control Panel'!S$35)*'Control Panel'!$C$41),IF(AD107&gt;='Control Panel'!S$34,(('Control Panel'!S$34-'Control Panel'!R$34)*'Control Panel'!$C$39)+((AD107-'Control Panel'!S$34)*'Control Panel'!$C$40),IF(AD107&lt;='Control Panel'!S$34,((AD107-'Control Panel'!R$34)*'Control Panel'!$C$39)))))</f>
        <v>234409.37034319423</v>
      </c>
      <c r="AG107" s="91">
        <f>IF(AE107&gt;='Control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Panel'!$C$29)),IF(AE107&gt;='Control Panel'!$S$12,(('Control Panel'!$S$8-'Control Panel'!$R$8)*'Control Panel'!$C$24)+(('Control Panel'!$S$9-'Control Panel'!$R$9)*'Control Panel'!$C$25)+(('Control Panel'!$S$10-'Control Panel'!$R$10)*'Control Panel'!$C$26)+(('Control Panel'!$S$11-'Control Panel'!$R$11)*'Control Panel'!$C$27)+(('Control Panel'!$S$12-'Control Panel'!$R$12)*'Control Panel'!$C$28)+((AE107-'Control Panel'!$S$12)*'Control Panel'!$C$29),IF(AE107&gt;='Control Panel'!$S$11,(('Control Panel'!$S$8-'Control Panel'!$R$8)*'Control Panel'!$C$24)+(('Control Panel'!$S$9-'Control Panel'!$R$9)*'Control Panel'!$C$25)+(('Control Panel'!$S$10-'Control Panel'!$R$10)*'Control Panel'!$C$26)+(('Control Panel'!$S$11-'Control Panel'!$R$11)*'Control Panel'!$C$27)+((AE107-'Control Panel'!$S$11)*'Control Panel'!$C$28),IF(AE107&gt;='Control Panel'!$S$10,(('Control Panel'!$S$8-'Control Panel'!$R$8)*'Control Panel'!$C$24)+('Control Panel'!$S$9-'Control Panel'!$R$9)*'Control Panel'!$C$25+(('Control Panel'!$S$10-'Control Panel'!$R$10)*'Control Panel'!$C$26)+((AE107-'Control Panel'!$S$10)*'Control Panel'!$C$27),IF(AE107&gt;='Control Panel'!$S$9,(('Control Panel'!$S$8-'Control Panel'!$R$8)*'Control Panel'!$C$24)+(('Control Panel'!$S$9-'Control Panel'!$R$9)*'Control Panel'!$C$25)+((AE107-'Control Panel'!$S$9)*'Control Panel'!$C$26),IF(AE107&gt;='Control Panel'!$S$8,(('Control Panel'!$S$8-'Control Panel'!$R$8)*'Control Panel'!$C$24)+((AE107-'Control Panel'!$S$8)*'Control Panel'!$C$25),IF(AE107&lt;='Control Panel'!$S$8,((AE107-'Control Panel'!$R$8)*'Control Panel'!$C$24))))))))</f>
        <v>232856.3533941998</v>
      </c>
      <c r="AH107" s="91">
        <f t="shared" si="40"/>
        <v>-1553.0169489944237</v>
      </c>
      <c r="AI107" s="92">
        <f t="shared" si="41"/>
        <v>1105732.0664496659</v>
      </c>
      <c r="AJ107" s="92">
        <f t="shared" si="42"/>
        <v>1098406.332680027</v>
      </c>
      <c r="AK107" s="92">
        <f t="shared" si="43"/>
        <v>-7325.7337696389295</v>
      </c>
    </row>
    <row r="108" spans="1:80" s="94" customFormat="1" ht="14.1">
      <c r="A108" s="86" t="str">
        <f>'ESTIMATED Earned Revenue'!A109</f>
        <v>Oklahoma City, OK</v>
      </c>
      <c r="B108" s="86"/>
      <c r="C108" s="87">
        <f>'ESTIMATED Earned Revenue'!$I109*1.07925</f>
        <v>47310780.718342498</v>
      </c>
      <c r="D108" s="87">
        <f>'ESTIMATED Earned Revenue'!$L109*1.07925</f>
        <v>45428452.580250002</v>
      </c>
      <c r="E108" s="88">
        <f>IF(C108&gt;='Control Panel'!D$36,(('Control Panel'!D$34-'Control Panel'!C$34)*'Control Panel'!$C$39)+('Control Panel'!D$35-'Control Panel'!C$35)*'Control Panel'!$C$40+(('Control Panel'!D$36-'Control Panel'!C$36)*'Control Panel'!$C$41),IF(C108&gt;='Control Panel'!D$35,(('Control Panel'!D$34-'Control Panel'!C$34)*'Control Panel'!$C$39)+(('Control Panel'!D$35-'Control Panel'!C$35)*'Control Panel'!$C$40)+((C108-'Control Panel'!D$35)*'Control Panel'!$C$41),IF(C108&gt;='Control Panel'!D$34,(('Control Panel'!D$34-'Control Panel'!C$34)*'Control Panel'!$C$39)+((C108-'Control Panel'!D$34)*'Control Panel'!$C$40),IF(C108&lt;='Control Panel'!D$34,((C108-'Control Panel'!C$34)*'Control Panel'!$C$39)))))</f>
        <v>202203.584</v>
      </c>
      <c r="F108" s="88">
        <f>IF(D108&gt;='Control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Panel'!$C$29)),IF(D108&gt;='Control Panel'!$D$12,(('Control Panel'!$D$8-'Control Panel'!$C$8)*'Control Panel'!$C$24)+(('Control Panel'!$D$9-'Control Panel'!$C$9)*'Control Panel'!$C$25)+(('Control Panel'!$D$10-'Control Panel'!$C$10)*'Control Panel'!$C$26)+(('Control Panel'!$D$11-'Control Panel'!$C$11)*'Control Panel'!$C$27)+(('Control Panel'!$D$12-'Control Panel'!$C$12)*'Control Panel'!$C$28)+((D108-'Control Panel'!$D$12)*'Control Panel'!$C$29),IF(D108&gt;='Control Panel'!$D$11,(('Control Panel'!$D$8-'Control Panel'!$C$8)*'Control Panel'!$C$24)+(('Control Panel'!$D$9-'Control Panel'!$C$9)*'Control Panel'!$C$25)+(('Control Panel'!$D$10-'Control Panel'!$C$10)*'Control Panel'!$C$26)+(('Control Panel'!$D$11-'Control Panel'!$C$11)*'Control Panel'!$C$27)+((D108-'Control Panel'!$D$11)*'Control Panel'!$C$28),IF(D108&gt;='Control Panel'!$D$10,(('Control Panel'!$D$8-'Control Panel'!$C$8)*'Control Panel'!$C$24)+('Control Panel'!$D$9-'Control Panel'!$C$9)*'Control Panel'!$C$25+(('Control Panel'!$D$10-'Control Panel'!$C$10)*'Control Panel'!$C$26)+((D108-'Control Panel'!$D$10)*'Control Panel'!$C$27),IF(D108&gt;='Control Panel'!$D$9,(('Control Panel'!$D$8-'Control Panel'!$C$8)*'Control Panel'!$C$24)+(('Control Panel'!$D$9-'Control Panel'!$C$9)*'Control Panel'!$C$25)+((D108-'Control Panel'!$D$9)*'Control Panel'!$C$26),IF(D108&gt;='Control Panel'!$D$8,(('Control Panel'!$D$8-'Control Panel'!$C$8)*'Control Panel'!$C$24)+((D108-'Control Panel'!$D$8)*'Control Panel'!$C$25),IF(D108&lt;='Control Panel'!$D$8,((D108-'Control Panel'!$C$8)*'Control Panel'!$C$24))))))))</f>
        <v>203999.584030875</v>
      </c>
      <c r="G108" s="89">
        <f t="shared" si="33"/>
        <v>4.2739430829473761E-3</v>
      </c>
      <c r="H108" s="90">
        <f t="shared" si="34"/>
        <v>4.4905686292199118E-3</v>
      </c>
      <c r="I108" s="91">
        <f t="shared" si="35"/>
        <v>1796.0000308750023</v>
      </c>
      <c r="J108" s="91">
        <f>C108*(1+'Control Panel'!$C$44)</f>
        <v>48730104.139892772</v>
      </c>
      <c r="K108" s="91">
        <f>D108*(1+'Control Panel'!$C$44)</f>
        <v>46791306.157657504</v>
      </c>
      <c r="L108" s="92">
        <f>IF(J108&gt;='Control Panel'!G$36,(('Control Panel'!G$34-'Control Panel'!F$34)*'Control Panel'!$C$39)+('Control Panel'!G$35-'Control Panel'!F$35)*'Control Panel'!$C$40+(('Control Panel'!G$36-'Control Panel'!F$36)*'Control Panel'!$C$41),IF(J108&gt;='Control Panel'!G$35,(('Control Panel'!G$34-'Control Panel'!F$34)*'Control Panel'!$C$39)+(('Control Panel'!G$35-'Control Panel'!F$35)*'Control Panel'!$C$40)+((J108-'Control Panel'!G$35)*'Control Panel'!$C$41),IF(J108&gt;='Control Panel'!G$34,(('Control Panel'!G$34-'Control Panel'!F$34)*'Control Panel'!$C$39)+((J108-'Control Panel'!G$34)*'Control Panel'!$C$40),IF(J108&lt;='Control Panel'!G$34,((J108-'Control Panel'!F$34)*'Control Panel'!$C$39)))))</f>
        <v>208269.68946000002</v>
      </c>
      <c r="M108" s="92">
        <f>IF(K108&gt;='Control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Panel'!$C$29)),IF(K108&gt;='Control Panel'!$G$12,(('Control Panel'!$G$8-'Control Panel'!$F$8)*'Control Panel'!$C$24)+(('Control Panel'!$G$9-'Control Panel'!$F$9)*'Control Panel'!$C$25)+(('Control Panel'!$G$10-'Control Panel'!$F$10)*'Control Panel'!$C$26)+(('Control Panel'!$G$11-'Control Panel'!$F$11)*'Control Panel'!$C$27)+(('Control Panel'!$G$12-'Control Panel'!$F$12)*'Control Panel'!$C$28)+((K108-'Control Panel'!$G$12)*'Control Panel'!$C$29),IF(K108&gt;='Control Panel'!$G$11,(('Control Panel'!$G$8-'Control Panel'!$F$8)*'Control Panel'!$C$24)+(('Control Panel'!$G$9-'Control Panel'!$F$9)*'Control Panel'!$C$25)+(('Control Panel'!$G$10-'Control Panel'!$F$10)*'Control Panel'!$C$26)+(('Control Panel'!$G$11-'Control Panel'!$F$11)*'Control Panel'!$C$27)+((K108-'Control Panel'!$G$11)*'Control Panel'!$C$28),IF(K108&gt;='Control Panel'!$G$10,(('Control Panel'!$G$8-'Control Panel'!$F$8)*'Control Panel'!$C$24)+('Control Panel'!$G$9-'Control Panel'!$F$9)*'Control Panel'!$C$25+(('Control Panel'!$G$10-'Control Panel'!$F$10)*'Control Panel'!$C$26)+((K108-'Control Panel'!$G$10)*'Control Panel'!$C$27),IF(K108&gt;='Control Panel'!$G$9,(('Control Panel'!$G$8-'Control Panel'!$F$8)*'Control Panel'!$C$24)+(('Control Panel'!$G$9-'Control Panel'!$F$9)*'Control Panel'!$C$25)+((K108-'Control Panel'!$G$9)*'Control Panel'!$C$26),IF(K108&gt;='Control Panel'!$G$8,(('Control Panel'!$G$8-'Control Panel'!$F$8)*'Control Panel'!$C$24)+((K108-'Control Panel'!$G$8)*'Control Panel'!$C$25),IF(K108&lt;='Control Panel'!$G$8,((K108-'Control Panel'!$F$8)*'Control Panel'!$C$24))))))))</f>
        <v>210119.57155180129</v>
      </c>
      <c r="N108" s="92">
        <f t="shared" si="36"/>
        <v>1849.8820918012643</v>
      </c>
      <c r="O108" s="92">
        <f>J108*(1+'Control Panel'!$C$44)</f>
        <v>50192007.264089555</v>
      </c>
      <c r="P108" s="92">
        <f>K108*(1+'Control Panel'!$C$44)</f>
        <v>48195045.342387229</v>
      </c>
      <c r="Q108" s="92">
        <f>IF(O108&gt;='Control Panel'!J$36,(('Control Panel'!J$34-'Control Panel'!I$34)*'Control Panel'!$C$39)+('Control Panel'!J$35-'Control Panel'!I$35)*'Control Panel'!$C$40+(('Control Panel'!J$36-'Control Panel'!I$36)*'Control Panel'!$C$41),IF(O108&gt;='Control Panel'!J$35,(('Control Panel'!J$34-'Control Panel'!I$34)*'Control Panel'!$C$39)+(('Control Panel'!J$35-'Control Panel'!I$35)*'Control Panel'!$C$40)+((O108-'Control Panel'!J$35)*'Control Panel'!$C$41),IF(O108&gt;='Control Panel'!J$34,(('Control Panel'!J$34-'Control Panel'!I$34)*'Control Panel'!$C$39)+((O108-'Control Panel'!J$34)*'Control Panel'!$C$40),IF(O108&lt;='Control Panel'!J$34,((O108-'Control Panel'!I$34)*'Control Panel'!$C$39)))))</f>
        <v>214517.78014380005</v>
      </c>
      <c r="R108" s="92">
        <f>IF(P108&gt;='Control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Panel'!$C$29)),IF(P108&gt;='Control Panel'!$J$12,(('Control Panel'!$J$8-'Control Panel'!$I$8)*'Control Panel'!$C$24)+(('Control Panel'!$J$9-'Control Panel'!$I$9)*'Control Panel'!$C$25)+(('Control Panel'!$J$10-'Control Panel'!$I$10)*'Control Panel'!$C$26)+(('Control Panel'!$J$11-'Control Panel'!$I$11)*'Control Panel'!$C$27)+(('Control Panel'!$J$12-'Control Panel'!$I$12)*'Control Panel'!$C$28)+((P108-'Control Panel'!$J$12)*'Control Panel'!$C$29),IF(P108&gt;='Control Panel'!$J$11,(('Control Panel'!$J$8-'Control Panel'!$I$8)*'Control Panel'!$C$24)+(('Control Panel'!$J$9-'Control Panel'!$I$9)*'Control Panel'!$C$25)+(('Control Panel'!$J$10-'Control Panel'!$I$10)*'Control Panel'!$C$26)+(('Control Panel'!$J$11-'Control Panel'!$I$11)*'Control Panel'!$C$27)+((P108-'Control Panel'!$J$11)*'Control Panel'!$C$28),IF(P108&gt;='Control Panel'!$J$10,(('Control Panel'!$J$8-'Control Panel'!$I$8)*'Control Panel'!$C$24)+('Control Panel'!$J$9-'Control Panel'!$I$9)*'Control Panel'!$C$25+(('Control Panel'!$J$10-'Control Panel'!$I$10)*'Control Panel'!$C$26)+((P108-'Control Panel'!$J$10)*'Control Panel'!$C$27),IF(P108&gt;='Control Panel'!$J$9,(('Control Panel'!$J$8-'Control Panel'!$I$8)*'Control Panel'!$C$24)+(('Control Panel'!$J$9-'Control Panel'!$I$9)*'Control Panel'!$C$25)+((P108-'Control Panel'!$J$9)*'Control Panel'!$C$26),IF(P108&gt;='Control Panel'!$J$8,(('Control Panel'!$J$8-'Control Panel'!$I$8)*'Control Panel'!$C$24)+((P108-'Control Panel'!$J$8)*'Control Panel'!$C$25),IF(P108&lt;='Control Panel'!$J$8,((P108-'Control Panel'!$I$8)*'Control Panel'!$C$24))))))))</f>
        <v>216423.15869835531</v>
      </c>
      <c r="S108" s="92">
        <f t="shared" si="37"/>
        <v>1905.3785545552673</v>
      </c>
      <c r="T108" s="92">
        <f>O108*(1+'Control Panel'!$C$44)</f>
        <v>51697767.482012242</v>
      </c>
      <c r="U108" s="92">
        <f>P108*(1+'Control Panel'!$C$44)</f>
        <v>49640896.702658847</v>
      </c>
      <c r="V108" s="92">
        <f>IF(T108&gt;='Control Panel'!M$36,(('Control Panel'!M$34-'Control Panel'!L$34)*'Control Panel'!$C$39)+('Control Panel'!M$35-'Control Panel'!L$35)*'Control Panel'!$C$40+(('Control Panel'!M$36-'Control Panel'!L$36)*'Control Panel'!$C$41),IF(T108&gt;='Control Panel'!M$35,(('Control Panel'!M$34-'Control Panel'!L$34)*'Control Panel'!$C$39)+(('Control Panel'!M$35-'Control Panel'!L$35)*'Control Panel'!$C$40)+((T108-'Control Panel'!M$35)*'Control Panel'!$C$41),IF(T108&gt;='Control Panel'!M$34,(('Control Panel'!M$34-'Control Panel'!L$34)*'Control Panel'!$C$39)+((T108-'Control Panel'!M$34)*'Control Panel'!$C$40),IF(T108&lt;='Control Panel'!M$34,((T108-'Control Panel'!L$34)*'Control Panel'!$C$39)))))</f>
        <v>220953.31354811406</v>
      </c>
      <c r="W108" s="91">
        <f>IF(U108&gt;='Control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Panel'!$C$29)),IF(U108&gt;='Control Panel'!$M$12,(('Control Panel'!$M$8-'Control Panel'!$L$8)*'Control Panel'!$C$24)+(('Control Panel'!$M$9-'Control Panel'!$L$9)*'Control Panel'!$C$25)+(('Control Panel'!$M$10-'Control Panel'!$L$10)*'Control Panel'!$C$26)+(('Control Panel'!$M$11-'Control Panel'!$L$11)*'Control Panel'!$C$27)+(('Control Panel'!$M$12-'Control Panel'!$L$12)*'Control Panel'!$C$28)+((U108-'Control Panel'!$M$12)*'Control Panel'!$C$29),IF(U108&gt;='Control Panel'!$M$11,(('Control Panel'!$M$8-'Control Panel'!$L$8)*'Control Panel'!$C$24)+(('Control Panel'!$M$9-'Control Panel'!$L$9)*'Control Panel'!$C$25)+(('Control Panel'!$M$10-'Control Panel'!$L$10)*'Control Panel'!$C$26)+(('Control Panel'!$M$11-'Control Panel'!$L$11)*'Control Panel'!$C$27)+((U108-'Control Panel'!$M$11)*'Control Panel'!$C$28),IF(U108&gt;='Control Panel'!$M$10,(('Control Panel'!$M$8-'Control Panel'!$L$8)*'Control Panel'!$C$24)+('Control Panel'!$M$9-'Control Panel'!$L$9)*'Control Panel'!$C$25+(('Control Panel'!$M$10-'Control Panel'!$L$10)*'Control Panel'!$C$26)+((U108-'Control Panel'!$M$10)*'Control Panel'!$C$27),IF(U108&gt;='Control Panel'!$M$9,(('Control Panel'!$M$8-'Control Panel'!$L$8)*'Control Panel'!$C$24)+(('Control Panel'!$M$9-'Control Panel'!$L$9)*'Control Panel'!$C$25)+((U108-'Control Panel'!$M$9)*'Control Panel'!$C$26),IF(U108&gt;='Control Panel'!$M$8,(('Control Panel'!$M$8-'Control Panel'!$L$8)*'Control Panel'!$C$24)+((U108-'Control Panel'!$M$8)*'Control Panel'!$C$25),IF(U108&lt;='Control Panel'!$M$8,((U108-'Control Panel'!$L$8)*'Control Panel'!$C$24))))))))</f>
        <v>222915.85345930594</v>
      </c>
      <c r="X108" s="92">
        <f t="shared" si="38"/>
        <v>1962.5399111918814</v>
      </c>
      <c r="Y108" s="91">
        <f>T108*(1+'Control Panel'!$C$44)</f>
        <v>53248700.50647261</v>
      </c>
      <c r="Z108" s="91">
        <f>U108*(1+'Control Panel'!$C$44)</f>
        <v>51130123.603738613</v>
      </c>
      <c r="AA108" s="91">
        <f>IF(Y108&gt;='Control Panel'!P$36,(('Control Panel'!P$34-'Control Panel'!O$34)*'Control Panel'!$C$39)+('Control Panel'!P$35-'Control Panel'!O$35)*'Control Panel'!$C$40+(('Control Panel'!P$36-'Control Panel'!O$36)*'Control Panel'!$C$41),IF(Y108&gt;='Control Panel'!P$35,(('Control Panel'!P$34-'Control Panel'!O$34)*'Control Panel'!$C$39)+(('Control Panel'!P$35-'Control Panel'!O$35)*'Control Panel'!$C$40)+((Y108-'Control Panel'!P$35)*'Control Panel'!$C$41),IF(Y108&gt;='Control Panel'!P$34,(('Control Panel'!P$34-'Control Panel'!O$34)*'Control Panel'!$C$39)+((Y108-'Control Panel'!P$34)*'Control Panel'!$C$40),IF(Y108&lt;='Control Panel'!P$34,((Y108-'Control Panel'!O$34)*'Control Panel'!$C$39)))))</f>
        <v>227581.91295455751</v>
      </c>
      <c r="AB108" s="91">
        <f>IF(Z108&gt;='Control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Panel'!$C$29)),IF(Z108&gt;='Control Panel'!$P$12,(('Control Panel'!$P$8-'Control Panel'!$O$8)*'Control Panel'!$C$24)+(('Control Panel'!$P$9-'Control Panel'!$O$9)*'Control Panel'!$C$25)+(('Control Panel'!$P$10-'Control Panel'!$O$10)*'Control Panel'!$C$26)+(('Control Panel'!$P$11-'Control Panel'!$O$11)*'Control Panel'!$C$27)+(('Control Panel'!$P$12-'Control Panel'!$O$12)*'Control Panel'!$C$28)+((Z108-'Control Panel'!$P$12)*'Control Panel'!$C$29),IF(Z108&gt;='Control Panel'!$P$11,(('Control Panel'!$P$8-'Control Panel'!$O$8)*'Control Panel'!$C$24)+(('Control Panel'!$P$9-'Control Panel'!$O$9)*'Control Panel'!$C$25)+(('Control Panel'!$P$10-'Control Panel'!$O$10)*'Control Panel'!$C$26)+(('Control Panel'!$P$11-'Control Panel'!$O$11)*'Control Panel'!$C$27)+((Z108-'Control Panel'!$P$11)*'Control Panel'!$C$28),IF(Z108&gt;='Control Panel'!$P$10,(('Control Panel'!$P$8-'Control Panel'!$O$8)*'Control Panel'!$C$24)+('Control Panel'!$P$9-'Control Panel'!$O$9)*'Control Panel'!$C$25+(('Control Panel'!$P$10-'Control Panel'!$O$10)*'Control Panel'!$C$26)+((Z108-'Control Panel'!$P$10)*'Control Panel'!$C$27),IF(Z108&gt;='Control Panel'!$P$9,(('Control Panel'!$P$8-'Control Panel'!$O$8)*'Control Panel'!$C$24)+(('Control Panel'!$P$9-'Control Panel'!$O$9)*'Control Panel'!$C$25)+((Z108-'Control Panel'!$P$9)*'Control Panel'!$C$26),IF(Z108&gt;='Control Panel'!$P$8,(('Control Panel'!$P$8-'Control Panel'!$O$8)*'Control Panel'!$C$24)+((Z108-'Control Panel'!$P$8)*'Control Panel'!$C$25),IF(Z108&lt;='Control Panel'!$P$8,((Z108-'Control Panel'!$O$8)*'Control Panel'!$C$24))))))))</f>
        <v>229603.32906308517</v>
      </c>
      <c r="AC108" s="93">
        <f t="shared" si="39"/>
        <v>2021.4161085276573</v>
      </c>
      <c r="AD108" s="93">
        <f>Y108*(1+'Control Panel'!$C$44)</f>
        <v>54846161.521666788</v>
      </c>
      <c r="AE108" s="91">
        <f>Z108*(1+'Control Panel'!$C$44)</f>
        <v>52664027.311850771</v>
      </c>
      <c r="AF108" s="91">
        <f>IF(AD108&gt;='Control Panel'!S$36,(('Control Panel'!S$34-'Control Panel'!R$34)*'Control Panel'!$C$39)+('Control Panel'!S$35-'Control Panel'!R$35)*'Control Panel'!$C$40+(('Control Panel'!S$36-'Control Panel'!R$36)*'Control Panel'!$C$41),IF(AD108&gt;='Control Panel'!S$35,(('Control Panel'!S$34-'Control Panel'!R$34)*'Control Panel'!$C$39)+(('Control Panel'!S$35-'Control Panel'!R$35)*'Control Panel'!$C$40)+((AD108-'Control Panel'!S$35)*'Control Panel'!$C$41),IF(AD108&gt;='Control Panel'!S$34,(('Control Panel'!S$34-'Control Panel'!R$34)*'Control Panel'!$C$39)+((AD108-'Control Panel'!S$34)*'Control Panel'!$C$40),IF(AD108&lt;='Control Panel'!S$34,((AD108-'Control Panel'!R$34)*'Control Panel'!$C$39)))))</f>
        <v>234409.37034319423</v>
      </c>
      <c r="AG108" s="91">
        <f>IF(AE108&gt;='Control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Panel'!$C$29)),IF(AE108&gt;='Control Panel'!$S$12,(('Control Panel'!$S$8-'Control Panel'!$R$8)*'Control Panel'!$C$24)+(('Control Panel'!$S$9-'Control Panel'!$R$9)*'Control Panel'!$C$25)+(('Control Panel'!$S$10-'Control Panel'!$R$10)*'Control Panel'!$C$26)+(('Control Panel'!$S$11-'Control Panel'!$R$11)*'Control Panel'!$C$27)+(('Control Panel'!$S$12-'Control Panel'!$R$12)*'Control Panel'!$C$28)+((AE108-'Control Panel'!$S$12)*'Control Panel'!$C$29),IF(AE108&gt;='Control Panel'!$S$11,(('Control Panel'!$S$8-'Control Panel'!$R$8)*'Control Panel'!$C$24)+(('Control Panel'!$S$9-'Control Panel'!$R$9)*'Control Panel'!$C$25)+(('Control Panel'!$S$10-'Control Panel'!$R$10)*'Control Panel'!$C$26)+(('Control Panel'!$S$11-'Control Panel'!$R$11)*'Control Panel'!$C$27)+((AE108-'Control Panel'!$S$11)*'Control Panel'!$C$28),IF(AE108&gt;='Control Panel'!$S$10,(('Control Panel'!$S$8-'Control Panel'!$R$8)*'Control Panel'!$C$24)+('Control Panel'!$S$9-'Control Panel'!$R$9)*'Control Panel'!$C$25+(('Control Panel'!$S$10-'Control Panel'!$R$10)*'Control Panel'!$C$26)+((AE108-'Control Panel'!$S$10)*'Control Panel'!$C$27),IF(AE108&gt;='Control Panel'!$S$9,(('Control Panel'!$S$8-'Control Panel'!$R$8)*'Control Panel'!$C$24)+(('Control Panel'!$S$9-'Control Panel'!$R$9)*'Control Panel'!$C$25)+((AE108-'Control Panel'!$S$9)*'Control Panel'!$C$26),IF(AE108&gt;='Control Panel'!$S$8,(('Control Panel'!$S$8-'Control Panel'!$R$8)*'Control Panel'!$C$24)+((AE108-'Control Panel'!$S$8)*'Control Panel'!$C$25),IF(AE108&lt;='Control Panel'!$S$8,((AE108-'Control Panel'!$R$8)*'Control Panel'!$C$24))))))))</f>
        <v>236491.42893497771</v>
      </c>
      <c r="AH108" s="91">
        <f t="shared" si="40"/>
        <v>2082.0585917834833</v>
      </c>
      <c r="AI108" s="92">
        <f t="shared" si="41"/>
        <v>1105732.0664496659</v>
      </c>
      <c r="AJ108" s="92">
        <f t="shared" si="42"/>
        <v>1115553.3417075253</v>
      </c>
      <c r="AK108" s="92">
        <f t="shared" si="43"/>
        <v>9821.2752578593791</v>
      </c>
    </row>
    <row r="109" spans="1:80" s="94" customFormat="1" ht="14.1">
      <c r="A109" s="86" t="str">
        <f>'ESTIMATED Earned Revenue'!A110</f>
        <v>Edmonton, AB</v>
      </c>
      <c r="B109" s="86"/>
      <c r="C109" s="87">
        <f>'ESTIMATED Earned Revenue'!$I110*1.07925</f>
        <v>49117181.223000005</v>
      </c>
      <c r="D109" s="87">
        <f>'ESTIMATED Earned Revenue'!$L110*1.07925</f>
        <v>46048403.999250002</v>
      </c>
      <c r="E109" s="88">
        <f>IF(C109&gt;='Control Panel'!D$36,(('Control Panel'!D$34-'Control Panel'!C$34)*'Control Panel'!$C$39)+('Control Panel'!D$35-'Control Panel'!C$35)*'Control Panel'!$C$40+(('Control Panel'!D$36-'Control Panel'!C$36)*'Control Panel'!$C$41),IF(C109&gt;='Control Panel'!D$35,(('Control Panel'!D$34-'Control Panel'!C$34)*'Control Panel'!$C$39)+(('Control Panel'!D$35-'Control Panel'!C$35)*'Control Panel'!$C$40)+((C109-'Control Panel'!D$35)*'Control Panel'!$C$41),IF(C109&gt;='Control Panel'!D$34,(('Control Panel'!D$34-'Control Panel'!C$34)*'Control Panel'!$C$39)+((C109-'Control Panel'!D$34)*'Control Panel'!$C$40),IF(C109&lt;='Control Panel'!D$34,((C109-'Control Panel'!C$34)*'Control Panel'!$C$39)))))</f>
        <v>202203.584</v>
      </c>
      <c r="F109" s="88">
        <f>IF(D109&gt;='Control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Panel'!$C$29)),IF(D109&gt;='Control Panel'!$D$12,(('Control Panel'!$D$8-'Control Panel'!$C$8)*'Control Panel'!$C$24)+(('Control Panel'!$D$9-'Control Panel'!$C$9)*'Control Panel'!$C$25)+(('Control Panel'!$D$10-'Control Panel'!$C$10)*'Control Panel'!$C$26)+(('Control Panel'!$D$11-'Control Panel'!$C$11)*'Control Panel'!$C$27)+(('Control Panel'!$D$12-'Control Panel'!$C$12)*'Control Panel'!$C$28)+((D109-'Control Panel'!$D$12)*'Control Panel'!$C$29),IF(D109&gt;='Control Panel'!$D$11,(('Control Panel'!$D$8-'Control Panel'!$C$8)*'Control Panel'!$C$24)+(('Control Panel'!$D$9-'Control Panel'!$C$9)*'Control Panel'!$C$25)+(('Control Panel'!$D$10-'Control Panel'!$C$10)*'Control Panel'!$C$26)+(('Control Panel'!$D$11-'Control Panel'!$C$11)*'Control Panel'!$C$27)+((D109-'Control Panel'!$D$11)*'Control Panel'!$C$28),IF(D109&gt;='Control Panel'!$D$10,(('Control Panel'!$D$8-'Control Panel'!$C$8)*'Control Panel'!$C$24)+('Control Panel'!$D$9-'Control Panel'!$C$9)*'Control Panel'!$C$25+(('Control Panel'!$D$10-'Control Panel'!$C$10)*'Control Panel'!$C$26)+((D109-'Control Panel'!$D$10)*'Control Panel'!$C$27),IF(D109&gt;='Control Panel'!$D$9,(('Control Panel'!$D$8-'Control Panel'!$C$8)*'Control Panel'!$C$24)+(('Control Panel'!$D$9-'Control Panel'!$C$9)*'Control Panel'!$C$25)+((D109-'Control Panel'!$D$9)*'Control Panel'!$C$26),IF(D109&gt;='Control Panel'!$D$8,(('Control Panel'!$D$8-'Control Panel'!$C$8)*'Control Panel'!$C$24)+((D109-'Control Panel'!$D$8)*'Control Panel'!$C$25),IF(D109&lt;='Control Panel'!$D$8,((D109-'Control Panel'!$C$8)*'Control Panel'!$C$24))))))))</f>
        <v>206169.413997375</v>
      </c>
      <c r="G109" s="89">
        <f t="shared" si="33"/>
        <v>4.1167587179313644E-3</v>
      </c>
      <c r="H109" s="90">
        <f t="shared" si="34"/>
        <v>4.4772325659914926E-3</v>
      </c>
      <c r="I109" s="91">
        <f t="shared" si="35"/>
        <v>3965.8299973749963</v>
      </c>
      <c r="J109" s="91">
        <f>C109*(1+'Control Panel'!$C$44)</f>
        <v>50590696.659690008</v>
      </c>
      <c r="K109" s="91">
        <f>D109*(1+'Control Panel'!$C$44)</f>
        <v>47429856.119227506</v>
      </c>
      <c r="L109" s="92">
        <f>IF(J109&gt;='Control Panel'!G$36,(('Control Panel'!G$34-'Control Panel'!F$34)*'Control Panel'!$C$39)+('Control Panel'!G$35-'Control Panel'!F$35)*'Control Panel'!$C$40+(('Control Panel'!G$36-'Control Panel'!F$36)*'Control Panel'!$C$41),IF(J109&gt;='Control Panel'!G$35,(('Control Panel'!G$34-'Control Panel'!F$34)*'Control Panel'!$C$39)+(('Control Panel'!G$35-'Control Panel'!F$35)*'Control Panel'!$C$40)+((J109-'Control Panel'!G$35)*'Control Panel'!$C$41),IF(J109&gt;='Control Panel'!G$34,(('Control Panel'!G$34-'Control Panel'!F$34)*'Control Panel'!$C$39)+((J109-'Control Panel'!G$34)*'Control Panel'!$C$40),IF(J109&lt;='Control Panel'!G$34,((J109-'Control Panel'!F$34)*'Control Panel'!$C$39)))))</f>
        <v>208269.68946000002</v>
      </c>
      <c r="M109" s="92">
        <f>IF(K109&gt;='Control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Panel'!$C$29)),IF(K109&gt;='Control Panel'!$G$12,(('Control Panel'!$G$8-'Control Panel'!$F$8)*'Control Panel'!$C$24)+(('Control Panel'!$G$9-'Control Panel'!$F$9)*'Control Panel'!$C$25)+(('Control Panel'!$G$10-'Control Panel'!$F$10)*'Control Panel'!$C$26)+(('Control Panel'!$G$11-'Control Panel'!$F$11)*'Control Panel'!$C$27)+(('Control Panel'!$G$12-'Control Panel'!$F$12)*'Control Panel'!$C$28)+((K109-'Control Panel'!$G$12)*'Control Panel'!$C$29),IF(K109&gt;='Control Panel'!$G$11,(('Control Panel'!$G$8-'Control Panel'!$F$8)*'Control Panel'!$C$24)+(('Control Panel'!$G$9-'Control Panel'!$F$9)*'Control Panel'!$C$25)+(('Control Panel'!$G$10-'Control Panel'!$F$10)*'Control Panel'!$C$26)+(('Control Panel'!$G$11-'Control Panel'!$F$11)*'Control Panel'!$C$27)+((K109-'Control Panel'!$G$11)*'Control Panel'!$C$28),IF(K109&gt;='Control Panel'!$G$10,(('Control Panel'!$G$8-'Control Panel'!$F$8)*'Control Panel'!$C$24)+('Control Panel'!$G$9-'Control Panel'!$F$9)*'Control Panel'!$C$25+(('Control Panel'!$G$10-'Control Panel'!$F$10)*'Control Panel'!$C$26)+((K109-'Control Panel'!$G$10)*'Control Panel'!$C$27),IF(K109&gt;='Control Panel'!$G$9,(('Control Panel'!$G$8-'Control Panel'!$F$8)*'Control Panel'!$C$24)+(('Control Panel'!$G$9-'Control Panel'!$F$9)*'Control Panel'!$C$25)+((K109-'Control Panel'!$G$9)*'Control Panel'!$C$26),IF(K109&gt;='Control Panel'!$G$8,(('Control Panel'!$G$8-'Control Panel'!$F$8)*'Control Panel'!$C$24)+((K109-'Control Panel'!$G$8)*'Control Panel'!$C$25),IF(K109&lt;='Control Panel'!$G$8,((K109-'Control Panel'!$F$8)*'Control Panel'!$C$24))))))))</f>
        <v>212354.49641729629</v>
      </c>
      <c r="N109" s="92">
        <f t="shared" si="36"/>
        <v>4084.8069572962704</v>
      </c>
      <c r="O109" s="92">
        <f>J109*(1+'Control Panel'!$C$44)</f>
        <v>52108417.559480712</v>
      </c>
      <c r="P109" s="92">
        <f>K109*(1+'Control Panel'!$C$44)</f>
        <v>48852751.802804336</v>
      </c>
      <c r="Q109" s="92">
        <f>IF(O109&gt;='Control Panel'!J$36,(('Control Panel'!J$34-'Control Panel'!I$34)*'Control Panel'!$C$39)+('Control Panel'!J$35-'Control Panel'!I$35)*'Control Panel'!$C$40+(('Control Panel'!J$36-'Control Panel'!I$36)*'Control Panel'!$C$41),IF(O109&gt;='Control Panel'!J$35,(('Control Panel'!J$34-'Control Panel'!I$34)*'Control Panel'!$C$39)+(('Control Panel'!J$35-'Control Panel'!I$35)*'Control Panel'!$C$40)+((O109-'Control Panel'!J$35)*'Control Panel'!$C$41),IF(O109&gt;='Control Panel'!J$34,(('Control Panel'!J$34-'Control Panel'!I$34)*'Control Panel'!$C$39)+((O109-'Control Panel'!J$34)*'Control Panel'!$C$40),IF(O109&lt;='Control Panel'!J$34,((O109-'Control Panel'!I$34)*'Control Panel'!$C$39)))))</f>
        <v>214517.78014380005</v>
      </c>
      <c r="R109" s="92">
        <f>IF(P109&gt;='Control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Panel'!$C$29)),IF(P109&gt;='Control Panel'!$J$12,(('Control Panel'!$J$8-'Control Panel'!$I$8)*'Control Panel'!$C$24)+(('Control Panel'!$J$9-'Control Panel'!$I$9)*'Control Panel'!$C$25)+(('Control Panel'!$J$10-'Control Panel'!$I$10)*'Control Panel'!$C$26)+(('Control Panel'!$J$11-'Control Panel'!$I$11)*'Control Panel'!$C$27)+(('Control Panel'!$J$12-'Control Panel'!$I$12)*'Control Panel'!$C$28)+((P109-'Control Panel'!$J$12)*'Control Panel'!$C$29),IF(P109&gt;='Control Panel'!$J$11,(('Control Panel'!$J$8-'Control Panel'!$I$8)*'Control Panel'!$C$24)+(('Control Panel'!$J$9-'Control Panel'!$I$9)*'Control Panel'!$C$25)+(('Control Panel'!$J$10-'Control Panel'!$I$10)*'Control Panel'!$C$26)+(('Control Panel'!$J$11-'Control Panel'!$I$11)*'Control Panel'!$C$27)+((P109-'Control Panel'!$J$11)*'Control Panel'!$C$28),IF(P109&gt;='Control Panel'!$J$10,(('Control Panel'!$J$8-'Control Panel'!$I$8)*'Control Panel'!$C$24)+('Control Panel'!$J$9-'Control Panel'!$I$9)*'Control Panel'!$C$25+(('Control Panel'!$J$10-'Control Panel'!$I$10)*'Control Panel'!$C$26)+((P109-'Control Panel'!$J$10)*'Control Panel'!$C$27),IF(P109&gt;='Control Panel'!$J$9,(('Control Panel'!$J$8-'Control Panel'!$I$8)*'Control Panel'!$C$24)+(('Control Panel'!$J$9-'Control Panel'!$I$9)*'Control Panel'!$C$25)+((P109-'Control Panel'!$J$9)*'Control Panel'!$C$26),IF(P109&gt;='Control Panel'!$J$8,(('Control Panel'!$J$8-'Control Panel'!$I$8)*'Control Panel'!$C$24)+((P109-'Control Panel'!$J$8)*'Control Panel'!$C$25),IF(P109&lt;='Control Panel'!$J$8,((P109-'Control Panel'!$I$8)*'Control Panel'!$C$24))))))))</f>
        <v>218725.13130981516</v>
      </c>
      <c r="S109" s="92">
        <f t="shared" si="37"/>
        <v>4207.3511660151125</v>
      </c>
      <c r="T109" s="92">
        <f>O109*(1+'Control Panel'!$C$44)</f>
        <v>53671670.086265132</v>
      </c>
      <c r="U109" s="92">
        <f>P109*(1+'Control Panel'!$C$44)</f>
        <v>50318334.356888466</v>
      </c>
      <c r="V109" s="92">
        <f>IF(T109&gt;='Control Panel'!M$36,(('Control Panel'!M$34-'Control Panel'!L$34)*'Control Panel'!$C$39)+('Control Panel'!M$35-'Control Panel'!L$35)*'Control Panel'!$C$40+(('Control Panel'!M$36-'Control Panel'!L$36)*'Control Panel'!$C$41),IF(T109&gt;='Control Panel'!M$35,(('Control Panel'!M$34-'Control Panel'!L$34)*'Control Panel'!$C$39)+(('Control Panel'!M$35-'Control Panel'!L$35)*'Control Panel'!$C$40)+((T109-'Control Panel'!M$35)*'Control Panel'!$C$41),IF(T109&gt;='Control Panel'!M$34,(('Control Panel'!M$34-'Control Panel'!L$34)*'Control Panel'!$C$39)+((T109-'Control Panel'!M$34)*'Control Panel'!$C$40),IF(T109&lt;='Control Panel'!M$34,((T109-'Control Panel'!L$34)*'Control Panel'!$C$39)))))</f>
        <v>220953.31354811406</v>
      </c>
      <c r="W109" s="91">
        <f>IF(U109&gt;='Control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Panel'!$C$29)),IF(U109&gt;='Control Panel'!$M$12,(('Control Panel'!$M$8-'Control Panel'!$L$8)*'Control Panel'!$C$24)+(('Control Panel'!$M$9-'Control Panel'!$L$9)*'Control Panel'!$C$25)+(('Control Panel'!$M$10-'Control Panel'!$L$10)*'Control Panel'!$C$26)+(('Control Panel'!$M$11-'Control Panel'!$L$11)*'Control Panel'!$C$27)+(('Control Panel'!$M$12-'Control Panel'!$L$12)*'Control Panel'!$C$28)+((U109-'Control Panel'!$M$12)*'Control Panel'!$C$29),IF(U109&gt;='Control Panel'!$M$11,(('Control Panel'!$M$8-'Control Panel'!$L$8)*'Control Panel'!$C$24)+(('Control Panel'!$M$9-'Control Panel'!$L$9)*'Control Panel'!$C$25)+(('Control Panel'!$M$10-'Control Panel'!$L$10)*'Control Panel'!$C$26)+(('Control Panel'!$M$11-'Control Panel'!$L$11)*'Control Panel'!$C$27)+((U109-'Control Panel'!$M$11)*'Control Panel'!$C$28),IF(U109&gt;='Control Panel'!$M$10,(('Control Panel'!$M$8-'Control Panel'!$L$8)*'Control Panel'!$C$24)+('Control Panel'!$M$9-'Control Panel'!$L$9)*'Control Panel'!$C$25+(('Control Panel'!$M$10-'Control Panel'!$L$10)*'Control Panel'!$C$26)+((U109-'Control Panel'!$M$10)*'Control Panel'!$C$27),IF(U109&gt;='Control Panel'!$M$9,(('Control Panel'!$M$8-'Control Panel'!$L$8)*'Control Panel'!$C$24)+(('Control Panel'!$M$9-'Control Panel'!$L$9)*'Control Panel'!$C$25)+((U109-'Control Panel'!$M$9)*'Control Panel'!$C$26),IF(U109&gt;='Control Panel'!$M$8,(('Control Panel'!$M$8-'Control Panel'!$L$8)*'Control Panel'!$C$24)+((U109-'Control Panel'!$M$8)*'Control Panel'!$C$25),IF(U109&lt;='Control Panel'!$M$8,((U109-'Control Panel'!$L$8)*'Control Panel'!$C$24))))))))</f>
        <v>225286.88524910962</v>
      </c>
      <c r="X109" s="92">
        <f t="shared" si="38"/>
        <v>4333.5717009955551</v>
      </c>
      <c r="Y109" s="91">
        <f>T109*(1+'Control Panel'!$C$44)</f>
        <v>55281820.188853085</v>
      </c>
      <c r="Z109" s="91">
        <f>U109*(1+'Control Panel'!$C$44)</f>
        <v>51827884.387595125</v>
      </c>
      <c r="AA109" s="91">
        <f>IF(Y109&gt;='Control Panel'!P$36,(('Control Panel'!P$34-'Control Panel'!O$34)*'Control Panel'!$C$39)+('Control Panel'!P$35-'Control Panel'!O$35)*'Control Panel'!$C$40+(('Control Panel'!P$36-'Control Panel'!O$36)*'Control Panel'!$C$41),IF(Y109&gt;='Control Panel'!P$35,(('Control Panel'!P$34-'Control Panel'!O$34)*'Control Panel'!$C$39)+(('Control Panel'!P$35-'Control Panel'!O$35)*'Control Panel'!$C$40)+((Y109-'Control Panel'!P$35)*'Control Panel'!$C$41),IF(Y109&gt;='Control Panel'!P$34,(('Control Panel'!P$34-'Control Panel'!O$34)*'Control Panel'!$C$39)+((Y109-'Control Panel'!P$34)*'Control Panel'!$C$40),IF(Y109&lt;='Control Panel'!P$34,((Y109-'Control Panel'!O$34)*'Control Panel'!$C$39)))))</f>
        <v>227581.91295455751</v>
      </c>
      <c r="AB109" s="91">
        <f>IF(Z109&gt;='Control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Panel'!$C$29)),IF(Z109&gt;='Control Panel'!$P$12,(('Control Panel'!$P$8-'Control Panel'!$O$8)*'Control Panel'!$C$24)+(('Control Panel'!$P$9-'Control Panel'!$O$9)*'Control Panel'!$C$25)+(('Control Panel'!$P$10-'Control Panel'!$O$10)*'Control Panel'!$C$26)+(('Control Panel'!$P$11-'Control Panel'!$O$11)*'Control Panel'!$C$27)+(('Control Panel'!$P$12-'Control Panel'!$O$12)*'Control Panel'!$C$28)+((Z109-'Control Panel'!$P$12)*'Control Panel'!$C$29),IF(Z109&gt;='Control Panel'!$P$11,(('Control Panel'!$P$8-'Control Panel'!$O$8)*'Control Panel'!$C$24)+(('Control Panel'!$P$9-'Control Panel'!$O$9)*'Control Panel'!$C$25)+(('Control Panel'!$P$10-'Control Panel'!$O$10)*'Control Panel'!$C$26)+(('Control Panel'!$P$11-'Control Panel'!$O$11)*'Control Panel'!$C$27)+((Z109-'Control Panel'!$P$11)*'Control Panel'!$C$28),IF(Z109&gt;='Control Panel'!$P$10,(('Control Panel'!$P$8-'Control Panel'!$O$8)*'Control Panel'!$C$24)+('Control Panel'!$P$9-'Control Panel'!$O$9)*'Control Panel'!$C$25+(('Control Panel'!$P$10-'Control Panel'!$O$10)*'Control Panel'!$C$26)+((Z109-'Control Panel'!$P$10)*'Control Panel'!$C$27),IF(Z109&gt;='Control Panel'!$P$9,(('Control Panel'!$P$8-'Control Panel'!$O$8)*'Control Panel'!$C$24)+(('Control Panel'!$P$9-'Control Panel'!$O$9)*'Control Panel'!$C$25)+((Z109-'Control Panel'!$P$9)*'Control Panel'!$C$26),IF(Z109&gt;='Control Panel'!$P$8,(('Control Panel'!$P$8-'Control Panel'!$O$8)*'Control Panel'!$C$24)+((Z109-'Control Panel'!$P$8)*'Control Panel'!$C$25),IF(Z109&lt;='Control Panel'!$P$8,((Z109-'Control Panel'!$O$8)*'Control Panel'!$C$24))))))))</f>
        <v>232045.49180658296</v>
      </c>
      <c r="AC109" s="93">
        <f t="shared" si="39"/>
        <v>4463.5788520254428</v>
      </c>
      <c r="AD109" s="93">
        <f>Y109*(1+'Control Panel'!$C$44)</f>
        <v>56940274.794518679</v>
      </c>
      <c r="AE109" s="91">
        <f>Z109*(1+'Control Panel'!$C$44)</f>
        <v>53382720.919222981</v>
      </c>
      <c r="AF109" s="91">
        <f>IF(AD109&gt;='Control Panel'!S$36,(('Control Panel'!S$34-'Control Panel'!R$34)*'Control Panel'!$C$39)+('Control Panel'!S$35-'Control Panel'!R$35)*'Control Panel'!$C$40+(('Control Panel'!S$36-'Control Panel'!R$36)*'Control Panel'!$C$41),IF(AD109&gt;='Control Panel'!S$35,(('Control Panel'!S$34-'Control Panel'!R$34)*'Control Panel'!$C$39)+(('Control Panel'!S$35-'Control Panel'!R$35)*'Control Panel'!$C$40)+((AD109-'Control Panel'!S$35)*'Control Panel'!$C$41),IF(AD109&gt;='Control Panel'!S$34,(('Control Panel'!S$34-'Control Panel'!R$34)*'Control Panel'!$C$39)+((AD109-'Control Panel'!S$34)*'Control Panel'!$C$40),IF(AD109&lt;='Control Panel'!S$34,((AD109-'Control Panel'!R$34)*'Control Panel'!$C$39)))))</f>
        <v>234409.37034319423</v>
      </c>
      <c r="AG109" s="91">
        <f>IF(AE109&gt;='Control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Panel'!$C$29)),IF(AE109&gt;='Control Panel'!$S$12,(('Control Panel'!$S$8-'Control Panel'!$R$8)*'Control Panel'!$C$24)+(('Control Panel'!$S$9-'Control Panel'!$R$9)*'Control Panel'!$C$25)+(('Control Panel'!$S$10-'Control Panel'!$R$10)*'Control Panel'!$C$26)+(('Control Panel'!$S$11-'Control Panel'!$R$11)*'Control Panel'!$C$27)+(('Control Panel'!$S$12-'Control Panel'!$R$12)*'Control Panel'!$C$28)+((AE109-'Control Panel'!$S$12)*'Control Panel'!$C$29),IF(AE109&gt;='Control Panel'!$S$11,(('Control Panel'!$S$8-'Control Panel'!$R$8)*'Control Panel'!$C$24)+(('Control Panel'!$S$9-'Control Panel'!$R$9)*'Control Panel'!$C$25)+(('Control Panel'!$S$10-'Control Panel'!$R$10)*'Control Panel'!$C$26)+(('Control Panel'!$S$11-'Control Panel'!$R$11)*'Control Panel'!$C$27)+((AE109-'Control Panel'!$S$11)*'Control Panel'!$C$28),IF(AE109&gt;='Control Panel'!$S$10,(('Control Panel'!$S$8-'Control Panel'!$R$8)*'Control Panel'!$C$24)+('Control Panel'!$S$9-'Control Panel'!$R$9)*'Control Panel'!$C$25+(('Control Panel'!$S$10-'Control Panel'!$R$10)*'Control Panel'!$C$26)+((AE109-'Control Panel'!$S$10)*'Control Panel'!$C$27),IF(AE109&gt;='Control Panel'!$S$9,(('Control Panel'!$S$8-'Control Panel'!$R$8)*'Control Panel'!$C$24)+(('Control Panel'!$S$9-'Control Panel'!$R$9)*'Control Panel'!$C$25)+((AE109-'Control Panel'!$S$9)*'Control Panel'!$C$26),IF(AE109&gt;='Control Panel'!$S$8,(('Control Panel'!$S$8-'Control Panel'!$R$8)*'Control Panel'!$C$24)+((AE109-'Control Panel'!$S$8)*'Control Panel'!$C$25),IF(AE109&lt;='Control Panel'!$S$8,((AE109-'Control Panel'!$R$8)*'Control Panel'!$C$24))))))))</f>
        <v>239006.85656078043</v>
      </c>
      <c r="AH109" s="91">
        <f t="shared" si="40"/>
        <v>4597.4862175862072</v>
      </c>
      <c r="AI109" s="92">
        <f t="shared" si="41"/>
        <v>1105732.0664496659</v>
      </c>
      <c r="AJ109" s="92">
        <f t="shared" si="42"/>
        <v>1127418.8613435845</v>
      </c>
      <c r="AK109" s="92">
        <f t="shared" si="43"/>
        <v>21686.794893918559</v>
      </c>
    </row>
    <row r="110" spans="1:80" s="94" customFormat="1" ht="14.1">
      <c r="A110" s="86" t="str">
        <f>'ESTIMATED Earned Revenue'!A111</f>
        <v>Durham, NC</v>
      </c>
      <c r="B110" s="86"/>
      <c r="C110" s="87">
        <f>'ESTIMATED Earned Revenue'!$I111*1.07925</f>
        <v>46897833.680002503</v>
      </c>
      <c r="D110" s="87">
        <f>'ESTIMATED Earned Revenue'!$L111*1.07925</f>
        <v>46850996.518012501</v>
      </c>
      <c r="E110" s="88">
        <f>IF(C110&gt;='Control Panel'!D$36,(('Control Panel'!D$34-'Control Panel'!C$34)*'Control Panel'!$C$39)+('Control Panel'!D$35-'Control Panel'!C$35)*'Control Panel'!$C$40+(('Control Panel'!D$36-'Control Panel'!C$36)*'Control Panel'!$C$41),IF(C110&gt;='Control Panel'!D$35,(('Control Panel'!D$34-'Control Panel'!C$34)*'Control Panel'!$C$39)+(('Control Panel'!D$35-'Control Panel'!C$35)*'Control Panel'!$C$40)+((C110-'Control Panel'!D$35)*'Control Panel'!$C$41),IF(C110&gt;='Control Panel'!D$34,(('Control Panel'!D$34-'Control Panel'!C$34)*'Control Panel'!$C$39)+((C110-'Control Panel'!D$34)*'Control Panel'!$C$40),IF(C110&lt;='Control Panel'!D$34,((C110-'Control Panel'!C$34)*'Control Panel'!$C$39)))))</f>
        <v>202203.584</v>
      </c>
      <c r="F110" s="88">
        <f>IF(D110&gt;='Control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Panel'!$C$29)),IF(D110&gt;='Control Panel'!$D$12,(('Control Panel'!$D$8-'Control Panel'!$C$8)*'Control Panel'!$C$24)+(('Control Panel'!$D$9-'Control Panel'!$C$9)*'Control Panel'!$C$25)+(('Control Panel'!$D$10-'Control Panel'!$C$10)*'Control Panel'!$C$26)+(('Control Panel'!$D$11-'Control Panel'!$C$11)*'Control Panel'!$C$27)+(('Control Panel'!$D$12-'Control Panel'!$C$12)*'Control Panel'!$C$28)+((D110-'Control Panel'!$D$12)*'Control Panel'!$C$29),IF(D110&gt;='Control Panel'!$D$11,(('Control Panel'!$D$8-'Control Panel'!$C$8)*'Control Panel'!$C$24)+(('Control Panel'!$D$9-'Control Panel'!$C$9)*'Control Panel'!$C$25)+(('Control Panel'!$D$10-'Control Panel'!$C$10)*'Control Panel'!$C$26)+(('Control Panel'!$D$11-'Control Panel'!$C$11)*'Control Panel'!$C$27)+((D110-'Control Panel'!$D$11)*'Control Panel'!$C$28),IF(D110&gt;='Control Panel'!$D$10,(('Control Panel'!$D$8-'Control Panel'!$C$8)*'Control Panel'!$C$24)+('Control Panel'!$D$9-'Control Panel'!$C$9)*'Control Panel'!$C$25+(('Control Panel'!$D$10-'Control Panel'!$C$10)*'Control Panel'!$C$26)+((D110-'Control Panel'!$D$10)*'Control Panel'!$C$27),IF(D110&gt;='Control Panel'!$D$9,(('Control Panel'!$D$8-'Control Panel'!$C$8)*'Control Panel'!$C$24)+(('Control Panel'!$D$9-'Control Panel'!$C$9)*'Control Panel'!$C$25)+((D110-'Control Panel'!$D$9)*'Control Panel'!$C$26),IF(D110&gt;='Control Panel'!$D$8,(('Control Panel'!$D$8-'Control Panel'!$C$8)*'Control Panel'!$C$24)+((D110-'Control Panel'!$D$8)*'Control Panel'!$C$25),IF(D110&lt;='Control Panel'!$D$8,((D110-'Control Panel'!$C$8)*'Control Panel'!$C$24))))))))</f>
        <v>208978.48781304376</v>
      </c>
      <c r="G110" s="89">
        <f t="shared" si="33"/>
        <v>4.3115762101015925E-3</v>
      </c>
      <c r="H110" s="90">
        <f t="shared" si="34"/>
        <v>4.4604918431713431E-3</v>
      </c>
      <c r="I110" s="91">
        <f t="shared" si="35"/>
        <v>6774.9038130437548</v>
      </c>
      <c r="J110" s="91">
        <f>C110*(1+'Control Panel'!$C$44)</f>
        <v>48304768.690402582</v>
      </c>
      <c r="K110" s="91">
        <f>D110*(1+'Control Panel'!$C$44)</f>
        <v>48256526.41355288</v>
      </c>
      <c r="L110" s="92">
        <f>IF(J110&gt;='Control Panel'!G$36,(('Control Panel'!G$34-'Control Panel'!F$34)*'Control Panel'!$C$39)+('Control Panel'!G$35-'Control Panel'!F$35)*'Control Panel'!$C$40+(('Control Panel'!G$36-'Control Panel'!F$36)*'Control Panel'!$C$41),IF(J110&gt;='Control Panel'!G$35,(('Control Panel'!G$34-'Control Panel'!F$34)*'Control Panel'!$C$39)+(('Control Panel'!G$35-'Control Panel'!F$35)*'Control Panel'!$C$40)+((J110-'Control Panel'!G$35)*'Control Panel'!$C$41),IF(J110&gt;='Control Panel'!G$34,(('Control Panel'!G$34-'Control Panel'!F$34)*'Control Panel'!$C$39)+((J110-'Control Panel'!G$34)*'Control Panel'!$C$40),IF(J110&lt;='Control Panel'!G$34,((J110-'Control Panel'!F$34)*'Control Panel'!$C$39)))))</f>
        <v>208269.68946000002</v>
      </c>
      <c r="M110" s="92">
        <f>IF(K110&gt;='Control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Panel'!$C$29)),IF(K110&gt;='Control Panel'!$G$12,(('Control Panel'!$G$8-'Control Panel'!$F$8)*'Control Panel'!$C$24)+(('Control Panel'!$G$9-'Control Panel'!$F$9)*'Control Panel'!$C$25)+(('Control Panel'!$G$10-'Control Panel'!$F$10)*'Control Panel'!$C$26)+(('Control Panel'!$G$11-'Control Panel'!$F$11)*'Control Panel'!$C$27)+(('Control Panel'!$G$12-'Control Panel'!$F$12)*'Control Panel'!$C$28)+((K110-'Control Panel'!$G$12)*'Control Panel'!$C$29),IF(K110&gt;='Control Panel'!$G$11,(('Control Panel'!$G$8-'Control Panel'!$F$8)*'Control Panel'!$C$24)+(('Control Panel'!$G$9-'Control Panel'!$F$9)*'Control Panel'!$C$25)+(('Control Panel'!$G$10-'Control Panel'!$F$10)*'Control Panel'!$C$26)+(('Control Panel'!$G$11-'Control Panel'!$F$11)*'Control Panel'!$C$27)+((K110-'Control Panel'!$G$11)*'Control Panel'!$C$28),IF(K110&gt;='Control Panel'!$G$10,(('Control Panel'!$G$8-'Control Panel'!$F$8)*'Control Panel'!$C$24)+('Control Panel'!$G$9-'Control Panel'!$F$9)*'Control Panel'!$C$25+(('Control Panel'!$G$10-'Control Panel'!$F$10)*'Control Panel'!$C$26)+((K110-'Control Panel'!$G$10)*'Control Panel'!$C$27),IF(K110&gt;='Control Panel'!$G$9,(('Control Panel'!$G$8-'Control Panel'!$F$8)*'Control Panel'!$C$24)+(('Control Panel'!$G$9-'Control Panel'!$F$9)*'Control Panel'!$C$25)+((K110-'Control Panel'!$G$9)*'Control Panel'!$C$26),IF(K110&gt;='Control Panel'!$G$8,(('Control Panel'!$G$8-'Control Panel'!$F$8)*'Control Panel'!$C$24)+((K110-'Control Panel'!$G$8)*'Control Panel'!$C$25),IF(K110&lt;='Control Panel'!$G$8,((K110-'Control Panel'!$F$8)*'Control Panel'!$C$24))))))))</f>
        <v>215247.84244743508</v>
      </c>
      <c r="N110" s="92">
        <f t="shared" si="36"/>
        <v>6978.1529874350526</v>
      </c>
      <c r="O110" s="92">
        <f>J110*(1+'Control Panel'!$C$44)</f>
        <v>49753911.751114659</v>
      </c>
      <c r="P110" s="92">
        <f>K110*(1+'Control Panel'!$C$44)</f>
        <v>49704222.205959469</v>
      </c>
      <c r="Q110" s="92">
        <f>IF(O110&gt;='Control Panel'!J$36,(('Control Panel'!J$34-'Control Panel'!I$34)*'Control Panel'!$C$39)+('Control Panel'!J$35-'Control Panel'!I$35)*'Control Panel'!$C$40+(('Control Panel'!J$36-'Control Panel'!I$36)*'Control Panel'!$C$41),IF(O110&gt;='Control Panel'!J$35,(('Control Panel'!J$34-'Control Panel'!I$34)*'Control Panel'!$C$39)+(('Control Panel'!J$35-'Control Panel'!I$35)*'Control Panel'!$C$40)+((O110-'Control Panel'!J$35)*'Control Panel'!$C$41),IF(O110&gt;='Control Panel'!J$34,(('Control Panel'!J$34-'Control Panel'!I$34)*'Control Panel'!$C$39)+((O110-'Control Panel'!J$34)*'Control Panel'!$C$40),IF(O110&lt;='Control Panel'!J$34,((O110-'Control Panel'!I$34)*'Control Panel'!$C$39)))))</f>
        <v>214517.78014380005</v>
      </c>
      <c r="R110" s="92">
        <f>IF(P110&gt;='Control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Panel'!$C$29)),IF(P110&gt;='Control Panel'!$J$12,(('Control Panel'!$J$8-'Control Panel'!$I$8)*'Control Panel'!$C$24)+(('Control Panel'!$J$9-'Control Panel'!$I$9)*'Control Panel'!$C$25)+(('Control Panel'!$J$10-'Control Panel'!$I$10)*'Control Panel'!$C$26)+(('Control Panel'!$J$11-'Control Panel'!$I$11)*'Control Panel'!$C$27)+(('Control Panel'!$J$12-'Control Panel'!$I$12)*'Control Panel'!$C$28)+((P110-'Control Panel'!$J$12)*'Control Panel'!$C$29),IF(P110&gt;='Control Panel'!$J$11,(('Control Panel'!$J$8-'Control Panel'!$I$8)*'Control Panel'!$C$24)+(('Control Panel'!$J$9-'Control Panel'!$I$9)*'Control Panel'!$C$25)+(('Control Panel'!$J$10-'Control Panel'!$I$10)*'Control Panel'!$C$26)+(('Control Panel'!$J$11-'Control Panel'!$I$11)*'Control Panel'!$C$27)+((P110-'Control Panel'!$J$11)*'Control Panel'!$C$28),IF(P110&gt;='Control Panel'!$J$10,(('Control Panel'!$J$8-'Control Panel'!$I$8)*'Control Panel'!$C$24)+('Control Panel'!$J$9-'Control Panel'!$I$9)*'Control Panel'!$C$25+(('Control Panel'!$J$10-'Control Panel'!$I$10)*'Control Panel'!$C$26)+((P110-'Control Panel'!$J$10)*'Control Panel'!$C$27),IF(P110&gt;='Control Panel'!$J$9,(('Control Panel'!$J$8-'Control Panel'!$I$8)*'Control Panel'!$C$24)+(('Control Panel'!$J$9-'Control Panel'!$I$9)*'Control Panel'!$C$25)+((P110-'Control Panel'!$J$9)*'Control Panel'!$C$26),IF(P110&gt;='Control Panel'!$J$8,(('Control Panel'!$J$8-'Control Panel'!$I$8)*'Control Panel'!$C$24)+((P110-'Control Panel'!$J$8)*'Control Panel'!$C$25),IF(P110&lt;='Control Panel'!$J$8,((P110-'Control Panel'!$I$8)*'Control Panel'!$C$24))))))))</f>
        <v>221705.27772085814</v>
      </c>
      <c r="S110" s="92">
        <f t="shared" si="37"/>
        <v>7187.4975770580932</v>
      </c>
      <c r="T110" s="92">
        <f>O110*(1+'Control Panel'!$C$44)</f>
        <v>51246529.103648104</v>
      </c>
      <c r="U110" s="92">
        <f>P110*(1+'Control Panel'!$C$44)</f>
        <v>51195348.872138254</v>
      </c>
      <c r="V110" s="92">
        <f>IF(T110&gt;='Control Panel'!M$36,(('Control Panel'!M$34-'Control Panel'!L$34)*'Control Panel'!$C$39)+('Control Panel'!M$35-'Control Panel'!L$35)*'Control Panel'!$C$40+(('Control Panel'!M$36-'Control Panel'!L$36)*'Control Panel'!$C$41),IF(T110&gt;='Control Panel'!M$35,(('Control Panel'!M$34-'Control Panel'!L$34)*'Control Panel'!$C$39)+(('Control Panel'!M$35-'Control Panel'!L$35)*'Control Panel'!$C$40)+((T110-'Control Panel'!M$35)*'Control Panel'!$C$41),IF(T110&gt;='Control Panel'!M$34,(('Control Panel'!M$34-'Control Panel'!L$34)*'Control Panel'!$C$39)+((T110-'Control Panel'!M$34)*'Control Panel'!$C$40),IF(T110&lt;='Control Panel'!M$34,((T110-'Control Panel'!L$34)*'Control Panel'!$C$39)))))</f>
        <v>220953.31354811406</v>
      </c>
      <c r="W110" s="92">
        <f>IF(U110&gt;='Control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Panel'!$C$29)),IF(U110&gt;='Control Panel'!$M$12,(('Control Panel'!$M$8-'Control Panel'!$L$8)*'Control Panel'!$C$24)+(('Control Panel'!$M$9-'Control Panel'!$L$9)*'Control Panel'!$C$25)+(('Control Panel'!$M$10-'Control Panel'!$L$10)*'Control Panel'!$C$26)+(('Control Panel'!$M$11-'Control Panel'!$L$11)*'Control Panel'!$C$27)+(('Control Panel'!$M$12-'Control Panel'!$L$12)*'Control Panel'!$C$28)+((U110-'Control Panel'!$M$12)*'Control Panel'!$C$29),IF(U110&gt;='Control Panel'!$M$11,(('Control Panel'!$M$8-'Control Panel'!$L$8)*'Control Panel'!$C$24)+(('Control Panel'!$M$9-'Control Panel'!$L$9)*'Control Panel'!$C$25)+(('Control Panel'!$M$10-'Control Panel'!$L$10)*'Control Panel'!$C$26)+(('Control Panel'!$M$11-'Control Panel'!$L$11)*'Control Panel'!$C$27)+((U110-'Control Panel'!$M$11)*'Control Panel'!$C$28),IF(U110&gt;='Control Panel'!$M$10,(('Control Panel'!$M$8-'Control Panel'!$L$8)*'Control Panel'!$C$24)+('Control Panel'!$M$9-'Control Panel'!$L$9)*'Control Panel'!$C$25+(('Control Panel'!$M$10-'Control Panel'!$L$10)*'Control Panel'!$C$26)+((U110-'Control Panel'!$M$10)*'Control Panel'!$C$27),IF(U110&gt;='Control Panel'!$M$9,(('Control Panel'!$M$8-'Control Panel'!$L$8)*'Control Panel'!$C$24)+(('Control Panel'!$M$9-'Control Panel'!$L$9)*'Control Panel'!$C$25)+((U110-'Control Panel'!$M$9)*'Control Panel'!$C$26),IF(U110&gt;='Control Panel'!$M$8,(('Control Panel'!$M$8-'Control Panel'!$L$8)*'Control Panel'!$C$24)+((U110-'Control Panel'!$M$8)*'Control Panel'!$C$25),IF(U110&lt;='Control Panel'!$M$8,((U110-'Control Panel'!$L$8)*'Control Panel'!$C$24))))))))</f>
        <v>228356.43605248388</v>
      </c>
      <c r="X110" s="92">
        <f t="shared" si="38"/>
        <v>7403.1225043698214</v>
      </c>
      <c r="Y110" s="91">
        <f>T110*(1+'Control Panel'!$C$44)</f>
        <v>52783924.976757549</v>
      </c>
      <c r="Z110" s="91">
        <f>U110*(1+'Control Panel'!$C$44)</f>
        <v>52731209.338302404</v>
      </c>
      <c r="AA110" s="91">
        <f>IF(Y110&gt;='Control Panel'!P$36,(('Control Panel'!P$34-'Control Panel'!O$34)*'Control Panel'!$C$39)+('Control Panel'!P$35-'Control Panel'!O$35)*'Control Panel'!$C$40+(('Control Panel'!P$36-'Control Panel'!O$36)*'Control Panel'!$C$41),IF(Y110&gt;='Control Panel'!P$35,(('Control Panel'!P$34-'Control Panel'!O$34)*'Control Panel'!$C$39)+(('Control Panel'!P$35-'Control Panel'!O$35)*'Control Panel'!$C$40)+((Y110-'Control Panel'!P$35)*'Control Panel'!$C$41),IF(Y110&gt;='Control Panel'!P$34,(('Control Panel'!P$34-'Control Panel'!O$34)*'Control Panel'!$C$39)+((Y110-'Control Panel'!P$34)*'Control Panel'!$C$40),IF(Y110&lt;='Control Panel'!P$34,((Y110-'Control Panel'!O$34)*'Control Panel'!$C$39)))))</f>
        <v>227581.91295455751</v>
      </c>
      <c r="AB110" s="91">
        <f>IF(Z110&gt;='Control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Panel'!$C$29)),IF(Z110&gt;='Control Panel'!$P$12,(('Control Panel'!$P$8-'Control Panel'!$O$8)*'Control Panel'!$C$24)+(('Control Panel'!$P$9-'Control Panel'!$O$9)*'Control Panel'!$C$25)+(('Control Panel'!$P$10-'Control Panel'!$O$10)*'Control Panel'!$C$26)+(('Control Panel'!$P$11-'Control Panel'!$O$11)*'Control Panel'!$C$27)+(('Control Panel'!$P$12-'Control Panel'!$O$12)*'Control Panel'!$C$28)+((Z110-'Control Panel'!$P$12)*'Control Panel'!$C$29),IF(Z110&gt;='Control Panel'!$P$11,(('Control Panel'!$P$8-'Control Panel'!$O$8)*'Control Panel'!$C$24)+(('Control Panel'!$P$9-'Control Panel'!$O$9)*'Control Panel'!$C$25)+(('Control Panel'!$P$10-'Control Panel'!$O$10)*'Control Panel'!$C$26)+(('Control Panel'!$P$11-'Control Panel'!$O$11)*'Control Panel'!$C$27)+((Z110-'Control Panel'!$P$11)*'Control Panel'!$C$28),IF(Z110&gt;='Control Panel'!$P$10,(('Control Panel'!$P$8-'Control Panel'!$O$8)*'Control Panel'!$C$24)+('Control Panel'!$P$9-'Control Panel'!$O$9)*'Control Panel'!$C$25+(('Control Panel'!$P$10-'Control Panel'!$O$10)*'Control Panel'!$C$26)+((Z110-'Control Panel'!$P$10)*'Control Panel'!$C$27),IF(Z110&gt;='Control Panel'!$P$9,(('Control Panel'!$P$8-'Control Panel'!$O$8)*'Control Panel'!$C$24)+(('Control Panel'!$P$9-'Control Panel'!$O$9)*'Control Panel'!$C$25)+((Z110-'Control Panel'!$P$9)*'Control Panel'!$C$26),IF(Z110&gt;='Control Panel'!$P$8,(('Control Panel'!$P$8-'Control Panel'!$O$8)*'Control Panel'!$C$24)+((Z110-'Control Panel'!$P$8)*'Control Panel'!$C$25),IF(Z110&lt;='Control Panel'!$P$8,((Z110-'Control Panel'!$O$8)*'Control Panel'!$C$24))))))))</f>
        <v>235207.1291340584</v>
      </c>
      <c r="AC110" s="93">
        <f t="shared" si="39"/>
        <v>7625.2161795008869</v>
      </c>
      <c r="AD110" s="93">
        <f>Y110*(1+'Control Panel'!$C$44)</f>
        <v>54367442.726060279</v>
      </c>
      <c r="AE110" s="92">
        <f>Z110*(1+'Control Panel'!$C$44)</f>
        <v>54313145.618451476</v>
      </c>
      <c r="AF110" s="91">
        <f>IF(AD110&gt;='Control Panel'!S$36,(('Control Panel'!S$34-'Control Panel'!R$34)*'Control Panel'!$C$39)+('Control Panel'!S$35-'Control Panel'!R$35)*'Control Panel'!$C$40+(('Control Panel'!S$36-'Control Panel'!R$36)*'Control Panel'!$C$41),IF(AD110&gt;='Control Panel'!S$35,(('Control Panel'!S$34-'Control Panel'!R$34)*'Control Panel'!$C$39)+(('Control Panel'!S$35-'Control Panel'!R$35)*'Control Panel'!$C$40)+((AD110-'Control Panel'!S$35)*'Control Panel'!$C$41),IF(AD110&gt;='Control Panel'!S$34,(('Control Panel'!S$34-'Control Panel'!R$34)*'Control Panel'!$C$39)+((AD110-'Control Panel'!S$34)*'Control Panel'!$C$40),IF(AD110&lt;='Control Panel'!S$34,((AD110-'Control Panel'!R$34)*'Control Panel'!$C$39)))))</f>
        <v>234409.37034319423</v>
      </c>
      <c r="AG110" s="91">
        <f>IF(AE110&gt;='Control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Panel'!$C$29)),IF(AE110&gt;='Control Panel'!$S$12,(('Control Panel'!$S$8-'Control Panel'!$R$8)*'Control Panel'!$C$24)+(('Control Panel'!$S$9-'Control Panel'!$R$9)*'Control Panel'!$C$25)+(('Control Panel'!$S$10-'Control Panel'!$R$10)*'Control Panel'!$C$26)+(('Control Panel'!$S$11-'Control Panel'!$R$11)*'Control Panel'!$C$27)+(('Control Panel'!$S$12-'Control Panel'!$R$12)*'Control Panel'!$C$28)+((AE110-'Control Panel'!$S$12)*'Control Panel'!$C$29),IF(AE110&gt;='Control Panel'!$S$11,(('Control Panel'!$S$8-'Control Panel'!$R$8)*'Control Panel'!$C$24)+(('Control Panel'!$S$9-'Control Panel'!$R$9)*'Control Panel'!$C$25)+(('Control Panel'!$S$10-'Control Panel'!$R$10)*'Control Panel'!$C$26)+(('Control Panel'!$S$11-'Control Panel'!$R$11)*'Control Panel'!$C$27)+((AE110-'Control Panel'!$S$11)*'Control Panel'!$C$28),IF(AE110&gt;='Control Panel'!$S$10,(('Control Panel'!$S$8-'Control Panel'!$R$8)*'Control Panel'!$C$24)+('Control Panel'!$S$9-'Control Panel'!$R$9)*'Control Panel'!$C$25+(('Control Panel'!$S$10-'Control Panel'!$R$10)*'Control Panel'!$C$26)+((AE110-'Control Panel'!$S$10)*'Control Panel'!$C$27),IF(AE110&gt;='Control Panel'!$S$9,(('Control Panel'!$S$8-'Control Panel'!$R$8)*'Control Panel'!$C$24)+(('Control Panel'!$S$9-'Control Panel'!$R$9)*'Control Panel'!$C$25)+((AE110-'Control Panel'!$S$9)*'Control Panel'!$C$26),IF(AE110&gt;='Control Panel'!$S$8,(('Control Panel'!$S$8-'Control Panel'!$R$8)*'Control Panel'!$C$24)+((AE110-'Control Panel'!$S$8)*'Control Panel'!$C$25),IF(AE110&lt;='Control Panel'!$S$8,((AE110-'Control Panel'!$R$8)*'Control Panel'!$C$24))))))))</f>
        <v>242263.34300808018</v>
      </c>
      <c r="AH110" s="91">
        <f t="shared" si="40"/>
        <v>7853.9726648859505</v>
      </c>
      <c r="AI110" s="92">
        <f t="shared" si="41"/>
        <v>1105732.0664496659</v>
      </c>
      <c r="AJ110" s="92">
        <f t="shared" si="42"/>
        <v>1142780.0283629156</v>
      </c>
      <c r="AK110" s="92">
        <f t="shared" si="43"/>
        <v>37047.961913249688</v>
      </c>
    </row>
    <row r="111" spans="1:80" s="94" customFormat="1" ht="14.1">
      <c r="A111" s="86" t="str">
        <f>'ESTIMATED Earned Revenue'!A112</f>
        <v>Baltimore, MD</v>
      </c>
      <c r="B111" s="86"/>
      <c r="C111" s="87">
        <f>'ESTIMATED Earned Revenue'!$I112*1.07925</f>
        <v>56496400.211445004</v>
      </c>
      <c r="D111" s="87">
        <f>'ESTIMATED Earned Revenue'!$L112*1.07925</f>
        <v>47024595.164820008</v>
      </c>
      <c r="E111" s="88">
        <f>IF(C111&gt;='Control Panel'!D$36,(('Control Panel'!D$34-'Control Panel'!C$34)*'Control Panel'!$C$39)+('Control Panel'!D$35-'Control Panel'!C$35)*'Control Panel'!$C$40+(('Control Panel'!D$36-'Control Panel'!C$36)*'Control Panel'!$C$41),IF(C111&gt;='Control Panel'!D$35,(('Control Panel'!D$34-'Control Panel'!C$34)*'Control Panel'!$C$39)+(('Control Panel'!D$35-'Control Panel'!C$35)*'Control Panel'!$C$40)+((C111-'Control Panel'!D$35)*'Control Panel'!$C$41),IF(C111&gt;='Control Panel'!D$34,(('Control Panel'!D$34-'Control Panel'!C$34)*'Control Panel'!$C$39)+((C111-'Control Panel'!D$34)*'Control Panel'!$C$40),IF(C111&lt;='Control Panel'!D$34,((C111-'Control Panel'!C$34)*'Control Panel'!$C$39)))))</f>
        <v>202203.584</v>
      </c>
      <c r="F111" s="88">
        <f>IF(D111&gt;='Control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Panel'!$C$29)),IF(D111&gt;='Control Panel'!$D$12,(('Control Panel'!$D$8-'Control Panel'!$C$8)*'Control Panel'!$C$24)+(('Control Panel'!$D$9-'Control Panel'!$C$9)*'Control Panel'!$C$25)+(('Control Panel'!$D$10-'Control Panel'!$C$10)*'Control Panel'!$C$26)+(('Control Panel'!$D$11-'Control Panel'!$C$11)*'Control Panel'!$C$27)+(('Control Panel'!$D$12-'Control Panel'!$C$12)*'Control Panel'!$C$28)+((D111-'Control Panel'!$D$12)*'Control Panel'!$C$29),IF(D111&gt;='Control Panel'!$D$11,(('Control Panel'!$D$8-'Control Panel'!$C$8)*'Control Panel'!$C$24)+(('Control Panel'!$D$9-'Control Panel'!$C$9)*'Control Panel'!$C$25)+(('Control Panel'!$D$10-'Control Panel'!$C$10)*'Control Panel'!$C$26)+(('Control Panel'!$D$11-'Control Panel'!$C$11)*'Control Panel'!$C$27)+((D111-'Control Panel'!$D$11)*'Control Panel'!$C$28),IF(D111&gt;='Control Panel'!$D$10,(('Control Panel'!$D$8-'Control Panel'!$C$8)*'Control Panel'!$C$24)+('Control Panel'!$D$9-'Control Panel'!$C$9)*'Control Panel'!$C$25+(('Control Panel'!$D$10-'Control Panel'!$C$10)*'Control Panel'!$C$26)+((D111-'Control Panel'!$D$10)*'Control Panel'!$C$27),IF(D111&gt;='Control Panel'!$D$9,(('Control Panel'!$D$8-'Control Panel'!$C$8)*'Control Panel'!$C$24)+(('Control Panel'!$D$9-'Control Panel'!$C$9)*'Control Panel'!$C$25)+((D111-'Control Panel'!$D$9)*'Control Panel'!$C$26),IF(D111&gt;='Control Panel'!$D$8,(('Control Panel'!$D$8-'Control Panel'!$C$8)*'Control Panel'!$C$24)+((D111-'Control Panel'!$D$8)*'Control Panel'!$C$25),IF(D111&lt;='Control Panel'!$D$8,((D111-'Control Panel'!$C$8)*'Control Panel'!$C$24))))))))</f>
        <v>209586.08307687001</v>
      </c>
      <c r="G111" s="89">
        <f t="shared" si="33"/>
        <v>3.5790525280058063E-3</v>
      </c>
      <c r="H111" s="90">
        <f t="shared" si="34"/>
        <v>4.4569460373295325E-3</v>
      </c>
      <c r="I111" s="91">
        <f t="shared" si="35"/>
        <v>7382.4990768700081</v>
      </c>
      <c r="J111" s="91">
        <f>C111*(1+'Control Panel'!$C$44)</f>
        <v>58191292.217788354</v>
      </c>
      <c r="K111" s="91">
        <f>D111*(1+'Control Panel'!$C$44)</f>
        <v>48435333.01976461</v>
      </c>
      <c r="L111" s="92">
        <f>IF(J111&gt;='Control Panel'!G$36,(('Control Panel'!G$34-'Control Panel'!F$34)*'Control Panel'!$C$39)+('Control Panel'!G$35-'Control Panel'!F$35)*'Control Panel'!$C$40+(('Control Panel'!G$36-'Control Panel'!F$36)*'Control Panel'!$C$41),IF(J111&gt;='Control Panel'!G$35,(('Control Panel'!G$34-'Control Panel'!F$34)*'Control Panel'!$C$39)+(('Control Panel'!G$35-'Control Panel'!F$35)*'Control Panel'!$C$40)+((J111-'Control Panel'!G$35)*'Control Panel'!$C$41),IF(J111&gt;='Control Panel'!G$34,(('Control Panel'!G$34-'Control Panel'!F$34)*'Control Panel'!$C$39)+((J111-'Control Panel'!G$34)*'Control Panel'!$C$40),IF(J111&lt;='Control Panel'!G$34,((J111-'Control Panel'!F$34)*'Control Panel'!$C$39)))))</f>
        <v>208269.68946000002</v>
      </c>
      <c r="M111" s="92">
        <f>IF(K111&gt;='Control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Panel'!$C$29)),IF(K111&gt;='Control Panel'!$G$12,(('Control Panel'!$G$8-'Control Panel'!$F$8)*'Control Panel'!$C$24)+(('Control Panel'!$G$9-'Control Panel'!$F$9)*'Control Panel'!$C$25)+(('Control Panel'!$G$10-'Control Panel'!$F$10)*'Control Panel'!$C$26)+(('Control Panel'!$G$11-'Control Panel'!$F$11)*'Control Panel'!$C$27)+(('Control Panel'!$G$12-'Control Panel'!$F$12)*'Control Panel'!$C$28)+((K111-'Control Panel'!$G$12)*'Control Panel'!$C$29),IF(K111&gt;='Control Panel'!$G$11,(('Control Panel'!$G$8-'Control Panel'!$F$8)*'Control Panel'!$C$24)+(('Control Panel'!$G$9-'Control Panel'!$F$9)*'Control Panel'!$C$25)+(('Control Panel'!$G$10-'Control Panel'!$F$10)*'Control Panel'!$C$26)+(('Control Panel'!$G$11-'Control Panel'!$F$11)*'Control Panel'!$C$27)+((K111-'Control Panel'!$G$11)*'Control Panel'!$C$28),IF(K111&gt;='Control Panel'!$G$10,(('Control Panel'!$G$8-'Control Panel'!$F$8)*'Control Panel'!$C$24)+('Control Panel'!$G$9-'Control Panel'!$F$9)*'Control Panel'!$C$25+(('Control Panel'!$G$10-'Control Panel'!$F$10)*'Control Panel'!$C$26)+((K111-'Control Panel'!$G$10)*'Control Panel'!$C$27),IF(K111&gt;='Control Panel'!$G$9,(('Control Panel'!$G$8-'Control Panel'!$F$8)*'Control Panel'!$C$24)+(('Control Panel'!$G$9-'Control Panel'!$F$9)*'Control Panel'!$C$25)+((K111-'Control Panel'!$G$9)*'Control Panel'!$C$26),IF(K111&gt;='Control Panel'!$G$8,(('Control Panel'!$G$8-'Control Panel'!$F$8)*'Control Panel'!$C$24)+((K111-'Control Panel'!$G$8)*'Control Panel'!$C$25),IF(K111&lt;='Control Panel'!$G$8,((K111-'Control Panel'!$F$8)*'Control Panel'!$C$24))))))))</f>
        <v>215873.66556917614</v>
      </c>
      <c r="N111" s="92">
        <f t="shared" si="36"/>
        <v>7603.9761091761175</v>
      </c>
      <c r="O111" s="92">
        <f>J111*(1+'Control Panel'!$C$44)</f>
        <v>59937030.984322004</v>
      </c>
      <c r="P111" s="92">
        <f>K111*(1+'Control Panel'!$C$44)</f>
        <v>49888393.010357551</v>
      </c>
      <c r="Q111" s="92">
        <f>IF(O111&gt;='Control Panel'!J$36,(('Control Panel'!J$34-'Control Panel'!I$34)*'Control Panel'!$C$39)+('Control Panel'!J$35-'Control Panel'!I$35)*'Control Panel'!$C$40+(('Control Panel'!J$36-'Control Panel'!I$36)*'Control Panel'!$C$41),IF(O111&gt;='Control Panel'!J$35,(('Control Panel'!J$34-'Control Panel'!I$34)*'Control Panel'!$C$39)+(('Control Panel'!J$35-'Control Panel'!I$35)*'Control Panel'!$C$40)+((O111-'Control Panel'!J$35)*'Control Panel'!$C$41),IF(O111&gt;='Control Panel'!J$34,(('Control Panel'!J$34-'Control Panel'!I$34)*'Control Panel'!$C$39)+((O111-'Control Panel'!J$34)*'Control Panel'!$C$40),IF(O111&lt;='Control Panel'!J$34,((O111-'Control Panel'!I$34)*'Control Panel'!$C$39)))))</f>
        <v>214517.78014380005</v>
      </c>
      <c r="R111" s="92">
        <f>IF(P111&gt;='Control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Panel'!$C$29)),IF(P111&gt;='Control Panel'!$J$12,(('Control Panel'!$J$8-'Control Panel'!$I$8)*'Control Panel'!$C$24)+(('Control Panel'!$J$9-'Control Panel'!$I$9)*'Control Panel'!$C$25)+(('Control Panel'!$J$10-'Control Panel'!$I$10)*'Control Panel'!$C$26)+(('Control Panel'!$J$11-'Control Panel'!$I$11)*'Control Panel'!$C$27)+(('Control Panel'!$J$12-'Control Panel'!$I$12)*'Control Panel'!$C$28)+((P111-'Control Panel'!$J$12)*'Control Panel'!$C$29),IF(P111&gt;='Control Panel'!$J$11,(('Control Panel'!$J$8-'Control Panel'!$I$8)*'Control Panel'!$C$24)+(('Control Panel'!$J$9-'Control Panel'!$I$9)*'Control Panel'!$C$25)+(('Control Panel'!$J$10-'Control Panel'!$I$10)*'Control Panel'!$C$26)+(('Control Panel'!$J$11-'Control Panel'!$I$11)*'Control Panel'!$C$27)+((P111-'Control Panel'!$J$11)*'Control Panel'!$C$28),IF(P111&gt;='Control Panel'!$J$10,(('Control Panel'!$J$8-'Control Panel'!$I$8)*'Control Panel'!$C$24)+('Control Panel'!$J$9-'Control Panel'!$I$9)*'Control Panel'!$C$25+(('Control Panel'!$J$10-'Control Panel'!$I$10)*'Control Panel'!$C$26)+((P111-'Control Panel'!$J$10)*'Control Panel'!$C$27),IF(P111&gt;='Control Panel'!$J$9,(('Control Panel'!$J$8-'Control Panel'!$I$8)*'Control Panel'!$C$24)+(('Control Panel'!$J$9-'Control Panel'!$I$9)*'Control Panel'!$C$25)+((P111-'Control Panel'!$J$9)*'Control Panel'!$C$26),IF(P111&gt;='Control Panel'!$J$8,(('Control Panel'!$J$8-'Control Panel'!$I$8)*'Control Panel'!$C$24)+((P111-'Control Panel'!$J$8)*'Control Panel'!$C$25),IF(P111&lt;='Control Panel'!$J$8,((P111-'Control Panel'!$I$8)*'Control Panel'!$C$24))))))))</f>
        <v>222349.87553625143</v>
      </c>
      <c r="S111" s="92">
        <f t="shared" si="37"/>
        <v>7832.0953924513888</v>
      </c>
      <c r="T111" s="92">
        <f>O111*(1+'Control Panel'!$C$44)</f>
        <v>61735141.913851663</v>
      </c>
      <c r="U111" s="92">
        <f>P111*(1+'Control Panel'!$C$44)</f>
        <v>51385044.800668277</v>
      </c>
      <c r="V111" s="92">
        <f>IF(T111&gt;='Control Panel'!M$36,(('Control Panel'!M$34-'Control Panel'!L$34)*'Control Panel'!$C$39)+('Control Panel'!M$35-'Control Panel'!L$35)*'Control Panel'!$C$40+(('Control Panel'!M$36-'Control Panel'!L$36)*'Control Panel'!$C$41),IF(T111&gt;='Control Panel'!M$35,(('Control Panel'!M$34-'Control Panel'!L$34)*'Control Panel'!$C$39)+(('Control Panel'!M$35-'Control Panel'!L$35)*'Control Panel'!$C$40)+((T111-'Control Panel'!M$35)*'Control Panel'!$C$41),IF(T111&gt;='Control Panel'!M$34,(('Control Panel'!M$34-'Control Panel'!L$34)*'Control Panel'!$C$39)+((T111-'Control Panel'!M$34)*'Control Panel'!$C$40),IF(T111&lt;='Control Panel'!M$34,((T111-'Control Panel'!L$34)*'Control Panel'!$C$39)))))</f>
        <v>220953.31354811406</v>
      </c>
      <c r="W111" s="91">
        <f>IF(U111&gt;='Control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Panel'!$C$29)),IF(U111&gt;='Control Panel'!$M$12,(('Control Panel'!$M$8-'Control Panel'!$L$8)*'Control Panel'!$C$24)+(('Control Panel'!$M$9-'Control Panel'!$L$9)*'Control Panel'!$C$25)+(('Control Panel'!$M$10-'Control Panel'!$L$10)*'Control Panel'!$C$26)+(('Control Panel'!$M$11-'Control Panel'!$L$11)*'Control Panel'!$C$27)+(('Control Panel'!$M$12-'Control Panel'!$L$12)*'Control Panel'!$C$28)+((U111-'Control Panel'!$M$12)*'Control Panel'!$C$29),IF(U111&gt;='Control Panel'!$M$11,(('Control Panel'!$M$8-'Control Panel'!$L$8)*'Control Panel'!$C$24)+(('Control Panel'!$M$9-'Control Panel'!$L$9)*'Control Panel'!$C$25)+(('Control Panel'!$M$10-'Control Panel'!$L$10)*'Control Panel'!$C$26)+(('Control Panel'!$M$11-'Control Panel'!$L$11)*'Control Panel'!$C$27)+((U111-'Control Panel'!$M$11)*'Control Panel'!$C$28),IF(U111&gt;='Control Panel'!$M$10,(('Control Panel'!$M$8-'Control Panel'!$L$8)*'Control Panel'!$C$24)+('Control Panel'!$M$9-'Control Panel'!$L$9)*'Control Panel'!$C$25+(('Control Panel'!$M$10-'Control Panel'!$L$10)*'Control Panel'!$C$26)+((U111-'Control Panel'!$M$10)*'Control Panel'!$C$27),IF(U111&gt;='Control Panel'!$M$9,(('Control Panel'!$M$8-'Control Panel'!$L$8)*'Control Panel'!$C$24)+(('Control Panel'!$M$9-'Control Panel'!$L$9)*'Control Panel'!$C$25)+((U111-'Control Panel'!$M$9)*'Control Panel'!$C$26),IF(U111&gt;='Control Panel'!$M$8,(('Control Panel'!$M$8-'Control Panel'!$L$8)*'Control Panel'!$C$24)+((U111-'Control Panel'!$M$8)*'Control Panel'!$C$25),IF(U111&lt;='Control Panel'!$M$8,((U111-'Control Panel'!$L$8)*'Control Panel'!$C$24))))))))</f>
        <v>229020.37180233898</v>
      </c>
      <c r="X111" s="92">
        <f t="shared" si="38"/>
        <v>8067.0582542249176</v>
      </c>
      <c r="Y111" s="91">
        <f>T111*(1+'Control Panel'!$C$44)</f>
        <v>63587196.171267211</v>
      </c>
      <c r="Z111" s="91">
        <f>U111*(1+'Control Panel'!$C$44)</f>
        <v>52926596.144688323</v>
      </c>
      <c r="AA111" s="91">
        <f>IF(Y111&gt;='Control Panel'!P$36,(('Control Panel'!P$34-'Control Panel'!O$34)*'Control Panel'!$C$39)+('Control Panel'!P$35-'Control Panel'!O$35)*'Control Panel'!$C$40+(('Control Panel'!P$36-'Control Panel'!O$36)*'Control Panel'!$C$41),IF(Y111&gt;='Control Panel'!P$35,(('Control Panel'!P$34-'Control Panel'!O$34)*'Control Panel'!$C$39)+(('Control Panel'!P$35-'Control Panel'!O$35)*'Control Panel'!$C$40)+((Y111-'Control Panel'!P$35)*'Control Panel'!$C$41),IF(Y111&gt;='Control Panel'!P$34,(('Control Panel'!P$34-'Control Panel'!O$34)*'Control Panel'!$C$39)+((Y111-'Control Panel'!P$34)*'Control Panel'!$C$40),IF(Y111&lt;='Control Panel'!P$34,((Y111-'Control Panel'!O$34)*'Control Panel'!$C$39)))))</f>
        <v>227581.91295455751</v>
      </c>
      <c r="AB111" s="91">
        <f>IF(Z111&gt;='Control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Panel'!$C$29)),IF(Z111&gt;='Control Panel'!$P$12,(('Control Panel'!$P$8-'Control Panel'!$O$8)*'Control Panel'!$C$24)+(('Control Panel'!$P$9-'Control Panel'!$O$9)*'Control Panel'!$C$25)+(('Control Panel'!$P$10-'Control Panel'!$O$10)*'Control Panel'!$C$26)+(('Control Panel'!$P$11-'Control Panel'!$O$11)*'Control Panel'!$C$27)+(('Control Panel'!$P$12-'Control Panel'!$O$12)*'Control Panel'!$C$28)+((Z111-'Control Panel'!$P$12)*'Control Panel'!$C$29),IF(Z111&gt;='Control Panel'!$P$11,(('Control Panel'!$P$8-'Control Panel'!$O$8)*'Control Panel'!$C$24)+(('Control Panel'!$P$9-'Control Panel'!$O$9)*'Control Panel'!$C$25)+(('Control Panel'!$P$10-'Control Panel'!$O$10)*'Control Panel'!$C$26)+(('Control Panel'!$P$11-'Control Panel'!$O$11)*'Control Panel'!$C$27)+((Z111-'Control Panel'!$P$11)*'Control Panel'!$C$28),IF(Z111&gt;='Control Panel'!$P$10,(('Control Panel'!$P$8-'Control Panel'!$O$8)*'Control Panel'!$C$24)+('Control Panel'!$P$9-'Control Panel'!$O$9)*'Control Panel'!$C$25+(('Control Panel'!$P$10-'Control Panel'!$O$10)*'Control Panel'!$C$26)+((Z111-'Control Panel'!$P$10)*'Control Panel'!$C$27),IF(Z111&gt;='Control Panel'!$P$9,(('Control Panel'!$P$8-'Control Panel'!$O$8)*'Control Panel'!$C$24)+(('Control Panel'!$P$9-'Control Panel'!$O$9)*'Control Panel'!$C$25)+((Z111-'Control Panel'!$P$9)*'Control Panel'!$C$26),IF(Z111&gt;='Control Panel'!$P$8,(('Control Panel'!$P$8-'Control Panel'!$O$8)*'Control Panel'!$C$24)+((Z111-'Control Panel'!$P$8)*'Control Panel'!$C$25),IF(Z111&lt;='Control Panel'!$P$8,((Z111-'Control Panel'!$O$8)*'Control Panel'!$C$24))))))))</f>
        <v>235890.98295640911</v>
      </c>
      <c r="AC111" s="93">
        <f t="shared" si="39"/>
        <v>8309.0700018515927</v>
      </c>
      <c r="AD111" s="93">
        <f>Y111*(1+'Control Panel'!$C$44)</f>
        <v>65494812.056405231</v>
      </c>
      <c r="AE111" s="91">
        <f>Z111*(1+'Control Panel'!$C$44)</f>
        <v>54514394.029028974</v>
      </c>
      <c r="AF111" s="91">
        <f>IF(AD111&gt;='Control Panel'!S$36,(('Control Panel'!S$34-'Control Panel'!R$34)*'Control Panel'!$C$39)+('Control Panel'!S$35-'Control Panel'!R$35)*'Control Panel'!$C$40+(('Control Panel'!S$36-'Control Panel'!R$36)*'Control Panel'!$C$41),IF(AD111&gt;='Control Panel'!S$35,(('Control Panel'!S$34-'Control Panel'!R$34)*'Control Panel'!$C$39)+(('Control Panel'!S$35-'Control Panel'!R$35)*'Control Panel'!$C$40)+((AD111-'Control Panel'!S$35)*'Control Panel'!$C$41),IF(AD111&gt;='Control Panel'!S$34,(('Control Panel'!S$34-'Control Panel'!R$34)*'Control Panel'!$C$39)+((AD111-'Control Panel'!S$34)*'Control Panel'!$C$40),IF(AD111&lt;='Control Panel'!S$34,((AD111-'Control Panel'!R$34)*'Control Panel'!$C$39)))))</f>
        <v>234409.37034319423</v>
      </c>
      <c r="AG111" s="91">
        <f>IF(AE111&gt;='Control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Panel'!$C$29)),IF(AE111&gt;='Control Panel'!$S$12,(('Control Panel'!$S$8-'Control Panel'!$R$8)*'Control Panel'!$C$24)+(('Control Panel'!$S$9-'Control Panel'!$R$9)*'Control Panel'!$C$25)+(('Control Panel'!$S$10-'Control Panel'!$R$10)*'Control Panel'!$C$26)+(('Control Panel'!$S$11-'Control Panel'!$R$11)*'Control Panel'!$C$27)+(('Control Panel'!$S$12-'Control Panel'!$R$12)*'Control Panel'!$C$28)+((AE111-'Control Panel'!$S$12)*'Control Panel'!$C$29),IF(AE111&gt;='Control Panel'!$S$11,(('Control Panel'!$S$8-'Control Panel'!$R$8)*'Control Panel'!$C$24)+(('Control Panel'!$S$9-'Control Panel'!$R$9)*'Control Panel'!$C$25)+(('Control Panel'!$S$10-'Control Panel'!$R$10)*'Control Panel'!$C$26)+(('Control Panel'!$S$11-'Control Panel'!$R$11)*'Control Panel'!$C$27)+((AE111-'Control Panel'!$S$11)*'Control Panel'!$C$28),IF(AE111&gt;='Control Panel'!$S$10,(('Control Panel'!$S$8-'Control Panel'!$R$8)*'Control Panel'!$C$24)+('Control Panel'!$S$9-'Control Panel'!$R$9)*'Control Panel'!$C$25+(('Control Panel'!$S$10-'Control Panel'!$R$10)*'Control Panel'!$C$26)+((AE111-'Control Panel'!$S$10)*'Control Panel'!$C$27),IF(AE111&gt;='Control Panel'!$S$9,(('Control Panel'!$S$8-'Control Panel'!$R$8)*'Control Panel'!$C$24)+(('Control Panel'!$S$9-'Control Panel'!$R$9)*'Control Panel'!$C$25)+((AE111-'Control Panel'!$S$9)*'Control Panel'!$C$26),IF(AE111&gt;='Control Panel'!$S$8,(('Control Panel'!$S$8-'Control Panel'!$R$8)*'Control Panel'!$C$24)+((AE111-'Control Panel'!$S$8)*'Control Panel'!$C$25),IF(AE111&lt;='Control Panel'!$S$8,((AE111-'Control Panel'!$R$8)*'Control Panel'!$C$24))))))))</f>
        <v>242967.71244510141</v>
      </c>
      <c r="AH111" s="91">
        <f t="shared" si="40"/>
        <v>8558.342101907183</v>
      </c>
      <c r="AI111" s="92">
        <f t="shared" si="41"/>
        <v>1105732.0664496659</v>
      </c>
      <c r="AJ111" s="92">
        <f t="shared" si="42"/>
        <v>1146102.6083092771</v>
      </c>
      <c r="AK111" s="92">
        <f t="shared" si="43"/>
        <v>40370.54185961117</v>
      </c>
    </row>
    <row r="112" spans="1:80" s="94" customFormat="1" ht="14.1">
      <c r="A112" s="86" t="str">
        <f>'ESTIMATED Earned Revenue'!A113</f>
        <v>Dayton, OH</v>
      </c>
      <c r="B112" s="86"/>
      <c r="C112" s="87">
        <f>'ESTIMATED Earned Revenue'!$I113*1.07925</f>
        <v>64581024.522262506</v>
      </c>
      <c r="D112" s="87">
        <f>'ESTIMATED Earned Revenue'!$L113*1.07925</f>
        <v>47613053.734252512</v>
      </c>
      <c r="E112" s="88">
        <f>IF(C112&gt;='Control Panel'!D$36,(('Control Panel'!D$34-'Control Panel'!C$34)*'Control Panel'!$C$39)+('Control Panel'!D$35-'Control Panel'!C$35)*'Control Panel'!$C$40+(('Control Panel'!D$36-'Control Panel'!C$36)*'Control Panel'!$C$41),IF(C112&gt;='Control Panel'!D$35,(('Control Panel'!D$34-'Control Panel'!C$34)*'Control Panel'!$C$39)+(('Control Panel'!D$35-'Control Panel'!C$35)*'Control Panel'!$C$40)+((C112-'Control Panel'!D$35)*'Control Panel'!$C$41),IF(C112&gt;='Control Panel'!D$34,(('Control Panel'!D$34-'Control Panel'!C$34)*'Control Panel'!$C$39)+((C112-'Control Panel'!D$34)*'Control Panel'!$C$40),IF(C112&lt;='Control Panel'!D$34,((C112-'Control Panel'!C$34)*'Control Panel'!$C$39)))))</f>
        <v>202203.584</v>
      </c>
      <c r="F112" s="88">
        <f>IF(D112&gt;='Control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Panel'!$C$29)),IF(D112&gt;='Control Panel'!$D$12,(('Control Panel'!$D$8-'Control Panel'!$C$8)*'Control Panel'!$C$24)+(('Control Panel'!$D$9-'Control Panel'!$C$9)*'Control Panel'!$C$25)+(('Control Panel'!$D$10-'Control Panel'!$C$10)*'Control Panel'!$C$26)+(('Control Panel'!$D$11-'Control Panel'!$C$11)*'Control Panel'!$C$27)+(('Control Panel'!$D$12-'Control Panel'!$C$12)*'Control Panel'!$C$28)+((D112-'Control Panel'!$D$12)*'Control Panel'!$C$29),IF(D112&gt;='Control Panel'!$D$11,(('Control Panel'!$D$8-'Control Panel'!$C$8)*'Control Panel'!$C$24)+(('Control Panel'!$D$9-'Control Panel'!$C$9)*'Control Panel'!$C$25)+(('Control Panel'!$D$10-'Control Panel'!$C$10)*'Control Panel'!$C$26)+(('Control Panel'!$D$11-'Control Panel'!$C$11)*'Control Panel'!$C$27)+((D112-'Control Panel'!$D$11)*'Control Panel'!$C$28),IF(D112&gt;='Control Panel'!$D$10,(('Control Panel'!$D$8-'Control Panel'!$C$8)*'Control Panel'!$C$24)+('Control Panel'!$D$9-'Control Panel'!$C$9)*'Control Panel'!$C$25+(('Control Panel'!$D$10-'Control Panel'!$C$10)*'Control Panel'!$C$26)+((D112-'Control Panel'!$D$10)*'Control Panel'!$C$27),IF(D112&gt;='Control Panel'!$D$9,(('Control Panel'!$D$8-'Control Panel'!$C$8)*'Control Panel'!$C$24)+(('Control Panel'!$D$9-'Control Panel'!$C$9)*'Control Panel'!$C$25)+((D112-'Control Panel'!$D$9)*'Control Panel'!$C$26),IF(D112&gt;='Control Panel'!$D$8,(('Control Panel'!$D$8-'Control Panel'!$C$8)*'Control Panel'!$C$24)+((D112-'Control Panel'!$D$8)*'Control Panel'!$C$25),IF(D112&lt;='Control Panel'!$D$8,((D112-'Control Panel'!$C$8)*'Control Panel'!$C$24))))))))</f>
        <v>211645.68806988379</v>
      </c>
      <c r="G112" s="89">
        <f t="shared" si="33"/>
        <v>3.1310061352510126E-3</v>
      </c>
      <c r="H112" s="90">
        <f t="shared" si="34"/>
        <v>4.4451189636178978E-3</v>
      </c>
      <c r="I112" s="91">
        <f t="shared" si="35"/>
        <v>9442.1040698837896</v>
      </c>
      <c r="J112" s="91">
        <f>C112*(1+'Control Panel'!$C$44)</f>
        <v>66518455.257930383</v>
      </c>
      <c r="K112" s="91">
        <f>D112*(1+'Control Panel'!$C$44)</f>
        <v>49041445.346280091</v>
      </c>
      <c r="L112" s="92">
        <f>IF(J112&gt;='Control Panel'!G$36,(('Control Panel'!G$34-'Control Panel'!F$34)*'Control Panel'!$C$39)+('Control Panel'!G$35-'Control Panel'!F$35)*'Control Panel'!$C$40+(('Control Panel'!G$36-'Control Panel'!F$36)*'Control Panel'!$C$41),IF(J112&gt;='Control Panel'!G$35,(('Control Panel'!G$34-'Control Panel'!F$34)*'Control Panel'!$C$39)+(('Control Panel'!G$35-'Control Panel'!F$35)*'Control Panel'!$C$40)+((J112-'Control Panel'!G$35)*'Control Panel'!$C$41),IF(J112&gt;='Control Panel'!G$34,(('Control Panel'!G$34-'Control Panel'!F$34)*'Control Panel'!$C$39)+((J112-'Control Panel'!G$34)*'Control Panel'!$C$40),IF(J112&lt;='Control Panel'!G$34,((J112-'Control Panel'!F$34)*'Control Panel'!$C$39)))))</f>
        <v>208269.68946000002</v>
      </c>
      <c r="M112" s="92">
        <f>IF(K112&gt;='Control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Panel'!$C$29)),IF(K112&gt;='Control Panel'!$G$12,(('Control Panel'!$G$8-'Control Panel'!$F$8)*'Control Panel'!$C$24)+(('Control Panel'!$G$9-'Control Panel'!$F$9)*'Control Panel'!$C$25)+(('Control Panel'!$G$10-'Control Panel'!$F$10)*'Control Panel'!$C$26)+(('Control Panel'!$G$11-'Control Panel'!$F$11)*'Control Panel'!$C$27)+(('Control Panel'!$G$12-'Control Panel'!$F$12)*'Control Panel'!$C$28)+((K112-'Control Panel'!$G$12)*'Control Panel'!$C$29),IF(K112&gt;='Control Panel'!$G$11,(('Control Panel'!$G$8-'Control Panel'!$F$8)*'Control Panel'!$C$24)+(('Control Panel'!$G$9-'Control Panel'!$F$9)*'Control Panel'!$C$25)+(('Control Panel'!$G$10-'Control Panel'!$F$10)*'Control Panel'!$C$26)+(('Control Panel'!$G$11-'Control Panel'!$F$11)*'Control Panel'!$C$27)+((K112-'Control Panel'!$G$11)*'Control Panel'!$C$28),IF(K112&gt;='Control Panel'!$G$10,(('Control Panel'!$G$8-'Control Panel'!$F$8)*'Control Panel'!$C$24)+('Control Panel'!$G$9-'Control Panel'!$F$9)*'Control Panel'!$C$25+(('Control Panel'!$G$10-'Control Panel'!$F$10)*'Control Panel'!$C$26)+((K112-'Control Panel'!$G$10)*'Control Panel'!$C$27),IF(K112&gt;='Control Panel'!$G$9,(('Control Panel'!$G$8-'Control Panel'!$F$8)*'Control Panel'!$C$24)+(('Control Panel'!$G$9-'Control Panel'!$F$9)*'Control Panel'!$C$25)+((K112-'Control Panel'!$G$9)*'Control Panel'!$C$26),IF(K112&gt;='Control Panel'!$G$8,(('Control Panel'!$G$8-'Control Panel'!$F$8)*'Control Panel'!$C$24)+((K112-'Control Panel'!$G$8)*'Control Panel'!$C$25),IF(K112&lt;='Control Panel'!$G$8,((K112-'Control Panel'!$F$8)*'Control Panel'!$C$24))))))))</f>
        <v>217995.05871198032</v>
      </c>
      <c r="N112" s="92">
        <f t="shared" si="36"/>
        <v>9725.3692519803008</v>
      </c>
      <c r="O112" s="92">
        <f>J112*(1+'Control Panel'!$C$44)</f>
        <v>68514008.915668294</v>
      </c>
      <c r="P112" s="92">
        <f>K112*(1+'Control Panel'!$C$44)</f>
        <v>50512688.706668496</v>
      </c>
      <c r="Q112" s="92">
        <f>IF(O112&gt;='Control Panel'!J$36,(('Control Panel'!J$34-'Control Panel'!I$34)*'Control Panel'!$C$39)+('Control Panel'!J$35-'Control Panel'!I$35)*'Control Panel'!$C$40+(('Control Panel'!J$36-'Control Panel'!I$36)*'Control Panel'!$C$41),IF(O112&gt;='Control Panel'!J$35,(('Control Panel'!J$34-'Control Panel'!I$34)*'Control Panel'!$C$39)+(('Control Panel'!J$35-'Control Panel'!I$35)*'Control Panel'!$C$40)+((O112-'Control Panel'!J$35)*'Control Panel'!$C$41),IF(O112&gt;='Control Panel'!J$34,(('Control Panel'!J$34-'Control Panel'!I$34)*'Control Panel'!$C$39)+((O112-'Control Panel'!J$34)*'Control Panel'!$C$40),IF(O112&lt;='Control Panel'!J$34,((O112-'Control Panel'!I$34)*'Control Panel'!$C$39)))))</f>
        <v>214517.78014380005</v>
      </c>
      <c r="R112" s="92">
        <f>IF(P112&gt;='Control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Panel'!$C$29)),IF(P112&gt;='Control Panel'!$J$12,(('Control Panel'!$J$8-'Control Panel'!$I$8)*'Control Panel'!$C$24)+(('Control Panel'!$J$9-'Control Panel'!$I$9)*'Control Panel'!$C$25)+(('Control Panel'!$J$10-'Control Panel'!$I$10)*'Control Panel'!$C$26)+(('Control Panel'!$J$11-'Control Panel'!$I$11)*'Control Panel'!$C$27)+(('Control Panel'!$J$12-'Control Panel'!$I$12)*'Control Panel'!$C$28)+((P112-'Control Panel'!$J$12)*'Control Panel'!$C$29),IF(P112&gt;='Control Panel'!$J$11,(('Control Panel'!$J$8-'Control Panel'!$I$8)*'Control Panel'!$C$24)+(('Control Panel'!$J$9-'Control Panel'!$I$9)*'Control Panel'!$C$25)+(('Control Panel'!$J$10-'Control Panel'!$I$10)*'Control Panel'!$C$26)+(('Control Panel'!$J$11-'Control Panel'!$I$11)*'Control Panel'!$C$27)+((P112-'Control Panel'!$J$11)*'Control Panel'!$C$28),IF(P112&gt;='Control Panel'!$J$10,(('Control Panel'!$J$8-'Control Panel'!$I$8)*'Control Panel'!$C$24)+('Control Panel'!$J$9-'Control Panel'!$I$9)*'Control Panel'!$C$25+(('Control Panel'!$J$10-'Control Panel'!$I$10)*'Control Panel'!$C$26)+((P112-'Control Panel'!$J$10)*'Control Panel'!$C$27),IF(P112&gt;='Control Panel'!$J$9,(('Control Panel'!$J$8-'Control Panel'!$I$8)*'Control Panel'!$C$24)+(('Control Panel'!$J$9-'Control Panel'!$I$9)*'Control Panel'!$C$25)+((P112-'Control Panel'!$J$9)*'Control Panel'!$C$26),IF(P112&gt;='Control Panel'!$J$8,(('Control Panel'!$J$8-'Control Panel'!$I$8)*'Control Panel'!$C$24)+((P112-'Control Panel'!$J$8)*'Control Panel'!$C$25),IF(P112&lt;='Control Panel'!$J$8,((P112-'Control Panel'!$I$8)*'Control Panel'!$C$24))))))))</f>
        <v>224534.91047333973</v>
      </c>
      <c r="S112" s="92">
        <f t="shared" si="37"/>
        <v>10017.130329539679</v>
      </c>
      <c r="T112" s="92">
        <f>O112*(1+'Control Panel'!$C$44)</f>
        <v>70569429.183138341</v>
      </c>
      <c r="U112" s="92">
        <f>P112*(1+'Control Panel'!$C$44)</f>
        <v>52028069.36786855</v>
      </c>
      <c r="V112" s="92">
        <f>IF(T112&gt;='Control Panel'!M$36,(('Control Panel'!M$34-'Control Panel'!L$34)*'Control Panel'!$C$39)+('Control Panel'!M$35-'Control Panel'!L$35)*'Control Panel'!$C$40+(('Control Panel'!M$36-'Control Panel'!L$36)*'Control Panel'!$C$41),IF(T112&gt;='Control Panel'!M$35,(('Control Panel'!M$34-'Control Panel'!L$34)*'Control Panel'!$C$39)+(('Control Panel'!M$35-'Control Panel'!L$35)*'Control Panel'!$C$40)+((T112-'Control Panel'!M$35)*'Control Panel'!$C$41),IF(T112&gt;='Control Panel'!M$34,(('Control Panel'!M$34-'Control Panel'!L$34)*'Control Panel'!$C$39)+((T112-'Control Panel'!M$34)*'Control Panel'!$C$40),IF(T112&lt;='Control Panel'!M$34,((T112-'Control Panel'!L$34)*'Control Panel'!$C$39)))))</f>
        <v>220953.31354811406</v>
      </c>
      <c r="W112" s="91">
        <f>IF(U112&gt;='Control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Panel'!$C$29)),IF(U112&gt;='Control Panel'!$M$12,(('Control Panel'!$M$8-'Control Panel'!$L$8)*'Control Panel'!$C$24)+(('Control Panel'!$M$9-'Control Panel'!$L$9)*'Control Panel'!$C$25)+(('Control Panel'!$M$10-'Control Panel'!$L$10)*'Control Panel'!$C$26)+(('Control Panel'!$M$11-'Control Panel'!$L$11)*'Control Panel'!$C$27)+(('Control Panel'!$M$12-'Control Panel'!$L$12)*'Control Panel'!$C$28)+((U112-'Control Panel'!$M$12)*'Control Panel'!$C$29),IF(U112&gt;='Control Panel'!$M$11,(('Control Panel'!$M$8-'Control Panel'!$L$8)*'Control Panel'!$C$24)+(('Control Panel'!$M$9-'Control Panel'!$L$9)*'Control Panel'!$C$25)+(('Control Panel'!$M$10-'Control Panel'!$L$10)*'Control Panel'!$C$26)+(('Control Panel'!$M$11-'Control Panel'!$L$11)*'Control Panel'!$C$27)+((U112-'Control Panel'!$M$11)*'Control Panel'!$C$28),IF(U112&gt;='Control Panel'!$M$10,(('Control Panel'!$M$8-'Control Panel'!$L$8)*'Control Panel'!$C$24)+('Control Panel'!$M$9-'Control Panel'!$L$9)*'Control Panel'!$C$25+(('Control Panel'!$M$10-'Control Panel'!$L$10)*'Control Panel'!$C$26)+((U112-'Control Panel'!$M$10)*'Control Panel'!$C$27),IF(U112&gt;='Control Panel'!$M$9,(('Control Panel'!$M$8-'Control Panel'!$L$8)*'Control Panel'!$C$24)+(('Control Panel'!$M$9-'Control Panel'!$L$9)*'Control Panel'!$C$25)+((U112-'Control Panel'!$M$9)*'Control Panel'!$C$26),IF(U112&gt;='Control Panel'!$M$8,(('Control Panel'!$M$8-'Control Panel'!$L$8)*'Control Panel'!$C$24)+((U112-'Control Panel'!$M$8)*'Control Panel'!$C$25),IF(U112&lt;='Control Panel'!$M$8,((U112-'Control Panel'!$L$8)*'Control Panel'!$C$24))))))))</f>
        <v>231270.95778753993</v>
      </c>
      <c r="X112" s="92">
        <f t="shared" si="38"/>
        <v>10317.644239425863</v>
      </c>
      <c r="Y112" s="91">
        <f>T112*(1+'Control Panel'!$C$44)</f>
        <v>72686512.058632493</v>
      </c>
      <c r="Z112" s="91">
        <f>U112*(1+'Control Panel'!$C$44)</f>
        <v>53588911.448904611</v>
      </c>
      <c r="AA112" s="91">
        <f>IF(Y112&gt;='Control Panel'!P$36,(('Control Panel'!P$34-'Control Panel'!O$34)*'Control Panel'!$C$39)+('Control Panel'!P$35-'Control Panel'!O$35)*'Control Panel'!$C$40+(('Control Panel'!P$36-'Control Panel'!O$36)*'Control Panel'!$C$41),IF(Y112&gt;='Control Panel'!P$35,(('Control Panel'!P$34-'Control Panel'!O$34)*'Control Panel'!$C$39)+(('Control Panel'!P$35-'Control Panel'!O$35)*'Control Panel'!$C$40)+((Y112-'Control Panel'!P$35)*'Control Panel'!$C$41),IF(Y112&gt;='Control Panel'!P$34,(('Control Panel'!P$34-'Control Panel'!O$34)*'Control Panel'!$C$39)+((Y112-'Control Panel'!P$34)*'Control Panel'!$C$40),IF(Y112&lt;='Control Panel'!P$34,((Y112-'Control Panel'!O$34)*'Control Panel'!$C$39)))))</f>
        <v>227581.91295455751</v>
      </c>
      <c r="AB112" s="91">
        <f>IF(Z112&gt;='Control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Panel'!$C$29)),IF(Z112&gt;='Control Panel'!$P$12,(('Control Panel'!$P$8-'Control Panel'!$O$8)*'Control Panel'!$C$24)+(('Control Panel'!$P$9-'Control Panel'!$O$9)*'Control Panel'!$C$25)+(('Control Panel'!$P$10-'Control Panel'!$O$10)*'Control Panel'!$C$26)+(('Control Panel'!$P$11-'Control Panel'!$O$11)*'Control Panel'!$C$27)+(('Control Panel'!$P$12-'Control Panel'!$O$12)*'Control Panel'!$C$28)+((Z112-'Control Panel'!$P$12)*'Control Panel'!$C$29),IF(Z112&gt;='Control Panel'!$P$11,(('Control Panel'!$P$8-'Control Panel'!$O$8)*'Control Panel'!$C$24)+(('Control Panel'!$P$9-'Control Panel'!$O$9)*'Control Panel'!$C$25)+(('Control Panel'!$P$10-'Control Panel'!$O$10)*'Control Panel'!$C$26)+(('Control Panel'!$P$11-'Control Panel'!$O$11)*'Control Panel'!$C$27)+((Z112-'Control Panel'!$P$11)*'Control Panel'!$C$28),IF(Z112&gt;='Control Panel'!$P$10,(('Control Panel'!$P$8-'Control Panel'!$O$8)*'Control Panel'!$C$24)+('Control Panel'!$P$9-'Control Panel'!$O$9)*'Control Panel'!$C$25+(('Control Panel'!$P$10-'Control Panel'!$O$10)*'Control Panel'!$C$26)+((Z112-'Control Panel'!$P$10)*'Control Panel'!$C$27),IF(Z112&gt;='Control Panel'!$P$9,(('Control Panel'!$P$8-'Control Panel'!$O$8)*'Control Panel'!$C$24)+(('Control Panel'!$P$9-'Control Panel'!$O$9)*'Control Panel'!$C$25)+((Z112-'Control Panel'!$P$9)*'Control Panel'!$C$26),IF(Z112&gt;='Control Panel'!$P$8,(('Control Panel'!$P$8-'Control Panel'!$O$8)*'Control Panel'!$C$24)+((Z112-'Control Panel'!$P$8)*'Control Panel'!$C$25),IF(Z112&lt;='Control Panel'!$P$8,((Z112-'Control Panel'!$O$8)*'Control Panel'!$C$24))))))))</f>
        <v>238209.08652116614</v>
      </c>
      <c r="AC112" s="93">
        <f t="shared" si="39"/>
        <v>10627.173566608632</v>
      </c>
      <c r="AD112" s="93">
        <f>Y112*(1+'Control Panel'!$C$44)</f>
        <v>74867107.42039147</v>
      </c>
      <c r="AE112" s="91">
        <f>Z112*(1+'Control Panel'!$C$44)</f>
        <v>55196578.79237175</v>
      </c>
      <c r="AF112" s="91">
        <f>IF(AD112&gt;='Control Panel'!S$36,(('Control Panel'!S$34-'Control Panel'!R$34)*'Control Panel'!$C$39)+('Control Panel'!S$35-'Control Panel'!R$35)*'Control Panel'!$C$40+(('Control Panel'!S$36-'Control Panel'!R$36)*'Control Panel'!$C$41),IF(AD112&gt;='Control Panel'!S$35,(('Control Panel'!S$34-'Control Panel'!R$34)*'Control Panel'!$C$39)+(('Control Panel'!S$35-'Control Panel'!R$35)*'Control Panel'!$C$40)+((AD112-'Control Panel'!S$35)*'Control Panel'!$C$41),IF(AD112&gt;='Control Panel'!S$34,(('Control Panel'!S$34-'Control Panel'!R$34)*'Control Panel'!$C$39)+((AD112-'Control Panel'!S$34)*'Control Panel'!$C$40),IF(AD112&lt;='Control Panel'!S$34,((AD112-'Control Panel'!R$34)*'Control Panel'!$C$39)))))</f>
        <v>234409.37034319423</v>
      </c>
      <c r="AG112" s="91">
        <f>IF(AE112&gt;='Control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Panel'!$C$29)),IF(AE112&gt;='Control Panel'!$S$12,(('Control Panel'!$S$8-'Control Panel'!$R$8)*'Control Panel'!$C$24)+(('Control Panel'!$S$9-'Control Panel'!$R$9)*'Control Panel'!$C$25)+(('Control Panel'!$S$10-'Control Panel'!$R$10)*'Control Panel'!$C$26)+(('Control Panel'!$S$11-'Control Panel'!$R$11)*'Control Panel'!$C$27)+(('Control Panel'!$S$12-'Control Panel'!$R$12)*'Control Panel'!$C$28)+((AE112-'Control Panel'!$S$12)*'Control Panel'!$C$29),IF(AE112&gt;='Control Panel'!$S$11,(('Control Panel'!$S$8-'Control Panel'!$R$8)*'Control Panel'!$C$24)+(('Control Panel'!$S$9-'Control Panel'!$R$9)*'Control Panel'!$C$25)+(('Control Panel'!$S$10-'Control Panel'!$R$10)*'Control Panel'!$C$26)+(('Control Panel'!$S$11-'Control Panel'!$R$11)*'Control Panel'!$C$27)+((AE112-'Control Panel'!$S$11)*'Control Panel'!$C$28),IF(AE112&gt;='Control Panel'!$S$10,(('Control Panel'!$S$8-'Control Panel'!$R$8)*'Control Panel'!$C$24)+('Control Panel'!$S$9-'Control Panel'!$R$9)*'Control Panel'!$C$25+(('Control Panel'!$S$10-'Control Panel'!$R$10)*'Control Panel'!$C$26)+((AE112-'Control Panel'!$S$10)*'Control Panel'!$C$27),IF(AE112&gt;='Control Panel'!$S$9,(('Control Panel'!$S$8-'Control Panel'!$R$8)*'Control Panel'!$C$24)+(('Control Panel'!$S$9-'Control Panel'!$R$9)*'Control Panel'!$C$25)+((AE112-'Control Panel'!$S$9)*'Control Panel'!$C$26),IF(AE112&gt;='Control Panel'!$S$8,(('Control Panel'!$S$8-'Control Panel'!$R$8)*'Control Panel'!$C$24)+((AE112-'Control Panel'!$S$8)*'Control Panel'!$C$25),IF(AE112&lt;='Control Panel'!$S$8,((AE112-'Control Panel'!$R$8)*'Control Panel'!$C$24))))))))</f>
        <v>245355.35911680112</v>
      </c>
      <c r="AH112" s="91">
        <f t="shared" si="40"/>
        <v>10945.988773606892</v>
      </c>
      <c r="AI112" s="92">
        <f t="shared" si="41"/>
        <v>1105732.0664496659</v>
      </c>
      <c r="AJ112" s="92">
        <f t="shared" si="42"/>
        <v>1157365.3726108272</v>
      </c>
      <c r="AK112" s="92">
        <f t="shared" si="43"/>
        <v>51633.306161161279</v>
      </c>
    </row>
    <row r="113" spans="1:37" s="94" customFormat="1" ht="14.1">
      <c r="A113" s="86" t="str">
        <f>'ESTIMATED Earned Revenue'!A114</f>
        <v>London, ON</v>
      </c>
      <c r="B113" s="86"/>
      <c r="C113" s="95">
        <f>'ESTIMATED Earned Revenue'!$I114*1.07925</f>
        <v>59151754.771379992</v>
      </c>
      <c r="D113" s="95">
        <f>'ESTIMATED Earned Revenue'!$L114*1.07925</f>
        <v>48366445.463373736</v>
      </c>
      <c r="E113" s="96">
        <f>IF(C113&gt;='Control Panel'!D$36,(('Control Panel'!D$34-'Control Panel'!C$34)*'Control Panel'!$C$39)+('Control Panel'!D$35-'Control Panel'!C$35)*'Control Panel'!$C$40+(('Control Panel'!D$36-'Control Panel'!C$36)*'Control Panel'!$C$41),IF(C113&gt;='Control Panel'!D$35,(('Control Panel'!D$34-'Control Panel'!C$34)*'Control Panel'!$C$39)+(('Control Panel'!D$35-'Control Panel'!C$35)*'Control Panel'!$C$40)+((C113-'Control Panel'!D$35)*'Control Panel'!$C$41),IF(C113&gt;='Control Panel'!D$34,(('Control Panel'!D$34-'Control Panel'!C$34)*'Control Panel'!$C$39)+((C113-'Control Panel'!D$34)*'Control Panel'!$C$40),IF(C113&lt;='Control Panel'!D$34,((C113-'Control Panel'!C$34)*'Control Panel'!$C$39)))))</f>
        <v>202203.584</v>
      </c>
      <c r="F113" s="88">
        <f>IF(D113&gt;='Control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Panel'!$C$29)),IF(D113&gt;='Control Panel'!$D$12,(('Control Panel'!$D$8-'Control Panel'!$C$8)*'Control Panel'!$C$24)+(('Control Panel'!$D$9-'Control Panel'!$C$9)*'Control Panel'!$C$25)+(('Control Panel'!$D$10-'Control Panel'!$C$10)*'Control Panel'!$C$26)+(('Control Panel'!$D$11-'Control Panel'!$C$11)*'Control Panel'!$C$27)+(('Control Panel'!$D$12-'Control Panel'!$C$12)*'Control Panel'!$C$28)+((D113-'Control Panel'!$D$12)*'Control Panel'!$C$29),IF(D113&gt;='Control Panel'!$D$11,(('Control Panel'!$D$8-'Control Panel'!$C$8)*'Control Panel'!$C$24)+(('Control Panel'!$D$9-'Control Panel'!$C$9)*'Control Panel'!$C$25)+(('Control Panel'!$D$10-'Control Panel'!$C$10)*'Control Panel'!$C$26)+(('Control Panel'!$D$11-'Control Panel'!$C$11)*'Control Panel'!$C$27)+((D113-'Control Panel'!$D$11)*'Control Panel'!$C$28),IF(D113&gt;='Control Panel'!$D$10,(('Control Panel'!$D$8-'Control Panel'!$C$8)*'Control Panel'!$C$24)+('Control Panel'!$D$9-'Control Panel'!$C$9)*'Control Panel'!$C$25+(('Control Panel'!$D$10-'Control Panel'!$C$10)*'Control Panel'!$C$26)+((D113-'Control Panel'!$D$10)*'Control Panel'!$C$27),IF(D113&gt;='Control Panel'!$D$9,(('Control Panel'!$D$8-'Control Panel'!$C$8)*'Control Panel'!$C$24)+(('Control Panel'!$D$9-'Control Panel'!$C$9)*'Control Panel'!$C$25)+((D113-'Control Panel'!$D$9)*'Control Panel'!$C$26),IF(D113&gt;='Control Panel'!$D$8,(('Control Panel'!$D$8-'Control Panel'!$C$8)*'Control Panel'!$C$24)+((D113-'Control Panel'!$D$8)*'Control Panel'!$C$25),IF(D113&lt;='Control Panel'!$D$8,((D113-'Control Panel'!$C$8)*'Control Panel'!$C$24))))))))</f>
        <v>214282.5591218081</v>
      </c>
      <c r="G113" s="89">
        <f t="shared" si="33"/>
        <v>3.4183869063819264E-3</v>
      </c>
      <c r="H113" s="90">
        <f t="shared" si="34"/>
        <v>4.4303970876684948E-3</v>
      </c>
      <c r="I113" s="91">
        <f t="shared" si="35"/>
        <v>12078.975121808093</v>
      </c>
      <c r="J113" s="91">
        <f>C113*(1+'Control Panel'!$C$44)</f>
        <v>60926307.414521396</v>
      </c>
      <c r="K113" s="91">
        <f>D113*(1+'Control Panel'!$C$44)</f>
        <v>49817438.827274948</v>
      </c>
      <c r="L113" s="92">
        <f>IF(J113&gt;='Control Panel'!G$36,(('Control Panel'!G$34-'Control Panel'!F$34)*'Control Panel'!$C$39)+('Control Panel'!G$35-'Control Panel'!F$35)*'Control Panel'!$C$40+(('Control Panel'!G$36-'Control Panel'!F$36)*'Control Panel'!$C$41),IF(J113&gt;='Control Panel'!G$35,(('Control Panel'!G$34-'Control Panel'!F$34)*'Control Panel'!$C$39)+(('Control Panel'!G$35-'Control Panel'!F$35)*'Control Panel'!$C$40)+((J113-'Control Panel'!G$35)*'Control Panel'!$C$41),IF(J113&gt;='Control Panel'!G$34,(('Control Panel'!G$34-'Control Panel'!F$34)*'Control Panel'!$C$39)+((J113-'Control Panel'!G$34)*'Control Panel'!$C$40),IF(J113&lt;='Control Panel'!G$34,((J113-'Control Panel'!F$34)*'Control Panel'!$C$39)))))</f>
        <v>208269.68946000002</v>
      </c>
      <c r="M113" s="92">
        <f>IF(K113&gt;='Control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Panel'!$C$29)),IF(K113&gt;='Control Panel'!$G$12,(('Control Panel'!$G$8-'Control Panel'!$F$8)*'Control Panel'!$C$24)+(('Control Panel'!$G$9-'Control Panel'!$F$9)*'Control Panel'!$C$25)+(('Control Panel'!$G$10-'Control Panel'!$F$10)*'Control Panel'!$C$26)+(('Control Panel'!$G$11-'Control Panel'!$F$11)*'Control Panel'!$C$27)+(('Control Panel'!$G$12-'Control Panel'!$F$12)*'Control Panel'!$C$28)+((K113-'Control Panel'!$G$12)*'Control Panel'!$C$29),IF(K113&gt;='Control Panel'!$G$11,(('Control Panel'!$G$8-'Control Panel'!$F$8)*'Control Panel'!$C$24)+(('Control Panel'!$G$9-'Control Panel'!$F$9)*'Control Panel'!$C$25)+(('Control Panel'!$G$10-'Control Panel'!$F$10)*'Control Panel'!$C$26)+(('Control Panel'!$G$11-'Control Panel'!$F$11)*'Control Panel'!$C$27)+((K113-'Control Panel'!$G$11)*'Control Panel'!$C$28),IF(K113&gt;='Control Panel'!$G$10,(('Control Panel'!$G$8-'Control Panel'!$F$8)*'Control Panel'!$C$24)+('Control Panel'!$G$9-'Control Panel'!$F$9)*'Control Panel'!$C$25+(('Control Panel'!$G$10-'Control Panel'!$F$10)*'Control Panel'!$C$26)+((K113-'Control Panel'!$G$10)*'Control Panel'!$C$27),IF(K113&gt;='Control Panel'!$G$9,(('Control Panel'!$G$8-'Control Panel'!$F$8)*'Control Panel'!$C$24)+(('Control Panel'!$G$9-'Control Panel'!$F$9)*'Control Panel'!$C$25)+((K113-'Control Panel'!$G$9)*'Control Panel'!$C$26),IF(K113&gt;='Control Panel'!$G$8,(('Control Panel'!$G$8-'Control Panel'!$F$8)*'Control Panel'!$C$24)+((K113-'Control Panel'!$G$8)*'Control Panel'!$C$25),IF(K113&lt;='Control Panel'!$G$8,((K113-'Control Panel'!$F$8)*'Control Panel'!$C$24))))))))</f>
        <v>220711.03589546232</v>
      </c>
      <c r="N113" s="92">
        <f t="shared" si="36"/>
        <v>12441.346435462299</v>
      </c>
      <c r="O113" s="92">
        <f>J113*(1+'Control Panel'!$C$44)</f>
        <v>62754096.636957042</v>
      </c>
      <c r="P113" s="92">
        <f>K113*(1+'Control Panel'!$C$44)</f>
        <v>51311961.992093198</v>
      </c>
      <c r="Q113" s="92">
        <f>IF(O113&gt;='Control Panel'!J$36,(('Control Panel'!J$34-'Control Panel'!I$34)*'Control Panel'!$C$39)+('Control Panel'!J$35-'Control Panel'!I$35)*'Control Panel'!$C$40+(('Control Panel'!J$36-'Control Panel'!I$36)*'Control Panel'!$C$41),IF(O113&gt;='Control Panel'!J$35,(('Control Panel'!J$34-'Control Panel'!I$34)*'Control Panel'!$C$39)+(('Control Panel'!J$35-'Control Panel'!I$35)*'Control Panel'!$C$40)+((O113-'Control Panel'!J$35)*'Control Panel'!$C$41),IF(O113&gt;='Control Panel'!J$34,(('Control Panel'!J$34-'Control Panel'!I$34)*'Control Panel'!$C$39)+((O113-'Control Panel'!J$34)*'Control Panel'!$C$40),IF(O113&lt;='Control Panel'!J$34,((O113-'Control Panel'!I$34)*'Control Panel'!$C$39)))))</f>
        <v>214517.78014380005</v>
      </c>
      <c r="R113" s="92">
        <f>IF(P113&gt;='Control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Panel'!$C$29)),IF(P113&gt;='Control Panel'!$J$12,(('Control Panel'!$J$8-'Control Panel'!$I$8)*'Control Panel'!$C$24)+(('Control Panel'!$J$9-'Control Panel'!$I$9)*'Control Panel'!$C$25)+(('Control Panel'!$J$10-'Control Panel'!$I$10)*'Control Panel'!$C$26)+(('Control Panel'!$J$11-'Control Panel'!$I$11)*'Control Panel'!$C$27)+(('Control Panel'!$J$12-'Control Panel'!$I$12)*'Control Panel'!$C$28)+((P113-'Control Panel'!$J$12)*'Control Panel'!$C$29),IF(P113&gt;='Control Panel'!$J$11,(('Control Panel'!$J$8-'Control Panel'!$I$8)*'Control Panel'!$C$24)+(('Control Panel'!$J$9-'Control Panel'!$I$9)*'Control Panel'!$C$25)+(('Control Panel'!$J$10-'Control Panel'!$I$10)*'Control Panel'!$C$26)+(('Control Panel'!$J$11-'Control Panel'!$I$11)*'Control Panel'!$C$27)+((P113-'Control Panel'!$J$11)*'Control Panel'!$C$28),IF(P113&gt;='Control Panel'!$J$10,(('Control Panel'!$J$8-'Control Panel'!$I$8)*'Control Panel'!$C$24)+('Control Panel'!$J$9-'Control Panel'!$I$9)*'Control Panel'!$C$25+(('Control Panel'!$J$10-'Control Panel'!$I$10)*'Control Panel'!$C$26)+((P113-'Control Panel'!$J$10)*'Control Panel'!$C$27),IF(P113&gt;='Control Panel'!$J$9,(('Control Panel'!$J$8-'Control Panel'!$I$8)*'Control Panel'!$C$24)+(('Control Panel'!$J$9-'Control Panel'!$I$9)*'Control Panel'!$C$25)+((P113-'Control Panel'!$J$9)*'Control Panel'!$C$26),IF(P113&gt;='Control Panel'!$J$8,(('Control Panel'!$J$8-'Control Panel'!$I$8)*'Control Panel'!$C$24)+((P113-'Control Panel'!$J$8)*'Control Panel'!$C$25),IF(P113&lt;='Control Panel'!$J$8,((P113-'Control Panel'!$I$8)*'Control Panel'!$C$24))))))))</f>
        <v>227332.36697232618</v>
      </c>
      <c r="S113" s="92">
        <f t="shared" si="37"/>
        <v>12814.586828526139</v>
      </c>
      <c r="T113" s="92">
        <f>O113*(1+'Control Panel'!$C$44)</f>
        <v>64636719.536065757</v>
      </c>
      <c r="U113" s="92">
        <f>P113*(1+'Control Panel'!$C$44)</f>
        <v>52851320.851855993</v>
      </c>
      <c r="V113" s="92">
        <f>IF(T113&gt;='Control Panel'!M$36,(('Control Panel'!M$34-'Control Panel'!L$34)*'Control Panel'!$C$39)+('Control Panel'!M$35-'Control Panel'!L$35)*'Control Panel'!$C$40+(('Control Panel'!M$36-'Control Panel'!L$36)*'Control Panel'!$C$41),IF(T113&gt;='Control Panel'!M$35,(('Control Panel'!M$34-'Control Panel'!L$34)*'Control Panel'!$C$39)+(('Control Panel'!M$35-'Control Panel'!L$35)*'Control Panel'!$C$40)+((T113-'Control Panel'!M$35)*'Control Panel'!$C$41),IF(T113&gt;='Control Panel'!M$34,(('Control Panel'!M$34-'Control Panel'!L$34)*'Control Panel'!$C$39)+((T113-'Control Panel'!M$34)*'Control Panel'!$C$40),IF(T113&lt;='Control Panel'!M$34,((T113-'Control Panel'!L$34)*'Control Panel'!$C$39)))))</f>
        <v>220953.31354811406</v>
      </c>
      <c r="W113" s="91">
        <f>IF(U113&gt;='Control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Panel'!$C$29)),IF(U113&gt;='Control Panel'!$M$12,(('Control Panel'!$M$8-'Control Panel'!$L$8)*'Control Panel'!$C$24)+(('Control Panel'!$M$9-'Control Panel'!$L$9)*'Control Panel'!$C$25)+(('Control Panel'!$M$10-'Control Panel'!$L$10)*'Control Panel'!$C$26)+(('Control Panel'!$M$11-'Control Panel'!$L$11)*'Control Panel'!$C$27)+(('Control Panel'!$M$12-'Control Panel'!$L$12)*'Control Panel'!$C$28)+((U113-'Control Panel'!$M$12)*'Control Panel'!$C$29),IF(U113&gt;='Control Panel'!$M$11,(('Control Panel'!$M$8-'Control Panel'!$L$8)*'Control Panel'!$C$24)+(('Control Panel'!$M$9-'Control Panel'!$L$9)*'Control Panel'!$C$25)+(('Control Panel'!$M$10-'Control Panel'!$L$10)*'Control Panel'!$C$26)+(('Control Panel'!$M$11-'Control Panel'!$L$11)*'Control Panel'!$C$27)+((U113-'Control Panel'!$M$11)*'Control Panel'!$C$28),IF(U113&gt;='Control Panel'!$M$10,(('Control Panel'!$M$8-'Control Panel'!$L$8)*'Control Panel'!$C$24)+('Control Panel'!$M$9-'Control Panel'!$L$9)*'Control Panel'!$C$25+(('Control Panel'!$M$10-'Control Panel'!$L$10)*'Control Panel'!$C$26)+((U113-'Control Panel'!$M$10)*'Control Panel'!$C$27),IF(U113&gt;='Control Panel'!$M$9,(('Control Panel'!$M$8-'Control Panel'!$L$8)*'Control Panel'!$C$24)+(('Control Panel'!$M$9-'Control Panel'!$L$9)*'Control Panel'!$C$25)+((U113-'Control Panel'!$M$9)*'Control Panel'!$C$26),IF(U113&gt;='Control Panel'!$M$8,(('Control Panel'!$M$8-'Control Panel'!$L$8)*'Control Panel'!$C$24)+((U113-'Control Panel'!$M$8)*'Control Panel'!$C$25),IF(U113&lt;='Control Panel'!$M$8,((U113-'Control Panel'!$L$8)*'Control Panel'!$C$24))))))))</f>
        <v>234152.33798149598</v>
      </c>
      <c r="X113" s="92">
        <f t="shared" si="38"/>
        <v>13199.024433381914</v>
      </c>
      <c r="Y113" s="91">
        <f>T113*(1+'Control Panel'!$C$44)</f>
        <v>66575821.122147731</v>
      </c>
      <c r="Z113" s="91">
        <f>U113*(1+'Control Panel'!$C$44)</f>
        <v>54436860.477411672</v>
      </c>
      <c r="AA113" s="91">
        <f>IF(Y113&gt;='Control Panel'!P$36,(('Control Panel'!P$34-'Control Panel'!O$34)*'Control Panel'!$C$39)+('Control Panel'!P$35-'Control Panel'!O$35)*'Control Panel'!$C$40+(('Control Panel'!P$36-'Control Panel'!O$36)*'Control Panel'!$C$41),IF(Y113&gt;='Control Panel'!P$35,(('Control Panel'!P$34-'Control Panel'!O$34)*'Control Panel'!$C$39)+(('Control Panel'!P$35-'Control Panel'!O$35)*'Control Panel'!$C$40)+((Y113-'Control Panel'!P$35)*'Control Panel'!$C$41),IF(Y113&gt;='Control Panel'!P$34,(('Control Panel'!P$34-'Control Panel'!O$34)*'Control Panel'!$C$39)+((Y113-'Control Panel'!P$34)*'Control Panel'!$C$40),IF(Y113&lt;='Control Panel'!P$34,((Y113-'Control Panel'!O$34)*'Control Panel'!$C$39)))))</f>
        <v>227581.91295455751</v>
      </c>
      <c r="AB113" s="91">
        <f>IF(Z113&gt;='Control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Panel'!$C$29)),IF(Z113&gt;='Control Panel'!$P$12,(('Control Panel'!$P$8-'Control Panel'!$O$8)*'Control Panel'!$C$24)+(('Control Panel'!$P$9-'Control Panel'!$O$9)*'Control Panel'!$C$25)+(('Control Panel'!$P$10-'Control Panel'!$O$10)*'Control Panel'!$C$26)+(('Control Panel'!$P$11-'Control Panel'!$O$11)*'Control Panel'!$C$27)+(('Control Panel'!$P$12-'Control Panel'!$O$12)*'Control Panel'!$C$28)+((Z113-'Control Panel'!$P$12)*'Control Panel'!$C$29),IF(Z113&gt;='Control Panel'!$P$11,(('Control Panel'!$P$8-'Control Panel'!$O$8)*'Control Panel'!$C$24)+(('Control Panel'!$P$9-'Control Panel'!$O$9)*'Control Panel'!$C$25)+(('Control Panel'!$P$10-'Control Panel'!$O$10)*'Control Panel'!$C$26)+(('Control Panel'!$P$11-'Control Panel'!$O$11)*'Control Panel'!$C$27)+((Z113-'Control Panel'!$P$11)*'Control Panel'!$C$28),IF(Z113&gt;='Control Panel'!$P$10,(('Control Panel'!$P$8-'Control Panel'!$O$8)*'Control Panel'!$C$24)+('Control Panel'!$P$9-'Control Panel'!$O$9)*'Control Panel'!$C$25+(('Control Panel'!$P$10-'Control Panel'!$O$10)*'Control Panel'!$C$26)+((Z113-'Control Panel'!$P$10)*'Control Panel'!$C$27),IF(Z113&gt;='Control Panel'!$P$9,(('Control Panel'!$P$8-'Control Panel'!$O$8)*'Control Panel'!$C$24)+(('Control Panel'!$P$9-'Control Panel'!$O$9)*'Control Panel'!$C$25)+((Z113-'Control Panel'!$P$9)*'Control Panel'!$C$26),IF(Z113&gt;='Control Panel'!$P$8,(('Control Panel'!$P$8-'Control Panel'!$O$8)*'Control Panel'!$C$24)+((Z113-'Control Panel'!$P$8)*'Control Panel'!$C$25),IF(Z113&lt;='Control Panel'!$P$8,((Z113-'Control Panel'!$O$8)*'Control Panel'!$C$24))))))))</f>
        <v>241176.90812094085</v>
      </c>
      <c r="AC113" s="93">
        <f t="shared" si="39"/>
        <v>13594.995166383334</v>
      </c>
      <c r="AD113" s="93">
        <f>Y113*(1+'Control Panel'!$C$44)</f>
        <v>68573095.755812168</v>
      </c>
      <c r="AE113" s="91">
        <f>Z113*(1+'Control Panel'!$C$44)</f>
        <v>56069966.291734025</v>
      </c>
      <c r="AF113" s="91">
        <f>IF(AD113&gt;='Control Panel'!S$36,(('Control Panel'!S$34-'Control Panel'!R$34)*'Control Panel'!$C$39)+('Control Panel'!S$35-'Control Panel'!R$35)*'Control Panel'!$C$40+(('Control Panel'!S$36-'Control Panel'!R$36)*'Control Panel'!$C$41),IF(AD113&gt;='Control Panel'!S$35,(('Control Panel'!S$34-'Control Panel'!R$34)*'Control Panel'!$C$39)+(('Control Panel'!S$35-'Control Panel'!R$35)*'Control Panel'!$C$40)+((AD113-'Control Panel'!S$35)*'Control Panel'!$C$41),IF(AD113&gt;='Control Panel'!S$34,(('Control Panel'!S$34-'Control Panel'!R$34)*'Control Panel'!$C$39)+((AD113-'Control Panel'!S$34)*'Control Panel'!$C$40),IF(AD113&lt;='Control Panel'!S$34,((AD113-'Control Panel'!R$34)*'Control Panel'!$C$39)))))</f>
        <v>234409.37034319423</v>
      </c>
      <c r="AG113" s="91">
        <f>IF(AE113&gt;='Control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Panel'!$C$29)),IF(AE113&gt;='Control Panel'!$S$12,(('Control Panel'!$S$8-'Control Panel'!$R$8)*'Control Panel'!$C$24)+(('Control Panel'!$S$9-'Control Panel'!$R$9)*'Control Panel'!$C$25)+(('Control Panel'!$S$10-'Control Panel'!$R$10)*'Control Panel'!$C$26)+(('Control Panel'!$S$11-'Control Panel'!$R$11)*'Control Panel'!$C$27)+(('Control Panel'!$S$12-'Control Panel'!$R$12)*'Control Panel'!$C$28)+((AE113-'Control Panel'!$S$12)*'Control Panel'!$C$29),IF(AE113&gt;='Control Panel'!$S$11,(('Control Panel'!$S$8-'Control Panel'!$R$8)*'Control Panel'!$C$24)+(('Control Panel'!$S$9-'Control Panel'!$R$9)*'Control Panel'!$C$25)+(('Control Panel'!$S$10-'Control Panel'!$R$10)*'Control Panel'!$C$26)+(('Control Panel'!$S$11-'Control Panel'!$R$11)*'Control Panel'!$C$27)+((AE113-'Control Panel'!$S$11)*'Control Panel'!$C$28),IF(AE113&gt;='Control Panel'!$S$10,(('Control Panel'!$S$8-'Control Panel'!$R$8)*'Control Panel'!$C$24)+('Control Panel'!$S$9-'Control Panel'!$R$9)*'Control Panel'!$C$25+(('Control Panel'!$S$10-'Control Panel'!$R$10)*'Control Panel'!$C$26)+((AE113-'Control Panel'!$S$10)*'Control Panel'!$C$27),IF(AE113&gt;='Control Panel'!$S$9,(('Control Panel'!$S$8-'Control Panel'!$R$8)*'Control Panel'!$C$24)+(('Control Panel'!$S$9-'Control Panel'!$R$9)*'Control Panel'!$C$25)+((AE113-'Control Panel'!$S$9)*'Control Panel'!$C$26),IF(AE113&gt;='Control Panel'!$S$8,(('Control Panel'!$S$8-'Control Panel'!$R$8)*'Control Panel'!$C$24)+((AE113-'Control Panel'!$S$8)*'Control Panel'!$C$25),IF(AE113&lt;='Control Panel'!$S$8,((AE113-'Control Panel'!$R$8)*'Control Panel'!$C$24))))))))</f>
        <v>248412.2153645691</v>
      </c>
      <c r="AH113" s="91">
        <f t="shared" si="40"/>
        <v>14002.845021374873</v>
      </c>
      <c r="AI113" s="92">
        <f t="shared" si="41"/>
        <v>1105732.0664496659</v>
      </c>
      <c r="AJ113" s="92">
        <f t="shared" si="42"/>
        <v>1171784.8643347945</v>
      </c>
      <c r="AK113" s="92">
        <f t="shared" si="43"/>
        <v>66052.79788512853</v>
      </c>
    </row>
    <row r="114" spans="1:37" s="94" customFormat="1" ht="14.1">
      <c r="A114" s="86" t="str">
        <f>'ESTIMATED Earned Revenue'!A115</f>
        <v>Fort Worth, TX</v>
      </c>
      <c r="B114" s="86"/>
      <c r="C114" s="87">
        <f>'ESTIMATED Earned Revenue'!$I115*1.07925</f>
        <v>66473194.060500003</v>
      </c>
      <c r="D114" s="87">
        <f>'ESTIMATED Earned Revenue'!$L115*1.07925</f>
        <v>49686840.131625004</v>
      </c>
      <c r="E114" s="88">
        <f>IF(C114&gt;='Control Panel'!D$36,(('Control Panel'!D$34-'Control Panel'!C$34)*'Control Panel'!$C$39)+('Control Panel'!D$35-'Control Panel'!C$35)*'Control Panel'!$C$40+(('Control Panel'!D$36-'Control Panel'!C$36)*'Control Panel'!$C$41),IF(C114&gt;='Control Panel'!D$35,(('Control Panel'!D$34-'Control Panel'!C$34)*'Control Panel'!$C$39)+(('Control Panel'!D$35-'Control Panel'!C$35)*'Control Panel'!$C$40)+((C114-'Control Panel'!D$35)*'Control Panel'!$C$41),IF(C114&gt;='Control Panel'!D$34,(('Control Panel'!D$34-'Control Panel'!C$34)*'Control Panel'!$C$39)+((C114-'Control Panel'!D$34)*'Control Panel'!$C$40),IF(C114&lt;='Control Panel'!D$34,((C114-'Control Panel'!C$34)*'Control Panel'!$C$39)))))</f>
        <v>202203.584</v>
      </c>
      <c r="F114" s="88">
        <f>IF(D114&gt;='Control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Panel'!$C$29)),IF(D114&gt;='Control Panel'!$D$12,(('Control Panel'!$D$8-'Control Panel'!$C$8)*'Control Panel'!$C$24)+(('Control Panel'!$D$9-'Control Panel'!$C$9)*'Control Panel'!$C$25)+(('Control Panel'!$D$10-'Control Panel'!$C$10)*'Control Panel'!$C$26)+(('Control Panel'!$D$11-'Control Panel'!$C$11)*'Control Panel'!$C$27)+(('Control Panel'!$D$12-'Control Panel'!$C$12)*'Control Panel'!$C$28)+((D114-'Control Panel'!$D$12)*'Control Panel'!$C$29),IF(D114&gt;='Control Panel'!$D$11,(('Control Panel'!$D$8-'Control Panel'!$C$8)*'Control Panel'!$C$24)+(('Control Panel'!$D$9-'Control Panel'!$C$9)*'Control Panel'!$C$25)+(('Control Panel'!$D$10-'Control Panel'!$C$10)*'Control Panel'!$C$26)+(('Control Panel'!$D$11-'Control Panel'!$C$11)*'Control Panel'!$C$27)+((D114-'Control Panel'!$D$11)*'Control Panel'!$C$28),IF(D114&gt;='Control Panel'!$D$10,(('Control Panel'!$D$8-'Control Panel'!$C$8)*'Control Panel'!$C$24)+('Control Panel'!$D$9-'Control Panel'!$C$9)*'Control Panel'!$C$25+(('Control Panel'!$D$10-'Control Panel'!$C$10)*'Control Panel'!$C$26)+((D114-'Control Panel'!$D$10)*'Control Panel'!$C$27),IF(D114&gt;='Control Panel'!$D$9,(('Control Panel'!$D$8-'Control Panel'!$C$8)*'Control Panel'!$C$24)+(('Control Panel'!$D$9-'Control Panel'!$C$9)*'Control Panel'!$C$25)+((D114-'Control Panel'!$D$9)*'Control Panel'!$C$26),IF(D114&gt;='Control Panel'!$D$8,(('Control Panel'!$D$8-'Control Panel'!$C$8)*'Control Panel'!$C$24)+((D114-'Control Panel'!$D$8)*'Control Panel'!$C$25),IF(D114&lt;='Control Panel'!$D$8,((D114-'Control Panel'!$C$8)*'Control Panel'!$C$24))))))))</f>
        <v>218903.9404606875</v>
      </c>
      <c r="G114" s="89">
        <f t="shared" si="33"/>
        <v>3.0418815713288299E-3</v>
      </c>
      <c r="H114" s="90">
        <f t="shared" si="34"/>
        <v>4.4056724050229572E-3</v>
      </c>
      <c r="I114" s="91">
        <f t="shared" si="35"/>
        <v>16700.356460687501</v>
      </c>
      <c r="J114" s="91">
        <f>C114*(1+'Control Panel'!$C$44)</f>
        <v>68467389.88231501</v>
      </c>
      <c r="K114" s="91">
        <f>D114*(1+'Control Panel'!$C$44)</f>
        <v>51177445.335573755</v>
      </c>
      <c r="L114" s="92">
        <f>IF(J114&gt;='Control Panel'!G$36,(('Control Panel'!G$34-'Control Panel'!F$34)*'Control Panel'!$C$39)+('Control Panel'!G$35-'Control Panel'!F$35)*'Control Panel'!$C$40+(('Control Panel'!G$36-'Control Panel'!F$36)*'Control Panel'!$C$41),IF(J114&gt;='Control Panel'!G$35,(('Control Panel'!G$34-'Control Panel'!F$34)*'Control Panel'!$C$39)+(('Control Panel'!G$35-'Control Panel'!F$35)*'Control Panel'!$C$40)+((J114-'Control Panel'!G$35)*'Control Panel'!$C$41),IF(J114&gt;='Control Panel'!G$34,(('Control Panel'!G$34-'Control Panel'!F$34)*'Control Panel'!$C$39)+((J114-'Control Panel'!G$34)*'Control Panel'!$C$40),IF(J114&lt;='Control Panel'!G$34,((J114-'Control Panel'!F$34)*'Control Panel'!$C$39)))))</f>
        <v>208269.68946000002</v>
      </c>
      <c r="M114" s="92">
        <f>IF(K114&gt;='Control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Panel'!$C$29)),IF(K114&gt;='Control Panel'!$G$12,(('Control Panel'!$G$8-'Control Panel'!$F$8)*'Control Panel'!$C$24)+(('Control Panel'!$G$9-'Control Panel'!$F$9)*'Control Panel'!$C$25)+(('Control Panel'!$G$10-'Control Panel'!$F$10)*'Control Panel'!$C$26)+(('Control Panel'!$G$11-'Control Panel'!$F$11)*'Control Panel'!$C$27)+(('Control Panel'!$G$12-'Control Panel'!$F$12)*'Control Panel'!$C$28)+((K114-'Control Panel'!$G$12)*'Control Panel'!$C$29),IF(K114&gt;='Control Panel'!$G$11,(('Control Panel'!$G$8-'Control Panel'!$F$8)*'Control Panel'!$C$24)+(('Control Panel'!$G$9-'Control Panel'!$F$9)*'Control Panel'!$C$25)+(('Control Panel'!$G$10-'Control Panel'!$F$10)*'Control Panel'!$C$26)+(('Control Panel'!$G$11-'Control Panel'!$F$11)*'Control Panel'!$C$27)+((K114-'Control Panel'!$G$11)*'Control Panel'!$C$28),IF(K114&gt;='Control Panel'!$G$10,(('Control Panel'!$G$8-'Control Panel'!$F$8)*'Control Panel'!$C$24)+('Control Panel'!$G$9-'Control Panel'!$F$9)*'Control Panel'!$C$25+(('Control Panel'!$G$10-'Control Panel'!$F$10)*'Control Panel'!$C$26)+((K114-'Control Panel'!$G$10)*'Control Panel'!$C$27),IF(K114&gt;='Control Panel'!$G$9,(('Control Panel'!$G$8-'Control Panel'!$F$8)*'Control Panel'!$C$24)+(('Control Panel'!$G$9-'Control Panel'!$F$9)*'Control Panel'!$C$25)+((K114-'Control Panel'!$G$9)*'Control Panel'!$C$26),IF(K114&gt;='Control Panel'!$G$8,(('Control Panel'!$G$8-'Control Panel'!$F$8)*'Control Panel'!$C$24)+((K114-'Control Panel'!$G$8)*'Control Panel'!$C$25),IF(K114&lt;='Control Panel'!$G$8,((K114-'Control Panel'!$F$8)*'Control Panel'!$C$24))))))))</f>
        <v>225471.05867450815</v>
      </c>
      <c r="N114" s="92">
        <f t="shared" si="36"/>
        <v>17201.36921450813</v>
      </c>
      <c r="O114" s="92">
        <f>J114*(1+'Control Panel'!$C$44)</f>
        <v>70521411.578784466</v>
      </c>
      <c r="P114" s="92">
        <f>K114*(1+'Control Panel'!$C$44)</f>
        <v>52712768.695640966</v>
      </c>
      <c r="Q114" s="92">
        <f>IF(O114&gt;='Control Panel'!J$36,(('Control Panel'!J$34-'Control Panel'!I$34)*'Control Panel'!$C$39)+('Control Panel'!J$35-'Control Panel'!I$35)*'Control Panel'!$C$40+(('Control Panel'!J$36-'Control Panel'!I$36)*'Control Panel'!$C$41),IF(O114&gt;='Control Panel'!J$35,(('Control Panel'!J$34-'Control Panel'!I$34)*'Control Panel'!$C$39)+(('Control Panel'!J$35-'Control Panel'!I$35)*'Control Panel'!$C$40)+((O114-'Control Panel'!J$35)*'Control Panel'!$C$41),IF(O114&gt;='Control Panel'!J$34,(('Control Panel'!J$34-'Control Panel'!I$34)*'Control Panel'!$C$39)+((O114-'Control Panel'!J$34)*'Control Panel'!$C$40),IF(O114&lt;='Control Panel'!J$34,((O114-'Control Panel'!I$34)*'Control Panel'!$C$39)))))</f>
        <v>214517.78014380005</v>
      </c>
      <c r="R114" s="92">
        <f>IF(P114&gt;='Control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Panel'!$C$29)),IF(P114&gt;='Control Panel'!$J$12,(('Control Panel'!$J$8-'Control Panel'!$I$8)*'Control Panel'!$C$24)+(('Control Panel'!$J$9-'Control Panel'!$I$9)*'Control Panel'!$C$25)+(('Control Panel'!$J$10-'Control Panel'!$I$10)*'Control Panel'!$C$26)+(('Control Panel'!$J$11-'Control Panel'!$I$11)*'Control Panel'!$C$27)+(('Control Panel'!$J$12-'Control Panel'!$I$12)*'Control Panel'!$C$28)+((P114-'Control Panel'!$J$12)*'Control Panel'!$C$29),IF(P114&gt;='Control Panel'!$J$11,(('Control Panel'!$J$8-'Control Panel'!$I$8)*'Control Panel'!$C$24)+(('Control Panel'!$J$9-'Control Panel'!$I$9)*'Control Panel'!$C$25)+(('Control Panel'!$J$10-'Control Panel'!$I$10)*'Control Panel'!$C$26)+(('Control Panel'!$J$11-'Control Panel'!$I$11)*'Control Panel'!$C$27)+((P114-'Control Panel'!$J$11)*'Control Panel'!$C$28),IF(P114&gt;='Control Panel'!$J$10,(('Control Panel'!$J$8-'Control Panel'!$I$8)*'Control Panel'!$C$24)+('Control Panel'!$J$9-'Control Panel'!$I$9)*'Control Panel'!$C$25+(('Control Panel'!$J$10-'Control Panel'!$I$10)*'Control Panel'!$C$26)+((P114-'Control Panel'!$J$10)*'Control Panel'!$C$27),IF(P114&gt;='Control Panel'!$J$9,(('Control Panel'!$J$8-'Control Panel'!$I$8)*'Control Panel'!$C$24)+(('Control Panel'!$J$9-'Control Panel'!$I$9)*'Control Panel'!$C$25)+((P114-'Control Panel'!$J$9)*'Control Panel'!$C$26),IF(P114&gt;='Control Panel'!$J$8,(('Control Panel'!$J$8-'Control Panel'!$I$8)*'Control Panel'!$C$24)+((P114-'Control Panel'!$J$8)*'Control Panel'!$C$25),IF(P114&lt;='Control Panel'!$J$8,((P114-'Control Panel'!$I$8)*'Control Panel'!$C$24))))))))</f>
        <v>232235.19043474339</v>
      </c>
      <c r="S114" s="92">
        <f t="shared" si="37"/>
        <v>17717.410290943342</v>
      </c>
      <c r="T114" s="92">
        <f>O114*(1+'Control Panel'!$C$44)</f>
        <v>72637053.926147997</v>
      </c>
      <c r="U114" s="92">
        <f>P114*(1+'Control Panel'!$C$44)</f>
        <v>54294151.756510198</v>
      </c>
      <c r="V114" s="92">
        <f>IF(T114&gt;='Control Panel'!M$36,(('Control Panel'!M$34-'Control Panel'!L$34)*'Control Panel'!$C$39)+('Control Panel'!M$35-'Control Panel'!L$35)*'Control Panel'!$C$40+(('Control Panel'!M$36-'Control Panel'!L$36)*'Control Panel'!$C$41),IF(T114&gt;='Control Panel'!M$35,(('Control Panel'!M$34-'Control Panel'!L$34)*'Control Panel'!$C$39)+(('Control Panel'!M$35-'Control Panel'!L$35)*'Control Panel'!$C$40)+((T114-'Control Panel'!M$35)*'Control Panel'!$C$41),IF(T114&gt;='Control Panel'!M$34,(('Control Panel'!M$34-'Control Panel'!L$34)*'Control Panel'!$C$39)+((T114-'Control Panel'!M$34)*'Control Panel'!$C$40),IF(T114&lt;='Control Panel'!M$34,((T114-'Control Panel'!L$34)*'Control Panel'!$C$39)))))</f>
        <v>220953.31354811406</v>
      </c>
      <c r="W114" s="91">
        <f>IF(U114&gt;='Control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Panel'!$C$29)),IF(U114&gt;='Control Panel'!$M$12,(('Control Panel'!$M$8-'Control Panel'!$L$8)*'Control Panel'!$C$24)+(('Control Panel'!$M$9-'Control Panel'!$L$9)*'Control Panel'!$C$25)+(('Control Panel'!$M$10-'Control Panel'!$L$10)*'Control Panel'!$C$26)+(('Control Panel'!$M$11-'Control Panel'!$L$11)*'Control Panel'!$C$27)+(('Control Panel'!$M$12-'Control Panel'!$L$12)*'Control Panel'!$C$28)+((U114-'Control Panel'!$M$12)*'Control Panel'!$C$29),IF(U114&gt;='Control Panel'!$M$11,(('Control Panel'!$M$8-'Control Panel'!$L$8)*'Control Panel'!$C$24)+(('Control Panel'!$M$9-'Control Panel'!$L$9)*'Control Panel'!$C$25)+(('Control Panel'!$M$10-'Control Panel'!$L$10)*'Control Panel'!$C$26)+(('Control Panel'!$M$11-'Control Panel'!$L$11)*'Control Panel'!$C$27)+((U114-'Control Panel'!$M$11)*'Control Panel'!$C$28),IF(U114&gt;='Control Panel'!$M$10,(('Control Panel'!$M$8-'Control Panel'!$L$8)*'Control Panel'!$C$24)+('Control Panel'!$M$9-'Control Panel'!$L$9)*'Control Panel'!$C$25+(('Control Panel'!$M$10-'Control Panel'!$L$10)*'Control Panel'!$C$26)+((U114-'Control Panel'!$M$10)*'Control Panel'!$C$27),IF(U114&gt;='Control Panel'!$M$9,(('Control Panel'!$M$8-'Control Panel'!$L$8)*'Control Panel'!$C$24)+(('Control Panel'!$M$9-'Control Panel'!$L$9)*'Control Panel'!$C$25)+((U114-'Control Panel'!$M$9)*'Control Panel'!$C$26),IF(U114&gt;='Control Panel'!$M$8,(('Control Panel'!$M$8-'Control Panel'!$L$8)*'Control Panel'!$C$24)+((U114-'Control Panel'!$M$8)*'Control Panel'!$C$25),IF(U114&lt;='Control Panel'!$M$8,((U114-'Control Panel'!$L$8)*'Control Panel'!$C$24))))))))</f>
        <v>239202.24614778569</v>
      </c>
      <c r="X114" s="92">
        <f t="shared" si="38"/>
        <v>18248.932599671622</v>
      </c>
      <c r="Y114" s="91">
        <f>T114*(1+'Control Panel'!$C$44)</f>
        <v>74816165.543932438</v>
      </c>
      <c r="Z114" s="91">
        <f>U114*(1+'Control Panel'!$C$44)</f>
        <v>55922976.309205502</v>
      </c>
      <c r="AA114" s="91">
        <f>IF(Y114&gt;='Control Panel'!P$36,(('Control Panel'!P$34-'Control Panel'!O$34)*'Control Panel'!$C$39)+('Control Panel'!P$35-'Control Panel'!O$35)*'Control Panel'!$C$40+(('Control Panel'!P$36-'Control Panel'!O$36)*'Control Panel'!$C$41),IF(Y114&gt;='Control Panel'!P$35,(('Control Panel'!P$34-'Control Panel'!O$34)*'Control Panel'!$C$39)+(('Control Panel'!P$35-'Control Panel'!O$35)*'Control Panel'!$C$40)+((Y114-'Control Panel'!P$35)*'Control Panel'!$C$41),IF(Y114&gt;='Control Panel'!P$34,(('Control Panel'!P$34-'Control Panel'!O$34)*'Control Panel'!$C$39)+((Y114-'Control Panel'!P$34)*'Control Panel'!$C$40),IF(Y114&lt;='Control Panel'!P$34,((Y114-'Control Panel'!O$34)*'Control Panel'!$C$39)))))</f>
        <v>227581.91295455751</v>
      </c>
      <c r="AB114" s="91">
        <f>IF(Z114&gt;='Control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Panel'!$C$29)),IF(Z114&gt;='Control Panel'!$P$12,(('Control Panel'!$P$8-'Control Panel'!$O$8)*'Control Panel'!$C$24)+(('Control Panel'!$P$9-'Control Panel'!$O$9)*'Control Panel'!$C$25)+(('Control Panel'!$P$10-'Control Panel'!$O$10)*'Control Panel'!$C$26)+(('Control Panel'!$P$11-'Control Panel'!$O$11)*'Control Panel'!$C$27)+(('Control Panel'!$P$12-'Control Panel'!$O$12)*'Control Panel'!$C$28)+((Z114-'Control Panel'!$P$12)*'Control Panel'!$C$29),IF(Z114&gt;='Control Panel'!$P$11,(('Control Panel'!$P$8-'Control Panel'!$O$8)*'Control Panel'!$C$24)+(('Control Panel'!$P$9-'Control Panel'!$O$9)*'Control Panel'!$C$25)+(('Control Panel'!$P$10-'Control Panel'!$O$10)*'Control Panel'!$C$26)+(('Control Panel'!$P$11-'Control Panel'!$O$11)*'Control Panel'!$C$27)+((Z114-'Control Panel'!$P$11)*'Control Panel'!$C$28),IF(Z114&gt;='Control Panel'!$P$10,(('Control Panel'!$P$8-'Control Panel'!$O$8)*'Control Panel'!$C$24)+('Control Panel'!$P$9-'Control Panel'!$O$9)*'Control Panel'!$C$25+(('Control Panel'!$P$10-'Control Panel'!$O$10)*'Control Panel'!$C$26)+((Z114-'Control Panel'!$P$10)*'Control Panel'!$C$27),IF(Z114&gt;='Control Panel'!$P$9,(('Control Panel'!$P$8-'Control Panel'!$O$8)*'Control Panel'!$C$24)+(('Control Panel'!$P$9-'Control Panel'!$O$9)*'Control Panel'!$C$25)+((Z114-'Control Panel'!$P$9)*'Control Panel'!$C$26),IF(Z114&gt;='Control Panel'!$P$8,(('Control Panel'!$P$8-'Control Panel'!$O$8)*'Control Panel'!$C$24)+((Z114-'Control Panel'!$P$8)*'Control Panel'!$C$25),IF(Z114&lt;='Control Panel'!$P$8,((Z114-'Control Panel'!$O$8)*'Control Panel'!$C$24))))))))</f>
        <v>246378.31353221924</v>
      </c>
      <c r="AC114" s="93">
        <f t="shared" si="39"/>
        <v>18796.400577661727</v>
      </c>
      <c r="AD114" s="93">
        <f>Y114*(1+'Control Panel'!$C$44)</f>
        <v>77060650.510250419</v>
      </c>
      <c r="AE114" s="91">
        <f>Z114*(1+'Control Panel'!$C$44)</f>
        <v>57600665.59848167</v>
      </c>
      <c r="AF114" s="91">
        <f>IF(AD114&gt;='Control Panel'!S$36,(('Control Panel'!S$34-'Control Panel'!R$34)*'Control Panel'!$C$39)+('Control Panel'!S$35-'Control Panel'!R$35)*'Control Panel'!$C$40+(('Control Panel'!S$36-'Control Panel'!R$36)*'Control Panel'!$C$41),IF(AD114&gt;='Control Panel'!S$35,(('Control Panel'!S$34-'Control Panel'!R$34)*'Control Panel'!$C$39)+(('Control Panel'!S$35-'Control Panel'!R$35)*'Control Panel'!$C$40)+((AD114-'Control Panel'!S$35)*'Control Panel'!$C$41),IF(AD114&gt;='Control Panel'!S$34,(('Control Panel'!S$34-'Control Panel'!R$34)*'Control Panel'!$C$39)+((AD114-'Control Panel'!S$34)*'Control Panel'!$C$40),IF(AD114&lt;='Control Panel'!S$34,((AD114-'Control Panel'!R$34)*'Control Panel'!$C$39)))))</f>
        <v>234409.37034319423</v>
      </c>
      <c r="AG114" s="91">
        <f>IF(AE114&gt;='Control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Panel'!$C$29)),IF(AE114&gt;='Control Panel'!$S$12,(('Control Panel'!$S$8-'Control Panel'!$R$8)*'Control Panel'!$C$24)+(('Control Panel'!$S$9-'Control Panel'!$R$9)*'Control Panel'!$C$25)+(('Control Panel'!$S$10-'Control Panel'!$R$10)*'Control Panel'!$C$26)+(('Control Panel'!$S$11-'Control Panel'!$R$11)*'Control Panel'!$C$27)+(('Control Panel'!$S$12-'Control Panel'!$R$12)*'Control Panel'!$C$28)+((AE114-'Control Panel'!$S$12)*'Control Panel'!$C$29),IF(AE114&gt;='Control Panel'!$S$11,(('Control Panel'!$S$8-'Control Panel'!$R$8)*'Control Panel'!$C$24)+(('Control Panel'!$S$9-'Control Panel'!$R$9)*'Control Panel'!$C$25)+(('Control Panel'!$S$10-'Control Panel'!$R$10)*'Control Panel'!$C$26)+(('Control Panel'!$S$11-'Control Panel'!$R$11)*'Control Panel'!$C$27)+((AE114-'Control Panel'!$S$11)*'Control Panel'!$C$28),IF(AE114&gt;='Control Panel'!$S$10,(('Control Panel'!$S$8-'Control Panel'!$R$8)*'Control Panel'!$C$24)+('Control Panel'!$S$9-'Control Panel'!$R$9)*'Control Panel'!$C$25+(('Control Panel'!$S$10-'Control Panel'!$R$10)*'Control Panel'!$C$26)+((AE114-'Control Panel'!$S$10)*'Control Panel'!$C$27),IF(AE114&gt;='Control Panel'!$S$9,(('Control Panel'!$S$8-'Control Panel'!$R$8)*'Control Panel'!$C$24)+(('Control Panel'!$S$9-'Control Panel'!$R$9)*'Control Panel'!$C$25)+((AE114-'Control Panel'!$S$9)*'Control Panel'!$C$26),IF(AE114&gt;='Control Panel'!$S$8,(('Control Panel'!$S$8-'Control Panel'!$R$8)*'Control Panel'!$C$24)+((AE114-'Control Panel'!$S$8)*'Control Panel'!$C$25),IF(AE114&lt;='Control Panel'!$S$8,((AE114-'Control Panel'!$R$8)*'Control Panel'!$C$24))))))))</f>
        <v>253769.66293818585</v>
      </c>
      <c r="AH114" s="91">
        <f t="shared" si="40"/>
        <v>19360.292594991624</v>
      </c>
      <c r="AI114" s="92">
        <f t="shared" si="41"/>
        <v>1105732.0664496659</v>
      </c>
      <c r="AJ114" s="92">
        <f t="shared" si="42"/>
        <v>1197056.4717274425</v>
      </c>
      <c r="AK114" s="92">
        <f t="shared" si="43"/>
        <v>91324.405277776532</v>
      </c>
    </row>
    <row r="115" spans="1:37" s="94" customFormat="1" ht="14.1">
      <c r="A115" s="86" t="str">
        <f>'ESTIMATED Earned Revenue'!A116</f>
        <v>Sarasota, FL</v>
      </c>
      <c r="B115" s="86"/>
      <c r="C115" s="87">
        <f>'ESTIMATED Earned Revenue'!$I116*1.07925</f>
        <v>56394661.785427503</v>
      </c>
      <c r="D115" s="87">
        <f>'ESTIMATED Earned Revenue'!$L116*1.07925</f>
        <v>52762719.359999999</v>
      </c>
      <c r="E115" s="88">
        <f>IF(C115&gt;='Control Panel'!D$36,(('Control Panel'!D$34-'Control Panel'!C$34)*'Control Panel'!$C$39)+('Control Panel'!D$35-'Control Panel'!C$35)*'Control Panel'!$C$40+(('Control Panel'!D$36-'Control Panel'!C$36)*'Control Panel'!$C$41),IF(C115&gt;='Control Panel'!D$35,(('Control Panel'!D$34-'Control Panel'!C$34)*'Control Panel'!$C$39)+(('Control Panel'!D$35-'Control Panel'!C$35)*'Control Panel'!$C$40)+((C115-'Control Panel'!D$35)*'Control Panel'!$C$41),IF(C115&gt;='Control Panel'!D$34,(('Control Panel'!D$34-'Control Panel'!C$34)*'Control Panel'!$C$39)+((C115-'Control Panel'!D$34)*'Control Panel'!$C$40),IF(C115&lt;='Control Panel'!D$34,((C115-'Control Panel'!C$34)*'Control Panel'!$C$39)))))</f>
        <v>202203.584</v>
      </c>
      <c r="F115" s="88">
        <f>IF(D115&gt;='Control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Panel'!$C$29)),IF(D115&gt;='Control Panel'!$D$12,(('Control Panel'!$D$8-'Control Panel'!$C$8)*'Control Panel'!$C$24)+(('Control Panel'!$D$9-'Control Panel'!$C$9)*'Control Panel'!$C$25)+(('Control Panel'!$D$10-'Control Panel'!$C$10)*'Control Panel'!$C$26)+(('Control Panel'!$D$11-'Control Panel'!$C$11)*'Control Panel'!$C$27)+(('Control Panel'!$D$12-'Control Panel'!$C$12)*'Control Panel'!$C$28)+((D115-'Control Panel'!$D$12)*'Control Panel'!$C$29),IF(D115&gt;='Control Panel'!$D$11,(('Control Panel'!$D$8-'Control Panel'!$C$8)*'Control Panel'!$C$24)+(('Control Panel'!$D$9-'Control Panel'!$C$9)*'Control Panel'!$C$25)+(('Control Panel'!$D$10-'Control Panel'!$C$10)*'Control Panel'!$C$26)+(('Control Panel'!$D$11-'Control Panel'!$C$11)*'Control Panel'!$C$27)+((D115-'Control Panel'!$D$11)*'Control Panel'!$C$28),IF(D115&gt;='Control Panel'!$D$10,(('Control Panel'!$D$8-'Control Panel'!$C$8)*'Control Panel'!$C$24)+('Control Panel'!$D$9-'Control Panel'!$C$9)*'Control Panel'!$C$25+(('Control Panel'!$D$10-'Control Panel'!$C$10)*'Control Panel'!$C$26)+((D115-'Control Panel'!$D$10)*'Control Panel'!$C$27),IF(D115&gt;='Control Panel'!$D$9,(('Control Panel'!$D$8-'Control Panel'!$C$8)*'Control Panel'!$C$24)+(('Control Panel'!$D$9-'Control Panel'!$C$9)*'Control Panel'!$C$25)+((D115-'Control Panel'!$D$9)*'Control Panel'!$C$26),IF(D115&gt;='Control Panel'!$D$8,(('Control Panel'!$D$8-'Control Panel'!$C$8)*'Control Panel'!$C$24)+((D115-'Control Panel'!$D$8)*'Control Panel'!$C$25),IF(D115&lt;='Control Panel'!$D$8,((D115-'Control Panel'!$C$8)*'Control Panel'!$C$24))))))))</f>
        <v>229669.51775999999</v>
      </c>
      <c r="G115" s="89">
        <f t="shared" si="33"/>
        <v>3.5855092946447962E-3</v>
      </c>
      <c r="H115" s="90">
        <f t="shared" si="34"/>
        <v>4.3528749189928025E-3</v>
      </c>
      <c r="I115" s="91">
        <f t="shared" si="35"/>
        <v>27465.933759999985</v>
      </c>
      <c r="J115" s="91">
        <f>C115*(1+'Control Panel'!$C$44)</f>
        <v>58086501.638990328</v>
      </c>
      <c r="K115" s="91">
        <f>D115*(1+'Control Panel'!$C$44)</f>
        <v>54345600.940800004</v>
      </c>
      <c r="L115" s="92">
        <f>IF(J115&gt;='Control Panel'!G$36,(('Control Panel'!G$34-'Control Panel'!F$34)*'Control Panel'!$C$39)+('Control Panel'!G$35-'Control Panel'!F$35)*'Control Panel'!$C$40+(('Control Panel'!G$36-'Control Panel'!F$36)*'Control Panel'!$C$41),IF(J115&gt;='Control Panel'!G$35,(('Control Panel'!G$34-'Control Panel'!F$34)*'Control Panel'!$C$39)+(('Control Panel'!G$35-'Control Panel'!F$35)*'Control Panel'!$C$40)+((J115-'Control Panel'!G$35)*'Control Panel'!$C$41),IF(J115&gt;='Control Panel'!G$34,(('Control Panel'!G$34-'Control Panel'!F$34)*'Control Panel'!$C$39)+((J115-'Control Panel'!G$34)*'Control Panel'!$C$40),IF(J115&lt;='Control Panel'!G$34,((J115-'Control Panel'!F$34)*'Control Panel'!$C$39)))))</f>
        <v>208269.68946000002</v>
      </c>
      <c r="M115" s="92">
        <f>IF(K115&gt;='Control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Panel'!$C$29)),IF(K115&gt;='Control Panel'!$G$12,(('Control Panel'!$G$8-'Control Panel'!$F$8)*'Control Panel'!$C$24)+(('Control Panel'!$G$9-'Control Panel'!$F$9)*'Control Panel'!$C$25)+(('Control Panel'!$G$10-'Control Panel'!$F$10)*'Control Panel'!$C$26)+(('Control Panel'!$G$11-'Control Panel'!$F$11)*'Control Panel'!$C$27)+(('Control Panel'!$G$12-'Control Panel'!$F$12)*'Control Panel'!$C$28)+((K115-'Control Panel'!$G$12)*'Control Panel'!$C$29),IF(K115&gt;='Control Panel'!$G$11,(('Control Panel'!$G$8-'Control Panel'!$F$8)*'Control Panel'!$C$24)+(('Control Panel'!$G$9-'Control Panel'!$F$9)*'Control Panel'!$C$25)+(('Control Panel'!$G$10-'Control Panel'!$F$10)*'Control Panel'!$C$26)+(('Control Panel'!$G$11-'Control Panel'!$F$11)*'Control Panel'!$C$27)+((K115-'Control Panel'!$G$11)*'Control Panel'!$C$28),IF(K115&gt;='Control Panel'!$G$10,(('Control Panel'!$G$8-'Control Panel'!$F$8)*'Control Panel'!$C$24)+('Control Panel'!$G$9-'Control Panel'!$F$9)*'Control Panel'!$C$25+(('Control Panel'!$G$10-'Control Panel'!$F$10)*'Control Panel'!$C$26)+((K115-'Control Panel'!$G$10)*'Control Panel'!$C$27),IF(K115&gt;='Control Panel'!$G$9,(('Control Panel'!$G$8-'Control Panel'!$F$8)*'Control Panel'!$C$24)+(('Control Panel'!$G$9-'Control Panel'!$F$9)*'Control Panel'!$C$25)+((K115-'Control Panel'!$G$9)*'Control Panel'!$C$26),IF(K115&gt;='Control Panel'!$G$8,(('Control Panel'!$G$8-'Control Panel'!$F$8)*'Control Panel'!$C$24)+((K115-'Control Panel'!$G$8)*'Control Panel'!$C$25),IF(K115&lt;='Control Panel'!$G$8,((K115-'Control Panel'!$F$8)*'Control Panel'!$C$24))))))))</f>
        <v>236559.60329280002</v>
      </c>
      <c r="N115" s="92">
        <f t="shared" si="36"/>
        <v>28289.913832799997</v>
      </c>
      <c r="O115" s="92">
        <f>J115*(1+'Control Panel'!$C$44)</f>
        <v>59829096.688160039</v>
      </c>
      <c r="P115" s="92">
        <f>K115*(1+'Control Panel'!$C$44)</f>
        <v>55975968.969024003</v>
      </c>
      <c r="Q115" s="92">
        <f>IF(O115&gt;='Control Panel'!J$36,(('Control Panel'!J$34-'Control Panel'!I$34)*'Control Panel'!$C$39)+('Control Panel'!J$35-'Control Panel'!I$35)*'Control Panel'!$C$40+(('Control Panel'!J$36-'Control Panel'!I$36)*'Control Panel'!$C$41),IF(O115&gt;='Control Panel'!J$35,(('Control Panel'!J$34-'Control Panel'!I$34)*'Control Panel'!$C$39)+(('Control Panel'!J$35-'Control Panel'!I$35)*'Control Panel'!$C$40)+((O115-'Control Panel'!J$35)*'Control Panel'!$C$41),IF(O115&gt;='Control Panel'!J$34,(('Control Panel'!J$34-'Control Panel'!I$34)*'Control Panel'!$C$39)+((O115-'Control Panel'!J$34)*'Control Panel'!$C$40),IF(O115&lt;='Control Panel'!J$34,((O115-'Control Panel'!I$34)*'Control Panel'!$C$39)))))</f>
        <v>214517.78014380005</v>
      </c>
      <c r="R115" s="92">
        <f>IF(P115&gt;='Control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Panel'!$C$29)),IF(P115&gt;='Control Panel'!$J$12,(('Control Panel'!$J$8-'Control Panel'!$I$8)*'Control Panel'!$C$24)+(('Control Panel'!$J$9-'Control Panel'!$I$9)*'Control Panel'!$C$25)+(('Control Panel'!$J$10-'Control Panel'!$I$10)*'Control Panel'!$C$26)+(('Control Panel'!$J$11-'Control Panel'!$I$11)*'Control Panel'!$C$27)+(('Control Panel'!$J$12-'Control Panel'!$I$12)*'Control Panel'!$C$28)+((P115-'Control Panel'!$J$12)*'Control Panel'!$C$29),IF(P115&gt;='Control Panel'!$J$11,(('Control Panel'!$J$8-'Control Panel'!$I$8)*'Control Panel'!$C$24)+(('Control Panel'!$J$9-'Control Panel'!$I$9)*'Control Panel'!$C$25)+(('Control Panel'!$J$10-'Control Panel'!$I$10)*'Control Panel'!$C$26)+(('Control Panel'!$J$11-'Control Panel'!$I$11)*'Control Panel'!$C$27)+((P115-'Control Panel'!$J$11)*'Control Panel'!$C$28),IF(P115&gt;='Control Panel'!$J$10,(('Control Panel'!$J$8-'Control Panel'!$I$8)*'Control Panel'!$C$24)+('Control Panel'!$J$9-'Control Panel'!$I$9)*'Control Panel'!$C$25+(('Control Panel'!$J$10-'Control Panel'!$I$10)*'Control Panel'!$C$26)+((P115-'Control Panel'!$J$10)*'Control Panel'!$C$27),IF(P115&gt;='Control Panel'!$J$9,(('Control Panel'!$J$8-'Control Panel'!$I$8)*'Control Panel'!$C$24)+(('Control Panel'!$J$9-'Control Panel'!$I$9)*'Control Panel'!$C$25)+((P115-'Control Panel'!$J$9)*'Control Panel'!$C$26),IF(P115&gt;='Control Panel'!$J$8,(('Control Panel'!$J$8-'Control Panel'!$I$8)*'Control Panel'!$C$24)+((P115-'Control Panel'!$J$8)*'Control Panel'!$C$25),IF(P115&lt;='Control Panel'!$J$8,((P115-'Control Panel'!$I$8)*'Control Panel'!$C$24))))))))</f>
        <v>243656.39139158401</v>
      </c>
      <c r="S115" s="92">
        <f t="shared" si="37"/>
        <v>29138.611247783963</v>
      </c>
      <c r="T115" s="92">
        <f>O115*(1+'Control Panel'!$C$44)</f>
        <v>61623969.588804841</v>
      </c>
      <c r="U115" s="92">
        <f>P115*(1+'Control Panel'!$C$44)</f>
        <v>57655248.038094722</v>
      </c>
      <c r="V115" s="92">
        <f>IF(T115&gt;='Control Panel'!M$36,(('Control Panel'!M$34-'Control Panel'!L$34)*'Control Panel'!$C$39)+('Control Panel'!M$35-'Control Panel'!L$35)*'Control Panel'!$C$40+(('Control Panel'!M$36-'Control Panel'!L$36)*'Control Panel'!$C$41),IF(T115&gt;='Control Panel'!M$35,(('Control Panel'!M$34-'Control Panel'!L$34)*'Control Panel'!$C$39)+(('Control Panel'!M$35-'Control Panel'!L$35)*'Control Panel'!$C$40)+((T115-'Control Panel'!M$35)*'Control Panel'!$C$41),IF(T115&gt;='Control Panel'!M$34,(('Control Panel'!M$34-'Control Panel'!L$34)*'Control Panel'!$C$39)+((T115-'Control Panel'!M$34)*'Control Panel'!$C$40),IF(T115&lt;='Control Panel'!M$34,((T115-'Control Panel'!L$34)*'Control Panel'!$C$39)))))</f>
        <v>220953.31354811406</v>
      </c>
      <c r="W115" s="91">
        <f>IF(U115&gt;='Control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Panel'!$C$29)),IF(U115&gt;='Control Panel'!$M$12,(('Control Panel'!$M$8-'Control Panel'!$L$8)*'Control Panel'!$C$24)+(('Control Panel'!$M$9-'Control Panel'!$L$9)*'Control Panel'!$C$25)+(('Control Panel'!$M$10-'Control Panel'!$L$10)*'Control Panel'!$C$26)+(('Control Panel'!$M$11-'Control Panel'!$L$11)*'Control Panel'!$C$27)+(('Control Panel'!$M$12-'Control Panel'!$L$12)*'Control Panel'!$C$28)+((U115-'Control Panel'!$M$12)*'Control Panel'!$C$29),IF(U115&gt;='Control Panel'!$M$11,(('Control Panel'!$M$8-'Control Panel'!$L$8)*'Control Panel'!$C$24)+(('Control Panel'!$M$9-'Control Panel'!$L$9)*'Control Panel'!$C$25)+(('Control Panel'!$M$10-'Control Panel'!$L$10)*'Control Panel'!$C$26)+(('Control Panel'!$M$11-'Control Panel'!$L$11)*'Control Panel'!$C$27)+((U115-'Control Panel'!$M$11)*'Control Panel'!$C$28),IF(U115&gt;='Control Panel'!$M$10,(('Control Panel'!$M$8-'Control Panel'!$L$8)*'Control Panel'!$C$24)+('Control Panel'!$M$9-'Control Panel'!$L$9)*'Control Panel'!$C$25+(('Control Panel'!$M$10-'Control Panel'!$L$10)*'Control Panel'!$C$26)+((U115-'Control Panel'!$M$10)*'Control Panel'!$C$27),IF(U115&gt;='Control Panel'!$M$9,(('Control Panel'!$M$8-'Control Panel'!$L$8)*'Control Panel'!$C$24)+(('Control Panel'!$M$9-'Control Panel'!$L$9)*'Control Panel'!$C$25)+((U115-'Control Panel'!$M$9)*'Control Panel'!$C$26),IF(U115&gt;='Control Panel'!$M$8,(('Control Panel'!$M$8-'Control Panel'!$L$8)*'Control Panel'!$C$24)+((U115-'Control Panel'!$M$8)*'Control Panel'!$C$25),IF(U115&lt;='Control Panel'!$M$8,((U115-'Control Panel'!$L$8)*'Control Panel'!$C$24))))))))</f>
        <v>250966.0831333315</v>
      </c>
      <c r="X115" s="92">
        <f t="shared" si="38"/>
        <v>30012.769585217437</v>
      </c>
      <c r="Y115" s="91">
        <f>T115*(1+'Control Panel'!$C$44)</f>
        <v>63472688.676468991</v>
      </c>
      <c r="Z115" s="91">
        <f>U115*(1+'Control Panel'!$C$44)</f>
        <v>59384905.479237564</v>
      </c>
      <c r="AA115" s="91">
        <f>IF(Y115&gt;='Control Panel'!P$36,(('Control Panel'!P$34-'Control Panel'!O$34)*'Control Panel'!$C$39)+('Control Panel'!P$35-'Control Panel'!O$35)*'Control Panel'!$C$40+(('Control Panel'!P$36-'Control Panel'!O$36)*'Control Panel'!$C$41),IF(Y115&gt;='Control Panel'!P$35,(('Control Panel'!P$34-'Control Panel'!O$34)*'Control Panel'!$C$39)+(('Control Panel'!P$35-'Control Panel'!O$35)*'Control Panel'!$C$40)+((Y115-'Control Panel'!P$35)*'Control Panel'!$C$41),IF(Y115&gt;='Control Panel'!P$34,(('Control Panel'!P$34-'Control Panel'!O$34)*'Control Panel'!$C$39)+((Y115-'Control Panel'!P$34)*'Control Panel'!$C$40),IF(Y115&lt;='Control Panel'!P$34,((Y115-'Control Panel'!O$34)*'Control Panel'!$C$39)))))</f>
        <v>227581.91295455751</v>
      </c>
      <c r="AB115" s="91">
        <f>IF(Z115&gt;='Control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Panel'!$C$29)),IF(Z115&gt;='Control Panel'!$P$12,(('Control Panel'!$P$8-'Control Panel'!$O$8)*'Control Panel'!$C$24)+(('Control Panel'!$P$9-'Control Panel'!$O$9)*'Control Panel'!$C$25)+(('Control Panel'!$P$10-'Control Panel'!$O$10)*'Control Panel'!$C$26)+(('Control Panel'!$P$11-'Control Panel'!$O$11)*'Control Panel'!$C$27)+(('Control Panel'!$P$12-'Control Panel'!$O$12)*'Control Panel'!$C$28)+((Z115-'Control Panel'!$P$12)*'Control Panel'!$C$29),IF(Z115&gt;='Control Panel'!$P$11,(('Control Panel'!$P$8-'Control Panel'!$O$8)*'Control Panel'!$C$24)+(('Control Panel'!$P$9-'Control Panel'!$O$9)*'Control Panel'!$C$25)+(('Control Panel'!$P$10-'Control Panel'!$O$10)*'Control Panel'!$C$26)+(('Control Panel'!$P$11-'Control Panel'!$O$11)*'Control Panel'!$C$27)+((Z115-'Control Panel'!$P$11)*'Control Panel'!$C$28),IF(Z115&gt;='Control Panel'!$P$10,(('Control Panel'!$P$8-'Control Panel'!$O$8)*'Control Panel'!$C$24)+('Control Panel'!$P$9-'Control Panel'!$O$9)*'Control Panel'!$C$25+(('Control Panel'!$P$10-'Control Panel'!$O$10)*'Control Panel'!$C$26)+((Z115-'Control Panel'!$P$10)*'Control Panel'!$C$27),IF(Z115&gt;='Control Panel'!$P$9,(('Control Panel'!$P$8-'Control Panel'!$O$8)*'Control Panel'!$C$24)+(('Control Panel'!$P$9-'Control Panel'!$O$9)*'Control Panel'!$C$25)+((Z115-'Control Panel'!$P$9)*'Control Panel'!$C$26),IF(Z115&gt;='Control Panel'!$P$8,(('Control Panel'!$P$8-'Control Panel'!$O$8)*'Control Panel'!$C$24)+((Z115-'Control Panel'!$P$8)*'Control Panel'!$C$25),IF(Z115&lt;='Control Panel'!$P$8,((Z115-'Control Panel'!$O$8)*'Control Panel'!$C$24))))))))</f>
        <v>258495.0656273315</v>
      </c>
      <c r="AC115" s="93">
        <f t="shared" si="39"/>
        <v>30913.152672773984</v>
      </c>
      <c r="AD115" s="93">
        <f>Y115*(1+'Control Panel'!$C$44)</f>
        <v>65376869.336763062</v>
      </c>
      <c r="AE115" s="91">
        <f>Z115*(1+'Control Panel'!$C$44)</f>
        <v>61166452.643614694</v>
      </c>
      <c r="AF115" s="91">
        <f>IF(AD115&gt;='Control Panel'!S$36,(('Control Panel'!S$34-'Control Panel'!R$34)*'Control Panel'!$C$39)+('Control Panel'!S$35-'Control Panel'!R$35)*'Control Panel'!$C$40+(('Control Panel'!S$36-'Control Panel'!R$36)*'Control Panel'!$C$41),IF(AD115&gt;='Control Panel'!S$35,(('Control Panel'!S$34-'Control Panel'!R$34)*'Control Panel'!$C$39)+(('Control Panel'!S$35-'Control Panel'!R$35)*'Control Panel'!$C$40)+((AD115-'Control Panel'!S$35)*'Control Panel'!$C$41),IF(AD115&gt;='Control Panel'!S$34,(('Control Panel'!S$34-'Control Panel'!R$34)*'Control Panel'!$C$39)+((AD115-'Control Panel'!S$34)*'Control Panel'!$C$40),IF(AD115&lt;='Control Panel'!S$34,((AD115-'Control Panel'!R$34)*'Control Panel'!$C$39)))))</f>
        <v>234409.37034319423</v>
      </c>
      <c r="AG115" s="91">
        <f>IF(AE115&gt;='Control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Panel'!$C$29)),IF(AE115&gt;='Control Panel'!$S$12,(('Control Panel'!$S$8-'Control Panel'!$R$8)*'Control Panel'!$C$24)+(('Control Panel'!$S$9-'Control Panel'!$R$9)*'Control Panel'!$C$25)+(('Control Panel'!$S$10-'Control Panel'!$R$10)*'Control Panel'!$C$26)+(('Control Panel'!$S$11-'Control Panel'!$R$11)*'Control Panel'!$C$27)+(('Control Panel'!$S$12-'Control Panel'!$R$12)*'Control Panel'!$C$28)+((AE115-'Control Panel'!$S$12)*'Control Panel'!$C$29),IF(AE115&gt;='Control Panel'!$S$11,(('Control Panel'!$S$8-'Control Panel'!$R$8)*'Control Panel'!$C$24)+(('Control Panel'!$S$9-'Control Panel'!$R$9)*'Control Panel'!$C$25)+(('Control Panel'!$S$10-'Control Panel'!$R$10)*'Control Panel'!$C$26)+(('Control Panel'!$S$11-'Control Panel'!$R$11)*'Control Panel'!$C$27)+((AE115-'Control Panel'!$S$11)*'Control Panel'!$C$28),IF(AE115&gt;='Control Panel'!$S$10,(('Control Panel'!$S$8-'Control Panel'!$R$8)*'Control Panel'!$C$24)+('Control Panel'!$S$9-'Control Panel'!$R$9)*'Control Panel'!$C$25+(('Control Panel'!$S$10-'Control Panel'!$R$10)*'Control Panel'!$C$26)+((AE115-'Control Panel'!$S$10)*'Control Panel'!$C$27),IF(AE115&gt;='Control Panel'!$S$9,(('Control Panel'!$S$8-'Control Panel'!$R$8)*'Control Panel'!$C$24)+(('Control Panel'!$S$9-'Control Panel'!$R$9)*'Control Panel'!$C$25)+((AE115-'Control Panel'!$S$9)*'Control Panel'!$C$26),IF(AE115&gt;='Control Panel'!$S$8,(('Control Panel'!$S$8-'Control Panel'!$R$8)*'Control Panel'!$C$24)+((AE115-'Control Panel'!$S$8)*'Control Panel'!$C$25),IF(AE115&lt;='Control Panel'!$S$8,((AE115-'Control Panel'!$R$8)*'Control Panel'!$C$24))))))))</f>
        <v>266249.91759615147</v>
      </c>
      <c r="AH115" s="91">
        <f t="shared" si="40"/>
        <v>31840.547252957243</v>
      </c>
      <c r="AI115" s="92">
        <f t="shared" si="41"/>
        <v>1105732.0664496659</v>
      </c>
      <c r="AJ115" s="92">
        <f t="shared" si="42"/>
        <v>1255927.0610411984</v>
      </c>
      <c r="AK115" s="92">
        <f t="shared" si="43"/>
        <v>150194.99459153251</v>
      </c>
    </row>
    <row r="116" spans="1:37" s="94" customFormat="1" ht="14.1">
      <c r="A116" s="86" t="str">
        <f>'ESTIMATED Earned Revenue'!A117</f>
        <v>Fort Myers, FL</v>
      </c>
      <c r="B116" s="86"/>
      <c r="C116" s="87">
        <f>'ESTIMATED Earned Revenue'!$I117*1.07925</f>
        <v>57846617.951437496</v>
      </c>
      <c r="D116" s="87">
        <f>'ESTIMATED Earned Revenue'!$L117*1.07925</f>
        <v>54246772.075649992</v>
      </c>
      <c r="E116" s="88">
        <f>IF(C116&gt;='Control Panel'!D$36,(('Control Panel'!D$34-'Control Panel'!C$34)*'Control Panel'!$C$39)+('Control Panel'!D$35-'Control Panel'!C$35)*'Control Panel'!$C$40+(('Control Panel'!D$36-'Control Panel'!C$36)*'Control Panel'!$C$41),IF(C116&gt;='Control Panel'!D$35,(('Control Panel'!D$34-'Control Panel'!C$34)*'Control Panel'!$C$39)+(('Control Panel'!D$35-'Control Panel'!C$35)*'Control Panel'!$C$40)+((C116-'Control Panel'!D$35)*'Control Panel'!$C$41),IF(C116&gt;='Control Panel'!D$34,(('Control Panel'!D$34-'Control Panel'!C$34)*'Control Panel'!$C$39)+((C116-'Control Panel'!D$34)*'Control Panel'!$C$40),IF(C116&lt;='Control Panel'!D$34,((C116-'Control Panel'!C$34)*'Control Panel'!$C$39)))))</f>
        <v>202203.584</v>
      </c>
      <c r="F116" s="88">
        <f>IF(D116&gt;='Control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Panel'!$C$29)),IF(D116&gt;='Control Panel'!$D$12,(('Control Panel'!$D$8-'Control Panel'!$C$8)*'Control Panel'!$C$24)+(('Control Panel'!$D$9-'Control Panel'!$C$9)*'Control Panel'!$C$25)+(('Control Panel'!$D$10-'Control Panel'!$C$10)*'Control Panel'!$C$26)+(('Control Panel'!$D$11-'Control Panel'!$C$11)*'Control Panel'!$C$27)+(('Control Panel'!$D$12-'Control Panel'!$C$12)*'Control Panel'!$C$28)+((D116-'Control Panel'!$D$12)*'Control Panel'!$C$29),IF(D116&gt;='Control Panel'!$D$11,(('Control Panel'!$D$8-'Control Panel'!$C$8)*'Control Panel'!$C$24)+(('Control Panel'!$D$9-'Control Panel'!$C$9)*'Control Panel'!$C$25)+(('Control Panel'!$D$10-'Control Panel'!$C$10)*'Control Panel'!$C$26)+(('Control Panel'!$D$11-'Control Panel'!$C$11)*'Control Panel'!$C$27)+((D116-'Control Panel'!$D$11)*'Control Panel'!$C$28),IF(D116&gt;='Control Panel'!$D$10,(('Control Panel'!$D$8-'Control Panel'!$C$8)*'Control Panel'!$C$24)+('Control Panel'!$D$9-'Control Panel'!$C$9)*'Control Panel'!$C$25+(('Control Panel'!$D$10-'Control Panel'!$C$10)*'Control Panel'!$C$26)+((D116-'Control Panel'!$D$10)*'Control Panel'!$C$27),IF(D116&gt;='Control Panel'!$D$9,(('Control Panel'!$D$8-'Control Panel'!$C$8)*'Control Panel'!$C$24)+(('Control Panel'!$D$9-'Control Panel'!$C$9)*'Control Panel'!$C$25)+((D116-'Control Panel'!$D$9)*'Control Panel'!$C$26),IF(D116&gt;='Control Panel'!$D$8,(('Control Panel'!$D$8-'Control Panel'!$C$8)*'Control Panel'!$C$24)+((D116-'Control Panel'!$D$8)*'Control Panel'!$C$25),IF(D116&lt;='Control Panel'!$D$8,((D116-'Control Panel'!$C$8)*'Control Panel'!$C$24))))))))</f>
        <v>234863.70226477497</v>
      </c>
      <c r="G116" s="89">
        <f t="shared" si="33"/>
        <v>3.495512636015313E-3</v>
      </c>
      <c r="H116" s="90">
        <f t="shared" si="34"/>
        <v>4.3295424460877618E-3</v>
      </c>
      <c r="I116" s="91">
        <f t="shared" si="35"/>
        <v>32660.118264774967</v>
      </c>
      <c r="J116" s="91">
        <f>C116*(1+'Control Panel'!$C$44)</f>
        <v>59582016.489980623</v>
      </c>
      <c r="K116" s="91">
        <f>D116*(1+'Control Panel'!$C$44)</f>
        <v>55874175.237919495</v>
      </c>
      <c r="L116" s="92">
        <f>IF(J116&gt;='Control Panel'!G$36,(('Control Panel'!G$34-'Control Panel'!F$34)*'Control Panel'!$C$39)+('Control Panel'!G$35-'Control Panel'!F$35)*'Control Panel'!$C$40+(('Control Panel'!G$36-'Control Panel'!F$36)*'Control Panel'!$C$41),IF(J116&gt;='Control Panel'!G$35,(('Control Panel'!G$34-'Control Panel'!F$34)*'Control Panel'!$C$39)+(('Control Panel'!G$35-'Control Panel'!F$35)*'Control Panel'!$C$40)+((J116-'Control Panel'!G$35)*'Control Panel'!$C$41),IF(J116&gt;='Control Panel'!G$34,(('Control Panel'!G$34-'Control Panel'!F$34)*'Control Panel'!$C$39)+((J116-'Control Panel'!G$34)*'Control Panel'!$C$40),IF(J116&lt;='Control Panel'!G$34,((J116-'Control Panel'!F$34)*'Control Panel'!$C$39)))))</f>
        <v>208269.68946000002</v>
      </c>
      <c r="M116" s="92">
        <f>IF(K116&gt;='Control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Panel'!$C$29)),IF(K116&gt;='Control Panel'!$G$12,(('Control Panel'!$G$8-'Control Panel'!$F$8)*'Control Panel'!$C$24)+(('Control Panel'!$G$9-'Control Panel'!$F$9)*'Control Panel'!$C$25)+(('Control Panel'!$G$10-'Control Panel'!$F$10)*'Control Panel'!$C$26)+(('Control Panel'!$G$11-'Control Panel'!$F$11)*'Control Panel'!$C$27)+(('Control Panel'!$G$12-'Control Panel'!$F$12)*'Control Panel'!$C$28)+((K116-'Control Panel'!$G$12)*'Control Panel'!$C$29),IF(K116&gt;='Control Panel'!$G$11,(('Control Panel'!$G$8-'Control Panel'!$F$8)*'Control Panel'!$C$24)+(('Control Panel'!$G$9-'Control Panel'!$F$9)*'Control Panel'!$C$25)+(('Control Panel'!$G$10-'Control Panel'!$F$10)*'Control Panel'!$C$26)+(('Control Panel'!$G$11-'Control Panel'!$F$11)*'Control Panel'!$C$27)+((K116-'Control Panel'!$G$11)*'Control Panel'!$C$28),IF(K116&gt;='Control Panel'!$G$10,(('Control Panel'!$G$8-'Control Panel'!$F$8)*'Control Panel'!$C$24)+('Control Panel'!$G$9-'Control Panel'!$F$9)*'Control Panel'!$C$25+(('Control Panel'!$G$10-'Control Panel'!$F$10)*'Control Panel'!$C$26)+((K116-'Control Panel'!$G$10)*'Control Panel'!$C$27),IF(K116&gt;='Control Panel'!$G$9,(('Control Panel'!$G$8-'Control Panel'!$F$8)*'Control Panel'!$C$24)+(('Control Panel'!$G$9-'Control Panel'!$F$9)*'Control Panel'!$C$25)+((K116-'Control Panel'!$G$9)*'Control Panel'!$C$26),IF(K116&gt;='Control Panel'!$G$8,(('Control Panel'!$G$8-'Control Panel'!$F$8)*'Control Panel'!$C$24)+((K116-'Control Panel'!$G$8)*'Control Panel'!$C$25),IF(K116&lt;='Control Panel'!$G$8,((K116-'Control Panel'!$F$8)*'Control Panel'!$C$24))))))))</f>
        <v>241909.61333271823</v>
      </c>
      <c r="N116" s="92">
        <f t="shared" si="36"/>
        <v>33639.923872718209</v>
      </c>
      <c r="O116" s="92">
        <f>J116*(1+'Control Panel'!$C$44)</f>
        <v>61369476.984680042</v>
      </c>
      <c r="P116" s="92">
        <f>K116*(1+'Control Panel'!$C$44)</f>
        <v>57550400.495057084</v>
      </c>
      <c r="Q116" s="92">
        <f>IF(O116&gt;='Control Panel'!J$36,(('Control Panel'!J$34-'Control Panel'!I$34)*'Control Panel'!$C$39)+('Control Panel'!J$35-'Control Panel'!I$35)*'Control Panel'!$C$40+(('Control Panel'!J$36-'Control Panel'!I$36)*'Control Panel'!$C$41),IF(O116&gt;='Control Panel'!J$35,(('Control Panel'!J$34-'Control Panel'!I$34)*'Control Panel'!$C$39)+(('Control Panel'!J$35-'Control Panel'!I$35)*'Control Panel'!$C$40)+((O116-'Control Panel'!J$35)*'Control Panel'!$C$41),IF(O116&gt;='Control Panel'!J$34,(('Control Panel'!J$34-'Control Panel'!I$34)*'Control Panel'!$C$39)+((O116-'Control Panel'!J$34)*'Control Panel'!$C$40),IF(O116&lt;='Control Panel'!J$34,((O116-'Control Panel'!I$34)*'Control Panel'!$C$39)))))</f>
        <v>214517.78014380005</v>
      </c>
      <c r="R116" s="92">
        <f>IF(P116&gt;='Control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Panel'!$C$29)),IF(P116&gt;='Control Panel'!$J$12,(('Control Panel'!$J$8-'Control Panel'!$I$8)*'Control Panel'!$C$24)+(('Control Panel'!$J$9-'Control Panel'!$I$9)*'Control Panel'!$C$25)+(('Control Panel'!$J$10-'Control Panel'!$I$10)*'Control Panel'!$C$26)+(('Control Panel'!$J$11-'Control Panel'!$I$11)*'Control Panel'!$C$27)+(('Control Panel'!$J$12-'Control Panel'!$I$12)*'Control Panel'!$C$28)+((P116-'Control Panel'!$J$12)*'Control Panel'!$C$29),IF(P116&gt;='Control Panel'!$J$11,(('Control Panel'!$J$8-'Control Panel'!$I$8)*'Control Panel'!$C$24)+(('Control Panel'!$J$9-'Control Panel'!$I$9)*'Control Panel'!$C$25)+(('Control Panel'!$J$10-'Control Panel'!$I$10)*'Control Panel'!$C$26)+(('Control Panel'!$J$11-'Control Panel'!$I$11)*'Control Panel'!$C$27)+((P116-'Control Panel'!$J$11)*'Control Panel'!$C$28),IF(P116&gt;='Control Panel'!$J$10,(('Control Panel'!$J$8-'Control Panel'!$I$8)*'Control Panel'!$C$24)+('Control Panel'!$J$9-'Control Panel'!$I$9)*'Control Panel'!$C$25+(('Control Panel'!$J$10-'Control Panel'!$I$10)*'Control Panel'!$C$26)+((P116-'Control Panel'!$J$10)*'Control Panel'!$C$27),IF(P116&gt;='Control Panel'!$J$9,(('Control Panel'!$J$8-'Control Panel'!$I$8)*'Control Panel'!$C$24)+(('Control Panel'!$J$9-'Control Panel'!$I$9)*'Control Panel'!$C$25)+((P116-'Control Panel'!$J$9)*'Control Panel'!$C$26),IF(P116&gt;='Control Panel'!$J$8,(('Control Panel'!$J$8-'Control Panel'!$I$8)*'Control Panel'!$C$24)+((P116-'Control Panel'!$J$8)*'Control Panel'!$C$25),IF(P116&lt;='Control Panel'!$J$8,((P116-'Control Panel'!$I$8)*'Control Panel'!$C$24))))))))</f>
        <v>249166.9017326998</v>
      </c>
      <c r="S116" s="92">
        <f t="shared" si="37"/>
        <v>34649.121588899754</v>
      </c>
      <c r="T116" s="92">
        <f>O116*(1+'Control Panel'!$C$44)</f>
        <v>63210561.294220448</v>
      </c>
      <c r="U116" s="92">
        <f>P116*(1+'Control Panel'!$C$44)</f>
        <v>59276912.509908795</v>
      </c>
      <c r="V116" s="92">
        <f>IF(T116&gt;='Control Panel'!M$36,(('Control Panel'!M$34-'Control Panel'!L$34)*'Control Panel'!$C$39)+('Control Panel'!M$35-'Control Panel'!L$35)*'Control Panel'!$C$40+(('Control Panel'!M$36-'Control Panel'!L$36)*'Control Panel'!$C$41),IF(T116&gt;='Control Panel'!M$35,(('Control Panel'!M$34-'Control Panel'!L$34)*'Control Panel'!$C$39)+(('Control Panel'!M$35-'Control Panel'!L$35)*'Control Panel'!$C$40)+((T116-'Control Panel'!M$35)*'Control Panel'!$C$41),IF(T116&gt;='Control Panel'!M$34,(('Control Panel'!M$34-'Control Panel'!L$34)*'Control Panel'!$C$39)+((T116-'Control Panel'!M$34)*'Control Panel'!$C$40),IF(T116&lt;='Control Panel'!M$34,((T116-'Control Panel'!L$34)*'Control Panel'!$C$39)))))</f>
        <v>220953.31354811406</v>
      </c>
      <c r="W116" s="91">
        <f>IF(U116&gt;='Control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Panel'!$C$29)),IF(U116&gt;='Control Panel'!$M$12,(('Control Panel'!$M$8-'Control Panel'!$L$8)*'Control Panel'!$C$24)+(('Control Panel'!$M$9-'Control Panel'!$L$9)*'Control Panel'!$C$25)+(('Control Panel'!$M$10-'Control Panel'!$L$10)*'Control Panel'!$C$26)+(('Control Panel'!$M$11-'Control Panel'!$L$11)*'Control Panel'!$C$27)+(('Control Panel'!$M$12-'Control Panel'!$L$12)*'Control Panel'!$C$28)+((U116-'Control Panel'!$M$12)*'Control Panel'!$C$29),IF(U116&gt;='Control Panel'!$M$11,(('Control Panel'!$M$8-'Control Panel'!$L$8)*'Control Panel'!$C$24)+(('Control Panel'!$M$9-'Control Panel'!$L$9)*'Control Panel'!$C$25)+(('Control Panel'!$M$10-'Control Panel'!$L$10)*'Control Panel'!$C$26)+(('Control Panel'!$M$11-'Control Panel'!$L$11)*'Control Panel'!$C$27)+((U116-'Control Panel'!$M$11)*'Control Panel'!$C$28),IF(U116&gt;='Control Panel'!$M$10,(('Control Panel'!$M$8-'Control Panel'!$L$8)*'Control Panel'!$C$24)+('Control Panel'!$M$9-'Control Panel'!$L$9)*'Control Panel'!$C$25+(('Control Panel'!$M$10-'Control Panel'!$L$10)*'Control Panel'!$C$26)+((U116-'Control Panel'!$M$10)*'Control Panel'!$C$27),IF(U116&gt;='Control Panel'!$M$9,(('Control Panel'!$M$8-'Control Panel'!$L$8)*'Control Panel'!$C$24)+(('Control Panel'!$M$9-'Control Panel'!$L$9)*'Control Panel'!$C$25)+((U116-'Control Panel'!$M$9)*'Control Panel'!$C$26),IF(U116&gt;='Control Panel'!$M$8,(('Control Panel'!$M$8-'Control Panel'!$L$8)*'Control Panel'!$C$24)+((U116-'Control Panel'!$M$8)*'Control Panel'!$C$25),IF(U116&lt;='Control Panel'!$M$8,((U116-'Control Panel'!$L$8)*'Control Panel'!$C$24))))))))</f>
        <v>256641.90878468077</v>
      </c>
      <c r="X116" s="92">
        <f t="shared" si="38"/>
        <v>35688.595236566704</v>
      </c>
      <c r="Y116" s="91">
        <f>T116*(1+'Control Panel'!$C$44)</f>
        <v>65106878.133047059</v>
      </c>
      <c r="Z116" s="91">
        <f>U116*(1+'Control Panel'!$C$44)</f>
        <v>61055219.885206059</v>
      </c>
      <c r="AA116" s="91">
        <f>IF(Y116&gt;='Control Panel'!P$36,(('Control Panel'!P$34-'Control Panel'!O$34)*'Control Panel'!$C$39)+('Control Panel'!P$35-'Control Panel'!O$35)*'Control Panel'!$C$40+(('Control Panel'!P$36-'Control Panel'!O$36)*'Control Panel'!$C$41),IF(Y116&gt;='Control Panel'!P$35,(('Control Panel'!P$34-'Control Panel'!O$34)*'Control Panel'!$C$39)+(('Control Panel'!P$35-'Control Panel'!O$35)*'Control Panel'!$C$40)+((Y116-'Control Panel'!P$35)*'Control Panel'!$C$41),IF(Y116&gt;='Control Panel'!P$34,(('Control Panel'!P$34-'Control Panel'!O$34)*'Control Panel'!$C$39)+((Y116-'Control Panel'!P$34)*'Control Panel'!$C$40),IF(Y116&lt;='Control Panel'!P$34,((Y116-'Control Panel'!O$34)*'Control Panel'!$C$39)))))</f>
        <v>227581.91295455751</v>
      </c>
      <c r="AB116" s="91">
        <f>IF(Z116&gt;='Control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Panel'!$C$29)),IF(Z116&gt;='Control Panel'!$P$12,(('Control Panel'!$P$8-'Control Panel'!$O$8)*'Control Panel'!$C$24)+(('Control Panel'!$P$9-'Control Panel'!$O$9)*'Control Panel'!$C$25)+(('Control Panel'!$P$10-'Control Panel'!$O$10)*'Control Panel'!$C$26)+(('Control Panel'!$P$11-'Control Panel'!$O$11)*'Control Panel'!$C$27)+(('Control Panel'!$P$12-'Control Panel'!$O$12)*'Control Panel'!$C$28)+((Z116-'Control Panel'!$P$12)*'Control Panel'!$C$29),IF(Z116&gt;='Control Panel'!$P$11,(('Control Panel'!$P$8-'Control Panel'!$O$8)*'Control Panel'!$C$24)+(('Control Panel'!$P$9-'Control Panel'!$O$9)*'Control Panel'!$C$25)+(('Control Panel'!$P$10-'Control Panel'!$O$10)*'Control Panel'!$C$26)+(('Control Panel'!$P$11-'Control Panel'!$O$11)*'Control Panel'!$C$27)+((Z116-'Control Panel'!$P$11)*'Control Panel'!$C$28),IF(Z116&gt;='Control Panel'!$P$10,(('Control Panel'!$P$8-'Control Panel'!$O$8)*'Control Panel'!$C$24)+('Control Panel'!$P$9-'Control Panel'!$O$9)*'Control Panel'!$C$25+(('Control Panel'!$P$10-'Control Panel'!$O$10)*'Control Panel'!$C$26)+((Z116-'Control Panel'!$P$10)*'Control Panel'!$C$27),IF(Z116&gt;='Control Panel'!$P$9,(('Control Panel'!$P$8-'Control Panel'!$O$8)*'Control Panel'!$C$24)+(('Control Panel'!$P$9-'Control Panel'!$O$9)*'Control Panel'!$C$25)+((Z116-'Control Panel'!$P$9)*'Control Panel'!$C$26),IF(Z116&gt;='Control Panel'!$P$8,(('Control Panel'!$P$8-'Control Panel'!$O$8)*'Control Panel'!$C$24)+((Z116-'Control Panel'!$P$8)*'Control Panel'!$C$25),IF(Z116&lt;='Control Panel'!$P$8,((Z116-'Control Panel'!$O$8)*'Control Panel'!$C$24))))))))</f>
        <v>264341.16604822117</v>
      </c>
      <c r="AC116" s="93">
        <f t="shared" si="39"/>
        <v>36759.253093663661</v>
      </c>
      <c r="AD116" s="93">
        <f>Y116*(1+'Control Panel'!$C$44)</f>
        <v>67060084.477038473</v>
      </c>
      <c r="AE116" s="91">
        <f>Z116*(1+'Control Panel'!$C$44)</f>
        <v>62886876.481762245</v>
      </c>
      <c r="AF116" s="91">
        <f>IF(AD116&gt;='Control Panel'!S$36,(('Control Panel'!S$34-'Control Panel'!R$34)*'Control Panel'!$C$39)+('Control Panel'!S$35-'Control Panel'!R$35)*'Control Panel'!$C$40+(('Control Panel'!S$36-'Control Panel'!R$36)*'Control Panel'!$C$41),IF(AD116&gt;='Control Panel'!S$35,(('Control Panel'!S$34-'Control Panel'!R$34)*'Control Panel'!$C$39)+(('Control Panel'!S$35-'Control Panel'!R$35)*'Control Panel'!$C$40)+((AD116-'Control Panel'!S$35)*'Control Panel'!$C$41),IF(AD116&gt;='Control Panel'!S$34,(('Control Panel'!S$34-'Control Panel'!R$34)*'Control Panel'!$C$39)+((AD116-'Control Panel'!S$34)*'Control Panel'!$C$40),IF(AD116&lt;='Control Panel'!S$34,((AD116-'Control Panel'!R$34)*'Control Panel'!$C$39)))))</f>
        <v>234409.37034319423</v>
      </c>
      <c r="AG116" s="91">
        <f>IF(AE116&gt;='Control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Panel'!$C$29)),IF(AE116&gt;='Control Panel'!$S$12,(('Control Panel'!$S$8-'Control Panel'!$R$8)*'Control Panel'!$C$24)+(('Control Panel'!$S$9-'Control Panel'!$R$9)*'Control Panel'!$C$25)+(('Control Panel'!$S$10-'Control Panel'!$R$10)*'Control Panel'!$C$26)+(('Control Panel'!$S$11-'Control Panel'!$R$11)*'Control Panel'!$C$27)+(('Control Panel'!$S$12-'Control Panel'!$R$12)*'Control Panel'!$C$28)+((AE116-'Control Panel'!$S$12)*'Control Panel'!$C$29),IF(AE116&gt;='Control Panel'!$S$11,(('Control Panel'!$S$8-'Control Panel'!$R$8)*'Control Panel'!$C$24)+(('Control Panel'!$S$9-'Control Panel'!$R$9)*'Control Panel'!$C$25)+(('Control Panel'!$S$10-'Control Panel'!$R$10)*'Control Panel'!$C$26)+(('Control Panel'!$S$11-'Control Panel'!$R$11)*'Control Panel'!$C$27)+((AE116-'Control Panel'!$S$11)*'Control Panel'!$C$28),IF(AE116&gt;='Control Panel'!$S$10,(('Control Panel'!$S$8-'Control Panel'!$R$8)*'Control Panel'!$C$24)+('Control Panel'!$S$9-'Control Panel'!$R$9)*'Control Panel'!$C$25+(('Control Panel'!$S$10-'Control Panel'!$R$10)*'Control Panel'!$C$26)+((AE116-'Control Panel'!$S$10)*'Control Panel'!$C$27),IF(AE116&gt;='Control Panel'!$S$9,(('Control Panel'!$S$8-'Control Panel'!$R$8)*'Control Panel'!$C$24)+(('Control Panel'!$S$9-'Control Panel'!$R$9)*'Control Panel'!$C$25)+((AE116-'Control Panel'!$S$9)*'Control Panel'!$C$26),IF(AE116&gt;='Control Panel'!$S$8,(('Control Panel'!$S$8-'Control Panel'!$R$8)*'Control Panel'!$C$24)+((AE116-'Control Panel'!$S$8)*'Control Panel'!$C$25),IF(AE116&lt;='Control Panel'!$S$8,((AE116-'Control Panel'!$R$8)*'Control Panel'!$C$24))))))))</f>
        <v>272271.40102966788</v>
      </c>
      <c r="AH116" s="91">
        <f t="shared" si="40"/>
        <v>37862.030686473649</v>
      </c>
      <c r="AI116" s="92">
        <f t="shared" si="41"/>
        <v>1105732.0664496659</v>
      </c>
      <c r="AJ116" s="92">
        <f t="shared" si="42"/>
        <v>1284330.990927988</v>
      </c>
      <c r="AK116" s="92">
        <f t="shared" si="43"/>
        <v>178598.92447832203</v>
      </c>
    </row>
    <row r="117" spans="1:37" s="94" customFormat="1" ht="14.1">
      <c r="A117" s="86" t="str">
        <f>'ESTIMATED Earned Revenue'!A118</f>
        <v>Great Falls, MT</v>
      </c>
      <c r="B117" s="86"/>
      <c r="C117" s="87">
        <f>'ESTIMATED Earned Revenue'!$I118*1.07925</f>
        <v>72728489.092484996</v>
      </c>
      <c r="D117" s="87">
        <f>'ESTIMATED Earned Revenue'!$L118*1.07925</f>
        <v>54284846.698964998</v>
      </c>
      <c r="E117" s="88">
        <f>IF(C117&gt;='Control Panel'!D$36,(('Control Panel'!D$34-'Control Panel'!C$34)*'Control Panel'!$C$39)+('Control Panel'!D$35-'Control Panel'!C$35)*'Control Panel'!$C$40+(('Control Panel'!D$36-'Control Panel'!C$36)*'Control Panel'!$C$41),IF(C117&gt;='Control Panel'!D$35,(('Control Panel'!D$34-'Control Panel'!C$34)*'Control Panel'!$C$39)+(('Control Panel'!D$35-'Control Panel'!C$35)*'Control Panel'!$C$40)+((C117-'Control Panel'!D$35)*'Control Panel'!$C$41),IF(C117&gt;='Control Panel'!D$34,(('Control Panel'!D$34-'Control Panel'!C$34)*'Control Panel'!$C$39)+((C117-'Control Panel'!D$34)*'Control Panel'!$C$40),IF(C117&lt;='Control Panel'!D$34,((C117-'Control Panel'!C$34)*'Control Panel'!$C$39)))))</f>
        <v>202203.584</v>
      </c>
      <c r="F117" s="88">
        <f>IF(D117&gt;='Control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Panel'!$C$29)),IF(D117&gt;='Control Panel'!$D$12,(('Control Panel'!$D$8-'Control Panel'!$C$8)*'Control Panel'!$C$24)+(('Control Panel'!$D$9-'Control Panel'!$C$9)*'Control Panel'!$C$25)+(('Control Panel'!$D$10-'Control Panel'!$C$10)*'Control Panel'!$C$26)+(('Control Panel'!$D$11-'Control Panel'!$C$11)*'Control Panel'!$C$27)+(('Control Panel'!$D$12-'Control Panel'!$C$12)*'Control Panel'!$C$28)+((D117-'Control Panel'!$D$12)*'Control Panel'!$C$29),IF(D117&gt;='Control Panel'!$D$11,(('Control Panel'!$D$8-'Control Panel'!$C$8)*'Control Panel'!$C$24)+(('Control Panel'!$D$9-'Control Panel'!$C$9)*'Control Panel'!$C$25)+(('Control Panel'!$D$10-'Control Panel'!$C$10)*'Control Panel'!$C$26)+(('Control Panel'!$D$11-'Control Panel'!$C$11)*'Control Panel'!$C$27)+((D117-'Control Panel'!$D$11)*'Control Panel'!$C$28),IF(D117&gt;='Control Panel'!$D$10,(('Control Panel'!$D$8-'Control Panel'!$C$8)*'Control Panel'!$C$24)+('Control Panel'!$D$9-'Control Panel'!$C$9)*'Control Panel'!$C$25+(('Control Panel'!$D$10-'Control Panel'!$C$10)*'Control Panel'!$C$26)+((D117-'Control Panel'!$D$10)*'Control Panel'!$C$27),IF(D117&gt;='Control Panel'!$D$9,(('Control Panel'!$D$8-'Control Panel'!$C$8)*'Control Panel'!$C$24)+(('Control Panel'!$D$9-'Control Panel'!$C$9)*'Control Panel'!$C$25)+((D117-'Control Panel'!$D$9)*'Control Panel'!$C$26),IF(D117&gt;='Control Panel'!$D$8,(('Control Panel'!$D$8-'Control Panel'!$C$8)*'Control Panel'!$C$24)+((D117-'Control Panel'!$D$8)*'Control Panel'!$C$25),IF(D117&lt;='Control Panel'!$D$8,((D117-'Control Panel'!$C$8)*'Control Panel'!$C$24))))))))</f>
        <v>234996.96344637749</v>
      </c>
      <c r="G117" s="89">
        <f t="shared" si="33"/>
        <v>2.7802527802120065E-3</v>
      </c>
      <c r="H117" s="90">
        <f t="shared" si="34"/>
        <v>4.3289606167545456E-3</v>
      </c>
      <c r="I117" s="91">
        <f t="shared" si="35"/>
        <v>32793.379446377483</v>
      </c>
      <c r="J117" s="91">
        <f>C117*(1+'Control Panel'!$C$44)</f>
        <v>74910343.765259549</v>
      </c>
      <c r="K117" s="91">
        <f>D117*(1+'Control Panel'!$C$44)</f>
        <v>55913392.099933952</v>
      </c>
      <c r="L117" s="92">
        <f>IF(J117&gt;='Control Panel'!G$36,(('Control Panel'!G$34-'Control Panel'!F$34)*'Control Panel'!$C$39)+('Control Panel'!G$35-'Control Panel'!F$35)*'Control Panel'!$C$40+(('Control Panel'!G$36-'Control Panel'!F$36)*'Control Panel'!$C$41),IF(J117&gt;='Control Panel'!G$35,(('Control Panel'!G$34-'Control Panel'!F$34)*'Control Panel'!$C$39)+(('Control Panel'!G$35-'Control Panel'!F$35)*'Control Panel'!$C$40)+((J117-'Control Panel'!G$35)*'Control Panel'!$C$41),IF(J117&gt;='Control Panel'!G$34,(('Control Panel'!G$34-'Control Panel'!F$34)*'Control Panel'!$C$39)+((J117-'Control Panel'!G$34)*'Control Panel'!$C$40),IF(J117&lt;='Control Panel'!G$34,((J117-'Control Panel'!F$34)*'Control Panel'!$C$39)))))</f>
        <v>208269.68946000002</v>
      </c>
      <c r="M117" s="92">
        <f>IF(K117&gt;='Control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Panel'!$C$29)),IF(K117&gt;='Control Panel'!$G$12,(('Control Panel'!$G$8-'Control Panel'!$F$8)*'Control Panel'!$C$24)+(('Control Panel'!$G$9-'Control Panel'!$F$9)*'Control Panel'!$C$25)+(('Control Panel'!$G$10-'Control Panel'!$F$10)*'Control Panel'!$C$26)+(('Control Panel'!$G$11-'Control Panel'!$F$11)*'Control Panel'!$C$27)+(('Control Panel'!$G$12-'Control Panel'!$F$12)*'Control Panel'!$C$28)+((K117-'Control Panel'!$G$12)*'Control Panel'!$C$29),IF(K117&gt;='Control Panel'!$G$11,(('Control Panel'!$G$8-'Control Panel'!$F$8)*'Control Panel'!$C$24)+(('Control Panel'!$G$9-'Control Panel'!$F$9)*'Control Panel'!$C$25)+(('Control Panel'!$G$10-'Control Panel'!$F$10)*'Control Panel'!$C$26)+(('Control Panel'!$G$11-'Control Panel'!$F$11)*'Control Panel'!$C$27)+((K117-'Control Panel'!$G$11)*'Control Panel'!$C$28),IF(K117&gt;='Control Panel'!$G$10,(('Control Panel'!$G$8-'Control Panel'!$F$8)*'Control Panel'!$C$24)+('Control Panel'!$G$9-'Control Panel'!$F$9)*'Control Panel'!$C$25+(('Control Panel'!$G$10-'Control Panel'!$F$10)*'Control Panel'!$C$26)+((K117-'Control Panel'!$G$10)*'Control Panel'!$C$27),IF(K117&gt;='Control Panel'!$G$9,(('Control Panel'!$G$8-'Control Panel'!$F$8)*'Control Panel'!$C$24)+(('Control Panel'!$G$9-'Control Panel'!$F$9)*'Control Panel'!$C$25)+((K117-'Control Panel'!$G$9)*'Control Panel'!$C$26),IF(K117&gt;='Control Panel'!$G$8,(('Control Panel'!$G$8-'Control Panel'!$F$8)*'Control Panel'!$C$24)+((K117-'Control Panel'!$G$8)*'Control Panel'!$C$25),IF(K117&lt;='Control Panel'!$G$8,((K117-'Control Panel'!$F$8)*'Control Panel'!$C$24))))))))</f>
        <v>242046.87234976885</v>
      </c>
      <c r="N117" s="92">
        <f t="shared" si="36"/>
        <v>33777.182889768825</v>
      </c>
      <c r="O117" s="92">
        <f>J117*(1+'Control Panel'!$C$44)</f>
        <v>77157654.078217342</v>
      </c>
      <c r="P117" s="92">
        <f>K117*(1+'Control Panel'!$C$44)</f>
        <v>57590793.862931974</v>
      </c>
      <c r="Q117" s="92">
        <f>IF(O117&gt;='Control Panel'!J$36,(('Control Panel'!J$34-'Control Panel'!I$34)*'Control Panel'!$C$39)+('Control Panel'!J$35-'Control Panel'!I$35)*'Control Panel'!$C$40+(('Control Panel'!J$36-'Control Panel'!I$36)*'Control Panel'!$C$41),IF(O117&gt;='Control Panel'!J$35,(('Control Panel'!J$34-'Control Panel'!I$34)*'Control Panel'!$C$39)+(('Control Panel'!J$35-'Control Panel'!I$35)*'Control Panel'!$C$40)+((O117-'Control Panel'!J$35)*'Control Panel'!$C$41),IF(O117&gt;='Control Panel'!J$34,(('Control Panel'!J$34-'Control Panel'!I$34)*'Control Panel'!$C$39)+((O117-'Control Panel'!J$34)*'Control Panel'!$C$40),IF(O117&lt;='Control Panel'!J$34,((O117-'Control Panel'!I$34)*'Control Panel'!$C$39)))))</f>
        <v>214517.78014380005</v>
      </c>
      <c r="R117" s="92">
        <f>IF(P117&gt;='Control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Panel'!$C$29)),IF(P117&gt;='Control Panel'!$J$12,(('Control Panel'!$J$8-'Control Panel'!$I$8)*'Control Panel'!$C$24)+(('Control Panel'!$J$9-'Control Panel'!$I$9)*'Control Panel'!$C$25)+(('Control Panel'!$J$10-'Control Panel'!$I$10)*'Control Panel'!$C$26)+(('Control Panel'!$J$11-'Control Panel'!$I$11)*'Control Panel'!$C$27)+(('Control Panel'!$J$12-'Control Panel'!$I$12)*'Control Panel'!$C$28)+((P117-'Control Panel'!$J$12)*'Control Panel'!$C$29),IF(P117&gt;='Control Panel'!$J$11,(('Control Panel'!$J$8-'Control Panel'!$I$8)*'Control Panel'!$C$24)+(('Control Panel'!$J$9-'Control Panel'!$I$9)*'Control Panel'!$C$25)+(('Control Panel'!$J$10-'Control Panel'!$I$10)*'Control Panel'!$C$26)+(('Control Panel'!$J$11-'Control Panel'!$I$11)*'Control Panel'!$C$27)+((P117-'Control Panel'!$J$11)*'Control Panel'!$C$28),IF(P117&gt;='Control Panel'!$J$10,(('Control Panel'!$J$8-'Control Panel'!$I$8)*'Control Panel'!$C$24)+('Control Panel'!$J$9-'Control Panel'!$I$9)*'Control Panel'!$C$25+(('Control Panel'!$J$10-'Control Panel'!$I$10)*'Control Panel'!$C$26)+((P117-'Control Panel'!$J$10)*'Control Panel'!$C$27),IF(P117&gt;='Control Panel'!$J$9,(('Control Panel'!$J$8-'Control Panel'!$I$8)*'Control Panel'!$C$24)+(('Control Panel'!$J$9-'Control Panel'!$I$9)*'Control Panel'!$C$25)+((P117-'Control Panel'!$J$9)*'Control Panel'!$C$26),IF(P117&gt;='Control Panel'!$J$8,(('Control Panel'!$J$8-'Control Panel'!$I$8)*'Control Panel'!$C$24)+((P117-'Control Panel'!$J$8)*'Control Panel'!$C$25),IF(P117&lt;='Control Panel'!$J$8,((P117-'Control Panel'!$I$8)*'Control Panel'!$C$24))))))))</f>
        <v>249308.27852026193</v>
      </c>
      <c r="S117" s="92">
        <f t="shared" si="37"/>
        <v>34790.498376461881</v>
      </c>
      <c r="T117" s="92">
        <f>O117*(1+'Control Panel'!$C$44)</f>
        <v>79472383.700563863</v>
      </c>
      <c r="U117" s="92">
        <f>P117*(1+'Control Panel'!$C$44)</f>
        <v>59318517.678819932</v>
      </c>
      <c r="V117" s="92">
        <f>IF(T117&gt;='Control Panel'!M$36,(('Control Panel'!M$34-'Control Panel'!L$34)*'Control Panel'!$C$39)+('Control Panel'!M$35-'Control Panel'!L$35)*'Control Panel'!$C$40+(('Control Panel'!M$36-'Control Panel'!L$36)*'Control Panel'!$C$41),IF(T117&gt;='Control Panel'!M$35,(('Control Panel'!M$34-'Control Panel'!L$34)*'Control Panel'!$C$39)+(('Control Panel'!M$35-'Control Panel'!L$35)*'Control Panel'!$C$40)+((T117-'Control Panel'!M$35)*'Control Panel'!$C$41),IF(T117&gt;='Control Panel'!M$34,(('Control Panel'!M$34-'Control Panel'!L$34)*'Control Panel'!$C$39)+((T117-'Control Panel'!M$34)*'Control Panel'!$C$40),IF(T117&lt;='Control Panel'!M$34,((T117-'Control Panel'!L$34)*'Control Panel'!$C$39)))))</f>
        <v>220953.31354811406</v>
      </c>
      <c r="W117" s="91">
        <f>IF(U117&gt;='Control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Panel'!$C$29)),IF(U117&gt;='Control Panel'!$M$12,(('Control Panel'!$M$8-'Control Panel'!$L$8)*'Control Panel'!$C$24)+(('Control Panel'!$M$9-'Control Panel'!$L$9)*'Control Panel'!$C$25)+(('Control Panel'!$M$10-'Control Panel'!$L$10)*'Control Panel'!$C$26)+(('Control Panel'!$M$11-'Control Panel'!$L$11)*'Control Panel'!$C$27)+(('Control Panel'!$M$12-'Control Panel'!$L$12)*'Control Panel'!$C$28)+((U117-'Control Panel'!$M$12)*'Control Panel'!$C$29),IF(U117&gt;='Control Panel'!$M$11,(('Control Panel'!$M$8-'Control Panel'!$L$8)*'Control Panel'!$C$24)+(('Control Panel'!$M$9-'Control Panel'!$L$9)*'Control Panel'!$C$25)+(('Control Panel'!$M$10-'Control Panel'!$L$10)*'Control Panel'!$C$26)+(('Control Panel'!$M$11-'Control Panel'!$L$11)*'Control Panel'!$C$27)+((U117-'Control Panel'!$M$11)*'Control Panel'!$C$28),IF(U117&gt;='Control Panel'!$M$10,(('Control Panel'!$M$8-'Control Panel'!$L$8)*'Control Panel'!$C$24)+('Control Panel'!$M$9-'Control Panel'!$L$9)*'Control Panel'!$C$25+(('Control Panel'!$M$10-'Control Panel'!$L$10)*'Control Panel'!$C$26)+((U117-'Control Panel'!$M$10)*'Control Panel'!$C$27),IF(U117&gt;='Control Panel'!$M$9,(('Control Panel'!$M$8-'Control Panel'!$L$8)*'Control Panel'!$C$24)+(('Control Panel'!$M$9-'Control Panel'!$L$9)*'Control Panel'!$C$25)+((U117-'Control Panel'!$M$9)*'Control Panel'!$C$26),IF(U117&gt;='Control Panel'!$M$8,(('Control Panel'!$M$8-'Control Panel'!$L$8)*'Control Panel'!$C$24)+((U117-'Control Panel'!$M$8)*'Control Panel'!$C$25),IF(U117&lt;='Control Panel'!$M$8,((U117-'Control Panel'!$L$8)*'Control Panel'!$C$24))))))))</f>
        <v>256787.52687586978</v>
      </c>
      <c r="X117" s="92">
        <f t="shared" si="38"/>
        <v>35834.213327755715</v>
      </c>
      <c r="Y117" s="91">
        <f>T117*(1+'Control Panel'!$C$44)</f>
        <v>81856555.211580783</v>
      </c>
      <c r="Z117" s="91">
        <f>U117*(1+'Control Panel'!$C$44)</f>
        <v>61098073.209184535</v>
      </c>
      <c r="AA117" s="91">
        <f>IF(Y117&gt;='Control Panel'!P$36,(('Control Panel'!P$34-'Control Panel'!O$34)*'Control Panel'!$C$39)+('Control Panel'!P$35-'Control Panel'!O$35)*'Control Panel'!$C$40+(('Control Panel'!P$36-'Control Panel'!O$36)*'Control Panel'!$C$41),IF(Y117&gt;='Control Panel'!P$35,(('Control Panel'!P$34-'Control Panel'!O$34)*'Control Panel'!$C$39)+(('Control Panel'!P$35-'Control Panel'!O$35)*'Control Panel'!$C$40)+((Y117-'Control Panel'!P$35)*'Control Panel'!$C$41),IF(Y117&gt;='Control Panel'!P$34,(('Control Panel'!P$34-'Control Panel'!O$34)*'Control Panel'!$C$39)+((Y117-'Control Panel'!P$34)*'Control Panel'!$C$40),IF(Y117&lt;='Control Panel'!P$34,((Y117-'Control Panel'!O$34)*'Control Panel'!$C$39)))))</f>
        <v>227581.91295455751</v>
      </c>
      <c r="AB117" s="91">
        <f>IF(Z117&gt;='Control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Panel'!$C$29)),IF(Z117&gt;='Control Panel'!$P$12,(('Control Panel'!$P$8-'Control Panel'!$O$8)*'Control Panel'!$C$24)+(('Control Panel'!$P$9-'Control Panel'!$O$9)*'Control Panel'!$C$25)+(('Control Panel'!$P$10-'Control Panel'!$O$10)*'Control Panel'!$C$26)+(('Control Panel'!$P$11-'Control Panel'!$O$11)*'Control Panel'!$C$27)+(('Control Panel'!$P$12-'Control Panel'!$O$12)*'Control Panel'!$C$28)+((Z117-'Control Panel'!$P$12)*'Control Panel'!$C$29),IF(Z117&gt;='Control Panel'!$P$11,(('Control Panel'!$P$8-'Control Panel'!$O$8)*'Control Panel'!$C$24)+(('Control Panel'!$P$9-'Control Panel'!$O$9)*'Control Panel'!$C$25)+(('Control Panel'!$P$10-'Control Panel'!$O$10)*'Control Panel'!$C$26)+(('Control Panel'!$P$11-'Control Panel'!$O$11)*'Control Panel'!$C$27)+((Z117-'Control Panel'!$P$11)*'Control Panel'!$C$28),IF(Z117&gt;='Control Panel'!$P$10,(('Control Panel'!$P$8-'Control Panel'!$O$8)*'Control Panel'!$C$24)+('Control Panel'!$P$9-'Control Panel'!$O$9)*'Control Panel'!$C$25+(('Control Panel'!$P$10-'Control Panel'!$O$10)*'Control Panel'!$C$26)+((Z117-'Control Panel'!$P$10)*'Control Panel'!$C$27),IF(Z117&gt;='Control Panel'!$P$9,(('Control Panel'!$P$8-'Control Panel'!$O$8)*'Control Panel'!$C$24)+(('Control Panel'!$P$9-'Control Panel'!$O$9)*'Control Panel'!$C$25)+((Z117-'Control Panel'!$P$9)*'Control Panel'!$C$26),IF(Z117&gt;='Control Panel'!$P$8,(('Control Panel'!$P$8-'Control Panel'!$O$8)*'Control Panel'!$C$24)+((Z117-'Control Panel'!$P$8)*'Control Panel'!$C$25),IF(Z117&lt;='Control Panel'!$P$8,((Z117-'Control Panel'!$O$8)*'Control Panel'!$C$24))))))))</f>
        <v>264491.15268214588</v>
      </c>
      <c r="AC117" s="93">
        <f t="shared" si="39"/>
        <v>36909.23972758837</v>
      </c>
      <c r="AD117" s="93">
        <f>Y117*(1+'Control Panel'!$C$44)</f>
        <v>84312251.867928207</v>
      </c>
      <c r="AE117" s="91">
        <f>Z117*(1+'Control Panel'!$C$44)</f>
        <v>62931015.405460075</v>
      </c>
      <c r="AF117" s="91">
        <f>IF(AD117&gt;='Control Panel'!S$36,(('Control Panel'!S$34-'Control Panel'!R$34)*'Control Panel'!$C$39)+('Control Panel'!S$35-'Control Panel'!R$35)*'Control Panel'!$C$40+(('Control Panel'!S$36-'Control Panel'!R$36)*'Control Panel'!$C$41),IF(AD117&gt;='Control Panel'!S$35,(('Control Panel'!S$34-'Control Panel'!R$34)*'Control Panel'!$C$39)+(('Control Panel'!S$35-'Control Panel'!R$35)*'Control Panel'!$C$40)+((AD117-'Control Panel'!S$35)*'Control Panel'!$C$41),IF(AD117&gt;='Control Panel'!S$34,(('Control Panel'!S$34-'Control Panel'!R$34)*'Control Panel'!$C$39)+((AD117-'Control Panel'!S$34)*'Control Panel'!$C$40),IF(AD117&lt;='Control Panel'!S$34,((AD117-'Control Panel'!R$34)*'Control Panel'!$C$39)))))</f>
        <v>234409.37034319423</v>
      </c>
      <c r="AG117" s="91">
        <f>IF(AE117&gt;='Control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Panel'!$C$29)),IF(AE117&gt;='Control Panel'!$S$12,(('Control Panel'!$S$8-'Control Panel'!$R$8)*'Control Panel'!$C$24)+(('Control Panel'!$S$9-'Control Panel'!$R$9)*'Control Panel'!$C$25)+(('Control Panel'!$S$10-'Control Panel'!$R$10)*'Control Panel'!$C$26)+(('Control Panel'!$S$11-'Control Panel'!$R$11)*'Control Panel'!$C$27)+(('Control Panel'!$S$12-'Control Panel'!$R$12)*'Control Panel'!$C$28)+((AE117-'Control Panel'!$S$12)*'Control Panel'!$C$29),IF(AE117&gt;='Control Panel'!$S$11,(('Control Panel'!$S$8-'Control Panel'!$R$8)*'Control Panel'!$C$24)+(('Control Panel'!$S$9-'Control Panel'!$R$9)*'Control Panel'!$C$25)+(('Control Panel'!$S$10-'Control Panel'!$R$10)*'Control Panel'!$C$26)+(('Control Panel'!$S$11-'Control Panel'!$R$11)*'Control Panel'!$C$27)+((AE117-'Control Panel'!$S$11)*'Control Panel'!$C$28),IF(AE117&gt;='Control Panel'!$S$10,(('Control Panel'!$S$8-'Control Panel'!$R$8)*'Control Panel'!$C$24)+('Control Panel'!$S$9-'Control Panel'!$R$9)*'Control Panel'!$C$25+(('Control Panel'!$S$10-'Control Panel'!$R$10)*'Control Panel'!$C$26)+((AE117-'Control Panel'!$S$10)*'Control Panel'!$C$27),IF(AE117&gt;='Control Panel'!$S$9,(('Control Panel'!$S$8-'Control Panel'!$R$8)*'Control Panel'!$C$24)+(('Control Panel'!$S$9-'Control Panel'!$R$9)*'Control Panel'!$C$25)+((AE117-'Control Panel'!$S$9)*'Control Panel'!$C$26),IF(AE117&gt;='Control Panel'!$S$8,(('Control Panel'!$S$8-'Control Panel'!$R$8)*'Control Panel'!$C$24)+((AE117-'Control Panel'!$S$8)*'Control Panel'!$C$25),IF(AE117&lt;='Control Panel'!$S$8,((AE117-'Control Panel'!$R$8)*'Control Panel'!$C$24))))))))</f>
        <v>272425.88726261025</v>
      </c>
      <c r="AH117" s="91">
        <f t="shared" si="40"/>
        <v>38016.516919416026</v>
      </c>
      <c r="AI117" s="92">
        <f t="shared" si="41"/>
        <v>1105732.0664496659</v>
      </c>
      <c r="AJ117" s="92">
        <f t="shared" si="42"/>
        <v>1285059.7176906567</v>
      </c>
      <c r="AK117" s="92">
        <f t="shared" si="43"/>
        <v>179327.65124099073</v>
      </c>
    </row>
    <row r="118" spans="1:37" s="94" customFormat="1" ht="14.1">
      <c r="A118" s="86" t="str">
        <f>'ESTIMATED Earned Revenue'!A119</f>
        <v>Las Vegas, NV</v>
      </c>
      <c r="B118" s="86"/>
      <c r="C118" s="87">
        <f>'ESTIMATED Earned Revenue'!$I119*1.07925</f>
        <v>56966425.177590005</v>
      </c>
      <c r="D118" s="87">
        <f>'ESTIMATED Earned Revenue'!$L119*1.07925</f>
        <v>55003750.621995009</v>
      </c>
      <c r="E118" s="88">
        <f>IF(C118&gt;='Control Panel'!D$36,(('Control Panel'!D$34-'Control Panel'!C$34)*'Control Panel'!$C$39)+('Control Panel'!D$35-'Control Panel'!C$35)*'Control Panel'!$C$40+(('Control Panel'!D$36-'Control Panel'!C$36)*'Control Panel'!$C$41),IF(C118&gt;='Control Panel'!D$35,(('Control Panel'!D$34-'Control Panel'!C$34)*'Control Panel'!$C$39)+(('Control Panel'!D$35-'Control Panel'!C$35)*'Control Panel'!$C$40)+((C118-'Control Panel'!D$35)*'Control Panel'!$C$41),IF(C118&gt;='Control Panel'!D$34,(('Control Panel'!D$34-'Control Panel'!C$34)*'Control Panel'!$C$39)+((C118-'Control Panel'!D$34)*'Control Panel'!$C$40),IF(C118&lt;='Control Panel'!D$34,((C118-'Control Panel'!C$34)*'Control Panel'!$C$39)))))</f>
        <v>202203.584</v>
      </c>
      <c r="F118" s="88">
        <f>IF(D118&gt;='Control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Panel'!$C$29)),IF(D118&gt;='Control Panel'!$D$12,(('Control Panel'!$D$8-'Control Panel'!$C$8)*'Control Panel'!$C$24)+(('Control Panel'!$D$9-'Control Panel'!$C$9)*'Control Panel'!$C$25)+(('Control Panel'!$D$10-'Control Panel'!$C$10)*'Control Panel'!$C$26)+(('Control Panel'!$D$11-'Control Panel'!$C$11)*'Control Panel'!$C$27)+(('Control Panel'!$D$12-'Control Panel'!$C$12)*'Control Panel'!$C$28)+((D118-'Control Panel'!$D$12)*'Control Panel'!$C$29),IF(D118&gt;='Control Panel'!$D$11,(('Control Panel'!$D$8-'Control Panel'!$C$8)*'Control Panel'!$C$24)+(('Control Panel'!$D$9-'Control Panel'!$C$9)*'Control Panel'!$C$25)+(('Control Panel'!$D$10-'Control Panel'!$C$10)*'Control Panel'!$C$26)+(('Control Panel'!$D$11-'Control Panel'!$C$11)*'Control Panel'!$C$27)+((D118-'Control Panel'!$D$11)*'Control Panel'!$C$28),IF(D118&gt;='Control Panel'!$D$10,(('Control Panel'!$D$8-'Control Panel'!$C$8)*'Control Panel'!$C$24)+('Control Panel'!$D$9-'Control Panel'!$C$9)*'Control Panel'!$C$25+(('Control Panel'!$D$10-'Control Panel'!$C$10)*'Control Panel'!$C$26)+((D118-'Control Panel'!$D$10)*'Control Panel'!$C$27),IF(D118&gt;='Control Panel'!$D$9,(('Control Panel'!$D$8-'Control Panel'!$C$8)*'Control Panel'!$C$24)+(('Control Panel'!$D$9-'Control Panel'!$C$9)*'Control Panel'!$C$25)+((D118-'Control Panel'!$D$9)*'Control Panel'!$C$26),IF(D118&gt;='Control Panel'!$D$8,(('Control Panel'!$D$8-'Control Panel'!$C$8)*'Control Panel'!$C$24)+((D118-'Control Panel'!$D$8)*'Control Panel'!$C$25),IF(D118&lt;='Control Panel'!$D$8,((D118-'Control Panel'!$C$8)*'Control Panel'!$C$24))))))))</f>
        <v>237513.12717698253</v>
      </c>
      <c r="G118" s="89">
        <f t="shared" si="33"/>
        <v>3.5495220802365668E-3</v>
      </c>
      <c r="H118" s="90">
        <f t="shared" si="34"/>
        <v>4.3181260276095659E-3</v>
      </c>
      <c r="I118" s="91">
        <f t="shared" si="35"/>
        <v>35309.543176982523</v>
      </c>
      <c r="J118" s="91">
        <f>C118*(1+'Control Panel'!$C$44)</f>
        <v>58675417.932917707</v>
      </c>
      <c r="K118" s="91">
        <f>D118*(1+'Control Panel'!$C$44)</f>
        <v>56653863.140654862</v>
      </c>
      <c r="L118" s="92">
        <f>IF(J118&gt;='Control Panel'!G$36,(('Control Panel'!G$34-'Control Panel'!F$34)*'Control Panel'!$C$39)+('Control Panel'!G$35-'Control Panel'!F$35)*'Control Panel'!$C$40+(('Control Panel'!G$36-'Control Panel'!F$36)*'Control Panel'!$C$41),IF(J118&gt;='Control Panel'!G$35,(('Control Panel'!G$34-'Control Panel'!F$34)*'Control Panel'!$C$39)+(('Control Panel'!G$35-'Control Panel'!F$35)*'Control Panel'!$C$40)+((J118-'Control Panel'!G$35)*'Control Panel'!$C$41),IF(J118&gt;='Control Panel'!G$34,(('Control Panel'!G$34-'Control Panel'!F$34)*'Control Panel'!$C$39)+((J118-'Control Panel'!G$34)*'Control Panel'!$C$40),IF(J118&lt;='Control Panel'!G$34,((J118-'Control Panel'!F$34)*'Control Panel'!$C$39)))))</f>
        <v>208269.68946000002</v>
      </c>
      <c r="M118" s="92">
        <f>IF(K118&gt;='Control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Panel'!$C$29)),IF(K118&gt;='Control Panel'!$G$12,(('Control Panel'!$G$8-'Control Panel'!$F$8)*'Control Panel'!$C$24)+(('Control Panel'!$G$9-'Control Panel'!$F$9)*'Control Panel'!$C$25)+(('Control Panel'!$G$10-'Control Panel'!$F$10)*'Control Panel'!$C$26)+(('Control Panel'!$G$11-'Control Panel'!$F$11)*'Control Panel'!$C$27)+(('Control Panel'!$G$12-'Control Panel'!$F$12)*'Control Panel'!$C$28)+((K118-'Control Panel'!$G$12)*'Control Panel'!$C$29),IF(K118&gt;='Control Panel'!$G$11,(('Control Panel'!$G$8-'Control Panel'!$F$8)*'Control Panel'!$C$24)+(('Control Panel'!$G$9-'Control Panel'!$F$9)*'Control Panel'!$C$25)+(('Control Panel'!$G$10-'Control Panel'!$F$10)*'Control Panel'!$C$26)+(('Control Panel'!$G$11-'Control Panel'!$F$11)*'Control Panel'!$C$27)+((K118-'Control Panel'!$G$11)*'Control Panel'!$C$28),IF(K118&gt;='Control Panel'!$G$10,(('Control Panel'!$G$8-'Control Panel'!$F$8)*'Control Panel'!$C$24)+('Control Panel'!$G$9-'Control Panel'!$F$9)*'Control Panel'!$C$25+(('Control Panel'!$G$10-'Control Panel'!$F$10)*'Control Panel'!$C$26)+((K118-'Control Panel'!$G$10)*'Control Panel'!$C$27),IF(K118&gt;='Control Panel'!$G$9,(('Control Panel'!$G$8-'Control Panel'!$F$8)*'Control Panel'!$C$24)+(('Control Panel'!$G$9-'Control Panel'!$F$9)*'Control Panel'!$C$25)+((K118-'Control Panel'!$G$9)*'Control Panel'!$C$26),IF(K118&gt;='Control Panel'!$G$8,(('Control Panel'!$G$8-'Control Panel'!$F$8)*'Control Panel'!$C$24)+((K118-'Control Panel'!$G$8)*'Control Panel'!$C$25),IF(K118&lt;='Control Panel'!$G$8,((K118-'Control Panel'!$F$8)*'Control Panel'!$C$24))))))))</f>
        <v>244638.52099229203</v>
      </c>
      <c r="N118" s="92">
        <f t="shared" si="36"/>
        <v>36368.83153229201</v>
      </c>
      <c r="O118" s="92">
        <f>J118*(1+'Control Panel'!$C$44)</f>
        <v>60435680.470905237</v>
      </c>
      <c r="P118" s="92">
        <f>K118*(1+'Control Panel'!$C$44)</f>
        <v>58353479.034874506</v>
      </c>
      <c r="Q118" s="92">
        <f>IF(O118&gt;='Control Panel'!J$36,(('Control Panel'!J$34-'Control Panel'!I$34)*'Control Panel'!$C$39)+('Control Panel'!J$35-'Control Panel'!I$35)*'Control Panel'!$C$40+(('Control Panel'!J$36-'Control Panel'!I$36)*'Control Panel'!$C$41),IF(O118&gt;='Control Panel'!J$35,(('Control Panel'!J$34-'Control Panel'!I$34)*'Control Panel'!$C$39)+(('Control Panel'!J$35-'Control Panel'!I$35)*'Control Panel'!$C$40)+((O118-'Control Panel'!J$35)*'Control Panel'!$C$41),IF(O118&gt;='Control Panel'!J$34,(('Control Panel'!J$34-'Control Panel'!I$34)*'Control Panel'!$C$39)+((O118-'Control Panel'!J$34)*'Control Panel'!$C$40),IF(O118&lt;='Control Panel'!J$34,((O118-'Control Panel'!I$34)*'Control Panel'!$C$39)))))</f>
        <v>214517.78014380005</v>
      </c>
      <c r="R118" s="92">
        <f>IF(P118&gt;='Control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Panel'!$C$29)),IF(P118&gt;='Control Panel'!$J$12,(('Control Panel'!$J$8-'Control Panel'!$I$8)*'Control Panel'!$C$24)+(('Control Panel'!$J$9-'Control Panel'!$I$9)*'Control Panel'!$C$25)+(('Control Panel'!$J$10-'Control Panel'!$I$10)*'Control Panel'!$C$26)+(('Control Panel'!$J$11-'Control Panel'!$I$11)*'Control Panel'!$C$27)+(('Control Panel'!$J$12-'Control Panel'!$I$12)*'Control Panel'!$C$28)+((P118-'Control Panel'!$J$12)*'Control Panel'!$C$29),IF(P118&gt;='Control Panel'!$J$11,(('Control Panel'!$J$8-'Control Panel'!$I$8)*'Control Panel'!$C$24)+(('Control Panel'!$J$9-'Control Panel'!$I$9)*'Control Panel'!$C$25)+(('Control Panel'!$J$10-'Control Panel'!$I$10)*'Control Panel'!$C$26)+(('Control Panel'!$J$11-'Control Panel'!$I$11)*'Control Panel'!$C$27)+((P118-'Control Panel'!$J$11)*'Control Panel'!$C$28),IF(P118&gt;='Control Panel'!$J$10,(('Control Panel'!$J$8-'Control Panel'!$I$8)*'Control Panel'!$C$24)+('Control Panel'!$J$9-'Control Panel'!$I$9)*'Control Panel'!$C$25+(('Control Panel'!$J$10-'Control Panel'!$I$10)*'Control Panel'!$C$26)+((P118-'Control Panel'!$J$10)*'Control Panel'!$C$27),IF(P118&gt;='Control Panel'!$J$9,(('Control Panel'!$J$8-'Control Panel'!$I$8)*'Control Panel'!$C$24)+(('Control Panel'!$J$9-'Control Panel'!$I$9)*'Control Panel'!$C$25)+((P118-'Control Panel'!$J$9)*'Control Panel'!$C$26),IF(P118&gt;='Control Panel'!$J$8,(('Control Panel'!$J$8-'Control Panel'!$I$8)*'Control Panel'!$C$24)+((P118-'Control Panel'!$J$8)*'Control Panel'!$C$25),IF(P118&lt;='Control Panel'!$J$8,((P118-'Control Panel'!$I$8)*'Control Panel'!$C$24))))))))</f>
        <v>251977.67662206077</v>
      </c>
      <c r="S118" s="92">
        <f t="shared" si="37"/>
        <v>37459.896478260722</v>
      </c>
      <c r="T118" s="92">
        <f>O118*(1+'Control Panel'!$C$44)</f>
        <v>62248750.885032393</v>
      </c>
      <c r="U118" s="92">
        <f>P118*(1+'Control Panel'!$C$44)</f>
        <v>60104083.405920744</v>
      </c>
      <c r="V118" s="92">
        <f>IF(T118&gt;='Control Panel'!M$36,(('Control Panel'!M$34-'Control Panel'!L$34)*'Control Panel'!$C$39)+('Control Panel'!M$35-'Control Panel'!L$35)*'Control Panel'!$C$40+(('Control Panel'!M$36-'Control Panel'!L$36)*'Control Panel'!$C$41),IF(T118&gt;='Control Panel'!M$35,(('Control Panel'!M$34-'Control Panel'!L$34)*'Control Panel'!$C$39)+(('Control Panel'!M$35-'Control Panel'!L$35)*'Control Panel'!$C$40)+((T118-'Control Panel'!M$35)*'Control Panel'!$C$41),IF(T118&gt;='Control Panel'!M$34,(('Control Panel'!M$34-'Control Panel'!L$34)*'Control Panel'!$C$39)+((T118-'Control Panel'!M$34)*'Control Panel'!$C$40),IF(T118&lt;='Control Panel'!M$34,((T118-'Control Panel'!L$34)*'Control Panel'!$C$39)))))</f>
        <v>220953.31354811406</v>
      </c>
      <c r="W118" s="91">
        <f>IF(U118&gt;='Control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Panel'!$C$29)),IF(U118&gt;='Control Panel'!$M$12,(('Control Panel'!$M$8-'Control Panel'!$L$8)*'Control Panel'!$C$24)+(('Control Panel'!$M$9-'Control Panel'!$L$9)*'Control Panel'!$C$25)+(('Control Panel'!$M$10-'Control Panel'!$L$10)*'Control Panel'!$C$26)+(('Control Panel'!$M$11-'Control Panel'!$L$11)*'Control Panel'!$C$27)+(('Control Panel'!$M$12-'Control Panel'!$L$12)*'Control Panel'!$C$28)+((U118-'Control Panel'!$M$12)*'Control Panel'!$C$29),IF(U118&gt;='Control Panel'!$M$11,(('Control Panel'!$M$8-'Control Panel'!$L$8)*'Control Panel'!$C$24)+(('Control Panel'!$M$9-'Control Panel'!$L$9)*'Control Panel'!$C$25)+(('Control Panel'!$M$10-'Control Panel'!$L$10)*'Control Panel'!$C$26)+(('Control Panel'!$M$11-'Control Panel'!$L$11)*'Control Panel'!$C$27)+((U118-'Control Panel'!$M$11)*'Control Panel'!$C$28),IF(U118&gt;='Control Panel'!$M$10,(('Control Panel'!$M$8-'Control Panel'!$L$8)*'Control Panel'!$C$24)+('Control Panel'!$M$9-'Control Panel'!$L$9)*'Control Panel'!$C$25+(('Control Panel'!$M$10-'Control Panel'!$L$10)*'Control Panel'!$C$26)+((U118-'Control Panel'!$M$10)*'Control Panel'!$C$27),IF(U118&gt;='Control Panel'!$M$9,(('Control Panel'!$M$8-'Control Panel'!$L$8)*'Control Panel'!$C$24)+(('Control Panel'!$M$9-'Control Panel'!$L$9)*'Control Panel'!$C$25)+((U118-'Control Panel'!$M$9)*'Control Panel'!$C$26),IF(U118&gt;='Control Panel'!$M$8,(('Control Panel'!$M$8-'Control Panel'!$L$8)*'Control Panel'!$C$24)+((U118-'Control Panel'!$M$8)*'Control Panel'!$C$25),IF(U118&lt;='Control Panel'!$M$8,((U118-'Control Panel'!$L$8)*'Control Panel'!$C$24))))))))</f>
        <v>259537.0069207226</v>
      </c>
      <c r="X118" s="92">
        <f t="shared" si="38"/>
        <v>38583.693372608541</v>
      </c>
      <c r="Y118" s="91">
        <f>T118*(1+'Control Panel'!$C$44)</f>
        <v>64116213.411583364</v>
      </c>
      <c r="Z118" s="91">
        <f>U118*(1+'Control Panel'!$C$44)</f>
        <v>61907205.90809837</v>
      </c>
      <c r="AA118" s="91">
        <f>IF(Y118&gt;='Control Panel'!P$36,(('Control Panel'!P$34-'Control Panel'!O$34)*'Control Panel'!$C$39)+('Control Panel'!P$35-'Control Panel'!O$35)*'Control Panel'!$C$40+(('Control Panel'!P$36-'Control Panel'!O$36)*'Control Panel'!$C$41),IF(Y118&gt;='Control Panel'!P$35,(('Control Panel'!P$34-'Control Panel'!O$34)*'Control Panel'!$C$39)+(('Control Panel'!P$35-'Control Panel'!O$35)*'Control Panel'!$C$40)+((Y118-'Control Panel'!P$35)*'Control Panel'!$C$41),IF(Y118&gt;='Control Panel'!P$34,(('Control Panel'!P$34-'Control Panel'!O$34)*'Control Panel'!$C$39)+((Y118-'Control Panel'!P$34)*'Control Panel'!$C$40),IF(Y118&lt;='Control Panel'!P$34,((Y118-'Control Panel'!O$34)*'Control Panel'!$C$39)))))</f>
        <v>227581.91295455751</v>
      </c>
      <c r="AB118" s="91">
        <f>IF(Z118&gt;='Control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Panel'!$C$29)),IF(Z118&gt;='Control Panel'!$P$12,(('Control Panel'!$P$8-'Control Panel'!$O$8)*'Control Panel'!$C$24)+(('Control Panel'!$P$9-'Control Panel'!$O$9)*'Control Panel'!$C$25)+(('Control Panel'!$P$10-'Control Panel'!$O$10)*'Control Panel'!$C$26)+(('Control Panel'!$P$11-'Control Panel'!$O$11)*'Control Panel'!$C$27)+(('Control Panel'!$P$12-'Control Panel'!$O$12)*'Control Panel'!$C$28)+((Z118-'Control Panel'!$P$12)*'Control Panel'!$C$29),IF(Z118&gt;='Control Panel'!$P$11,(('Control Panel'!$P$8-'Control Panel'!$O$8)*'Control Panel'!$C$24)+(('Control Panel'!$P$9-'Control Panel'!$O$9)*'Control Panel'!$C$25)+(('Control Panel'!$P$10-'Control Panel'!$O$10)*'Control Panel'!$C$26)+(('Control Panel'!$P$11-'Control Panel'!$O$11)*'Control Panel'!$C$27)+((Z118-'Control Panel'!$P$11)*'Control Panel'!$C$28),IF(Z118&gt;='Control Panel'!$P$10,(('Control Panel'!$P$8-'Control Panel'!$O$8)*'Control Panel'!$C$24)+('Control Panel'!$P$9-'Control Panel'!$O$9)*'Control Panel'!$C$25+(('Control Panel'!$P$10-'Control Panel'!$O$10)*'Control Panel'!$C$26)+((Z118-'Control Panel'!$P$10)*'Control Panel'!$C$27),IF(Z118&gt;='Control Panel'!$P$9,(('Control Panel'!$P$8-'Control Panel'!$O$8)*'Control Panel'!$C$24)+(('Control Panel'!$P$9-'Control Panel'!$O$9)*'Control Panel'!$C$25)+((Z118-'Control Panel'!$P$9)*'Control Panel'!$C$26),IF(Z118&gt;='Control Panel'!$P$8,(('Control Panel'!$P$8-'Control Panel'!$O$8)*'Control Panel'!$C$24)+((Z118-'Control Panel'!$P$8)*'Control Panel'!$C$25),IF(Z118&lt;='Control Panel'!$P$8,((Z118-'Control Panel'!$O$8)*'Control Panel'!$C$24))))))))</f>
        <v>267323.11712834425</v>
      </c>
      <c r="AC118" s="93">
        <f t="shared" si="39"/>
        <v>39741.20417378674</v>
      </c>
      <c r="AD118" s="93">
        <f>Y118*(1+'Control Panel'!$C$44)</f>
        <v>66039699.813930869</v>
      </c>
      <c r="AE118" s="91">
        <f>Z118*(1+'Control Panel'!$C$44)</f>
        <v>63764422.085341319</v>
      </c>
      <c r="AF118" s="91">
        <f>IF(AD118&gt;='Control Panel'!S$36,(('Control Panel'!S$34-'Control Panel'!R$34)*'Control Panel'!$C$39)+('Control Panel'!S$35-'Control Panel'!R$35)*'Control Panel'!$C$40+(('Control Panel'!S$36-'Control Panel'!R$36)*'Control Panel'!$C$41),IF(AD118&gt;='Control Panel'!S$35,(('Control Panel'!S$34-'Control Panel'!R$34)*'Control Panel'!$C$39)+(('Control Panel'!S$35-'Control Panel'!R$35)*'Control Panel'!$C$40)+((AD118-'Control Panel'!S$35)*'Control Panel'!$C$41),IF(AD118&gt;='Control Panel'!S$34,(('Control Panel'!S$34-'Control Panel'!R$34)*'Control Panel'!$C$39)+((AD118-'Control Panel'!S$34)*'Control Panel'!$C$40),IF(AD118&lt;='Control Panel'!S$34,((AD118-'Control Panel'!R$34)*'Control Panel'!$C$39)))))</f>
        <v>234409.37034319423</v>
      </c>
      <c r="AG118" s="91">
        <f>IF(AE118&gt;='Control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Panel'!$C$29)),IF(AE118&gt;='Control Panel'!$S$12,(('Control Panel'!$S$8-'Control Panel'!$R$8)*'Control Panel'!$C$24)+(('Control Panel'!$S$9-'Control Panel'!$R$9)*'Control Panel'!$C$25)+(('Control Panel'!$S$10-'Control Panel'!$R$10)*'Control Panel'!$C$26)+(('Control Panel'!$S$11-'Control Panel'!$R$11)*'Control Panel'!$C$27)+(('Control Panel'!$S$12-'Control Panel'!$R$12)*'Control Panel'!$C$28)+((AE118-'Control Panel'!$S$12)*'Control Panel'!$C$29),IF(AE118&gt;='Control Panel'!$S$11,(('Control Panel'!$S$8-'Control Panel'!$R$8)*'Control Panel'!$C$24)+(('Control Panel'!$S$9-'Control Panel'!$R$9)*'Control Panel'!$C$25)+(('Control Panel'!$S$10-'Control Panel'!$R$10)*'Control Panel'!$C$26)+(('Control Panel'!$S$11-'Control Panel'!$R$11)*'Control Panel'!$C$27)+((AE118-'Control Panel'!$S$11)*'Control Panel'!$C$28),IF(AE118&gt;='Control Panel'!$S$10,(('Control Panel'!$S$8-'Control Panel'!$R$8)*'Control Panel'!$C$24)+('Control Panel'!$S$9-'Control Panel'!$R$9)*'Control Panel'!$C$25+(('Control Panel'!$S$10-'Control Panel'!$R$10)*'Control Panel'!$C$26)+((AE118-'Control Panel'!$S$10)*'Control Panel'!$C$27),IF(AE118&gt;='Control Panel'!$S$9,(('Control Panel'!$S$8-'Control Panel'!$R$8)*'Control Panel'!$C$24)+(('Control Panel'!$S$9-'Control Panel'!$R$9)*'Control Panel'!$C$25)+((AE118-'Control Panel'!$S$9)*'Control Panel'!$C$26),IF(AE118&gt;='Control Panel'!$S$8,(('Control Panel'!$S$8-'Control Panel'!$R$8)*'Control Panel'!$C$24)+((AE118-'Control Panel'!$S$8)*'Control Panel'!$C$25),IF(AE118&lt;='Control Panel'!$S$8,((AE118-'Control Panel'!$R$8)*'Control Panel'!$C$24))))))))</f>
        <v>275342.81064219458</v>
      </c>
      <c r="AH118" s="91">
        <f t="shared" si="40"/>
        <v>40933.440299000358</v>
      </c>
      <c r="AI118" s="92">
        <f t="shared" si="41"/>
        <v>1105732.0664496659</v>
      </c>
      <c r="AJ118" s="92">
        <f t="shared" si="42"/>
        <v>1298819.1323056142</v>
      </c>
      <c r="AK118" s="92">
        <f t="shared" si="43"/>
        <v>193087.06585594825</v>
      </c>
    </row>
    <row r="119" spans="1:37" s="94" customFormat="1" ht="14.1">
      <c r="A119" s="86" t="str">
        <f>'ESTIMATED Earned Revenue'!A120</f>
        <v>Pittsburgh, PA</v>
      </c>
      <c r="B119" s="86"/>
      <c r="C119" s="87">
        <f>'ESTIMATED Earned Revenue'!$I120*1.07925</f>
        <v>68592393.171750009</v>
      </c>
      <c r="D119" s="87">
        <f>'ESTIMATED Earned Revenue'!$L120*1.07925</f>
        <v>55086187.039500006</v>
      </c>
      <c r="E119" s="88">
        <f>IF(C119&gt;='Control Panel'!D$36,(('Control Panel'!D$34-'Control Panel'!C$34)*'Control Panel'!$C$39)+('Control Panel'!D$35-'Control Panel'!C$35)*'Control Panel'!$C$40+(('Control Panel'!D$36-'Control Panel'!C$36)*'Control Panel'!$C$41),IF(C119&gt;='Control Panel'!D$35,(('Control Panel'!D$34-'Control Panel'!C$34)*'Control Panel'!$C$39)+(('Control Panel'!D$35-'Control Panel'!C$35)*'Control Panel'!$C$40)+((C119-'Control Panel'!D$35)*'Control Panel'!$C$41),IF(C119&gt;='Control Panel'!D$34,(('Control Panel'!D$34-'Control Panel'!C$34)*'Control Panel'!$C$39)+((C119-'Control Panel'!D$34)*'Control Panel'!$C$40),IF(C119&lt;='Control Panel'!D$34,((C119-'Control Panel'!C$34)*'Control Panel'!$C$39)))))</f>
        <v>202203.584</v>
      </c>
      <c r="F119" s="88">
        <f>IF(D119&gt;='Control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Panel'!$C$29)),IF(D119&gt;='Control Panel'!$D$12,(('Control Panel'!$D$8-'Control Panel'!$C$8)*'Control Panel'!$C$24)+(('Control Panel'!$D$9-'Control Panel'!$C$9)*'Control Panel'!$C$25)+(('Control Panel'!$D$10-'Control Panel'!$C$10)*'Control Panel'!$C$26)+(('Control Panel'!$D$11-'Control Panel'!$C$11)*'Control Panel'!$C$27)+(('Control Panel'!$D$12-'Control Panel'!$C$12)*'Control Panel'!$C$28)+((D119-'Control Panel'!$D$12)*'Control Panel'!$C$29),IF(D119&gt;='Control Panel'!$D$11,(('Control Panel'!$D$8-'Control Panel'!$C$8)*'Control Panel'!$C$24)+(('Control Panel'!$D$9-'Control Panel'!$C$9)*'Control Panel'!$C$25)+(('Control Panel'!$D$10-'Control Panel'!$C$10)*'Control Panel'!$C$26)+(('Control Panel'!$D$11-'Control Panel'!$C$11)*'Control Panel'!$C$27)+((D119-'Control Panel'!$D$11)*'Control Panel'!$C$28),IF(D119&gt;='Control Panel'!$D$10,(('Control Panel'!$D$8-'Control Panel'!$C$8)*'Control Panel'!$C$24)+('Control Panel'!$D$9-'Control Panel'!$C$9)*'Control Panel'!$C$25+(('Control Panel'!$D$10-'Control Panel'!$C$10)*'Control Panel'!$C$26)+((D119-'Control Panel'!$D$10)*'Control Panel'!$C$27),IF(D119&gt;='Control Panel'!$D$9,(('Control Panel'!$D$8-'Control Panel'!$C$8)*'Control Panel'!$C$24)+(('Control Panel'!$D$9-'Control Panel'!$C$9)*'Control Panel'!$C$25)+((D119-'Control Panel'!$D$9)*'Control Panel'!$C$26),IF(D119&gt;='Control Panel'!$D$8,(('Control Panel'!$D$8-'Control Panel'!$C$8)*'Control Panel'!$C$24)+((D119-'Control Panel'!$D$8)*'Control Panel'!$C$25),IF(D119&lt;='Control Panel'!$D$8,((D119-'Control Panel'!$C$8)*'Control Panel'!$C$24))))))))</f>
        <v>237801.65463825001</v>
      </c>
      <c r="G119" s="89">
        <f t="shared" si="33"/>
        <v>2.9479009938273766E-3</v>
      </c>
      <c r="H119" s="90">
        <f t="shared" si="34"/>
        <v>4.3169017029211403E-3</v>
      </c>
      <c r="I119" s="91">
        <f t="shared" si="35"/>
        <v>35598.070638250007</v>
      </c>
      <c r="J119" s="91">
        <f>C119*(1+'Control Panel'!$C$44)</f>
        <v>70650164.966902509</v>
      </c>
      <c r="K119" s="91">
        <f>D119*(1+'Control Panel'!$C$44)</f>
        <v>56738772.650685005</v>
      </c>
      <c r="L119" s="92">
        <f>IF(J119&gt;='Control Panel'!G$36,(('Control Panel'!G$34-'Control Panel'!F$34)*'Control Panel'!$C$39)+('Control Panel'!G$35-'Control Panel'!F$35)*'Control Panel'!$C$40+(('Control Panel'!G$36-'Control Panel'!F$36)*'Control Panel'!$C$41),IF(J119&gt;='Control Panel'!G$35,(('Control Panel'!G$34-'Control Panel'!F$34)*'Control Panel'!$C$39)+(('Control Panel'!G$35-'Control Panel'!F$35)*'Control Panel'!$C$40)+((J119-'Control Panel'!G$35)*'Control Panel'!$C$41),IF(J119&gt;='Control Panel'!G$34,(('Control Panel'!G$34-'Control Panel'!F$34)*'Control Panel'!$C$39)+((J119-'Control Panel'!G$34)*'Control Panel'!$C$40),IF(J119&lt;='Control Panel'!G$34,((J119-'Control Panel'!F$34)*'Control Panel'!$C$39)))))</f>
        <v>208269.68946000002</v>
      </c>
      <c r="M119" s="92">
        <f>IF(K119&gt;='Control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Panel'!$C$29)),IF(K119&gt;='Control Panel'!$G$12,(('Control Panel'!$G$8-'Control Panel'!$F$8)*'Control Panel'!$C$24)+(('Control Panel'!$G$9-'Control Panel'!$F$9)*'Control Panel'!$C$25)+(('Control Panel'!$G$10-'Control Panel'!$F$10)*'Control Panel'!$C$26)+(('Control Panel'!$G$11-'Control Panel'!$F$11)*'Control Panel'!$C$27)+(('Control Panel'!$G$12-'Control Panel'!$F$12)*'Control Panel'!$C$28)+((K119-'Control Panel'!$G$12)*'Control Panel'!$C$29),IF(K119&gt;='Control Panel'!$G$11,(('Control Panel'!$G$8-'Control Panel'!$F$8)*'Control Panel'!$C$24)+(('Control Panel'!$G$9-'Control Panel'!$F$9)*'Control Panel'!$C$25)+(('Control Panel'!$G$10-'Control Panel'!$F$10)*'Control Panel'!$C$26)+(('Control Panel'!$G$11-'Control Panel'!$F$11)*'Control Panel'!$C$27)+((K119-'Control Panel'!$G$11)*'Control Panel'!$C$28),IF(K119&gt;='Control Panel'!$G$10,(('Control Panel'!$G$8-'Control Panel'!$F$8)*'Control Panel'!$C$24)+('Control Panel'!$G$9-'Control Panel'!$F$9)*'Control Panel'!$C$25+(('Control Panel'!$G$10-'Control Panel'!$F$10)*'Control Panel'!$C$26)+((K119-'Control Panel'!$G$10)*'Control Panel'!$C$27),IF(K119&gt;='Control Panel'!$G$9,(('Control Panel'!$G$8-'Control Panel'!$F$8)*'Control Panel'!$C$24)+(('Control Panel'!$G$9-'Control Panel'!$F$9)*'Control Panel'!$C$25)+((K119-'Control Panel'!$G$9)*'Control Panel'!$C$26),IF(K119&gt;='Control Panel'!$G$8,(('Control Panel'!$G$8-'Control Panel'!$F$8)*'Control Panel'!$C$24)+((K119-'Control Panel'!$G$8)*'Control Panel'!$C$25),IF(K119&lt;='Control Panel'!$G$8,((K119-'Control Panel'!$F$8)*'Control Panel'!$C$24))))))))</f>
        <v>244935.70427739751</v>
      </c>
      <c r="N119" s="92">
        <f t="shared" si="36"/>
        <v>36666.014817397489</v>
      </c>
      <c r="O119" s="92">
        <f>J119*(1+'Control Panel'!$C$44)</f>
        <v>72769669.915909588</v>
      </c>
      <c r="P119" s="92">
        <f>K119*(1+'Control Panel'!$C$44)</f>
        <v>58440935.83020556</v>
      </c>
      <c r="Q119" s="92">
        <f>IF(O119&gt;='Control Panel'!J$36,(('Control Panel'!J$34-'Control Panel'!I$34)*'Control Panel'!$C$39)+('Control Panel'!J$35-'Control Panel'!I$35)*'Control Panel'!$C$40+(('Control Panel'!J$36-'Control Panel'!I$36)*'Control Panel'!$C$41),IF(O119&gt;='Control Panel'!J$35,(('Control Panel'!J$34-'Control Panel'!I$34)*'Control Panel'!$C$39)+(('Control Panel'!J$35-'Control Panel'!I$35)*'Control Panel'!$C$40)+((O119-'Control Panel'!J$35)*'Control Panel'!$C$41),IF(O119&gt;='Control Panel'!J$34,(('Control Panel'!J$34-'Control Panel'!I$34)*'Control Panel'!$C$39)+((O119-'Control Panel'!J$34)*'Control Panel'!$C$40),IF(O119&lt;='Control Panel'!J$34,((O119-'Control Panel'!I$34)*'Control Panel'!$C$39)))))</f>
        <v>214517.78014380005</v>
      </c>
      <c r="R119" s="92">
        <f>IF(P119&gt;='Control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Panel'!$C$29)),IF(P119&gt;='Control Panel'!$J$12,(('Control Panel'!$J$8-'Control Panel'!$I$8)*'Control Panel'!$C$24)+(('Control Panel'!$J$9-'Control Panel'!$I$9)*'Control Panel'!$C$25)+(('Control Panel'!$J$10-'Control Panel'!$I$10)*'Control Panel'!$C$26)+(('Control Panel'!$J$11-'Control Panel'!$I$11)*'Control Panel'!$C$27)+(('Control Panel'!$J$12-'Control Panel'!$I$12)*'Control Panel'!$C$28)+((P119-'Control Panel'!$J$12)*'Control Panel'!$C$29),IF(P119&gt;='Control Panel'!$J$11,(('Control Panel'!$J$8-'Control Panel'!$I$8)*'Control Panel'!$C$24)+(('Control Panel'!$J$9-'Control Panel'!$I$9)*'Control Panel'!$C$25)+(('Control Panel'!$J$10-'Control Panel'!$I$10)*'Control Panel'!$C$26)+(('Control Panel'!$J$11-'Control Panel'!$I$11)*'Control Panel'!$C$27)+((P119-'Control Panel'!$J$11)*'Control Panel'!$C$28),IF(P119&gt;='Control Panel'!$J$10,(('Control Panel'!$J$8-'Control Panel'!$I$8)*'Control Panel'!$C$24)+('Control Panel'!$J$9-'Control Panel'!$I$9)*'Control Panel'!$C$25+(('Control Panel'!$J$10-'Control Panel'!$I$10)*'Control Panel'!$C$26)+((P119-'Control Panel'!$J$10)*'Control Panel'!$C$27),IF(P119&gt;='Control Panel'!$J$9,(('Control Panel'!$J$8-'Control Panel'!$I$8)*'Control Panel'!$C$24)+(('Control Panel'!$J$9-'Control Panel'!$I$9)*'Control Panel'!$C$25)+((P119-'Control Panel'!$J$9)*'Control Panel'!$C$26),IF(P119&gt;='Control Panel'!$J$8,(('Control Panel'!$J$8-'Control Panel'!$I$8)*'Control Panel'!$C$24)+((P119-'Control Panel'!$J$8)*'Control Panel'!$C$25),IF(P119&lt;='Control Panel'!$J$8,((P119-'Control Panel'!$I$8)*'Control Panel'!$C$24))))))))</f>
        <v>252283.77540571947</v>
      </c>
      <c r="S119" s="92">
        <f t="shared" si="37"/>
        <v>37765.995261919423</v>
      </c>
      <c r="T119" s="92">
        <f>O119*(1+'Control Panel'!$C$44)</f>
        <v>74952760.013386875</v>
      </c>
      <c r="U119" s="92">
        <f>P119*(1+'Control Panel'!$C$44)</f>
        <v>60194163.90511173</v>
      </c>
      <c r="V119" s="92">
        <f>IF(T119&gt;='Control Panel'!M$36,(('Control Panel'!M$34-'Control Panel'!L$34)*'Control Panel'!$C$39)+('Control Panel'!M$35-'Control Panel'!L$35)*'Control Panel'!$C$40+(('Control Panel'!M$36-'Control Panel'!L$36)*'Control Panel'!$C$41),IF(T119&gt;='Control Panel'!M$35,(('Control Panel'!M$34-'Control Panel'!L$34)*'Control Panel'!$C$39)+(('Control Panel'!M$35-'Control Panel'!L$35)*'Control Panel'!$C$40)+((T119-'Control Panel'!M$35)*'Control Panel'!$C$41),IF(T119&gt;='Control Panel'!M$34,(('Control Panel'!M$34-'Control Panel'!L$34)*'Control Panel'!$C$39)+((T119-'Control Panel'!M$34)*'Control Panel'!$C$40),IF(T119&lt;='Control Panel'!M$34,((T119-'Control Panel'!L$34)*'Control Panel'!$C$39)))))</f>
        <v>220953.31354811406</v>
      </c>
      <c r="W119" s="91">
        <f>IF(U119&gt;='Control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Panel'!$C$29)),IF(U119&gt;='Control Panel'!$M$12,(('Control Panel'!$M$8-'Control Panel'!$L$8)*'Control Panel'!$C$24)+(('Control Panel'!$M$9-'Control Panel'!$L$9)*'Control Panel'!$C$25)+(('Control Panel'!$M$10-'Control Panel'!$L$10)*'Control Panel'!$C$26)+(('Control Panel'!$M$11-'Control Panel'!$L$11)*'Control Panel'!$C$27)+(('Control Panel'!$M$12-'Control Panel'!$L$12)*'Control Panel'!$C$28)+((U119-'Control Panel'!$M$12)*'Control Panel'!$C$29),IF(U119&gt;='Control Panel'!$M$11,(('Control Panel'!$M$8-'Control Panel'!$L$8)*'Control Panel'!$C$24)+(('Control Panel'!$M$9-'Control Panel'!$L$9)*'Control Panel'!$C$25)+(('Control Panel'!$M$10-'Control Panel'!$L$10)*'Control Panel'!$C$26)+(('Control Panel'!$M$11-'Control Panel'!$L$11)*'Control Panel'!$C$27)+((U119-'Control Panel'!$M$11)*'Control Panel'!$C$28),IF(U119&gt;='Control Panel'!$M$10,(('Control Panel'!$M$8-'Control Panel'!$L$8)*'Control Panel'!$C$24)+('Control Panel'!$M$9-'Control Panel'!$L$9)*'Control Panel'!$C$25+(('Control Panel'!$M$10-'Control Panel'!$L$10)*'Control Panel'!$C$26)+((U119-'Control Panel'!$M$10)*'Control Panel'!$C$27),IF(U119&gt;='Control Panel'!$M$9,(('Control Panel'!$M$8-'Control Panel'!$L$8)*'Control Panel'!$C$24)+(('Control Panel'!$M$9-'Control Panel'!$L$9)*'Control Panel'!$C$25)+((U119-'Control Panel'!$M$9)*'Control Panel'!$C$26),IF(U119&gt;='Control Panel'!$M$8,(('Control Panel'!$M$8-'Control Panel'!$L$8)*'Control Panel'!$C$24)+((U119-'Control Panel'!$M$8)*'Control Panel'!$C$25),IF(U119&lt;='Control Panel'!$M$8,((U119-'Control Panel'!$L$8)*'Control Panel'!$C$24))))))))</f>
        <v>259852.28866789106</v>
      </c>
      <c r="X119" s="92">
        <f t="shared" si="38"/>
        <v>38898.975119776995</v>
      </c>
      <c r="Y119" s="91">
        <f>T119*(1+'Control Panel'!$C$44)</f>
        <v>77201342.813788489</v>
      </c>
      <c r="Z119" s="91">
        <f>U119*(1+'Control Panel'!$C$44)</f>
        <v>61999988.822265081</v>
      </c>
      <c r="AA119" s="91">
        <f>IF(Y119&gt;='Control Panel'!P$36,(('Control Panel'!P$34-'Control Panel'!O$34)*'Control Panel'!$C$39)+('Control Panel'!P$35-'Control Panel'!O$35)*'Control Panel'!$C$40+(('Control Panel'!P$36-'Control Panel'!O$36)*'Control Panel'!$C$41),IF(Y119&gt;='Control Panel'!P$35,(('Control Panel'!P$34-'Control Panel'!O$34)*'Control Panel'!$C$39)+(('Control Panel'!P$35-'Control Panel'!O$35)*'Control Panel'!$C$40)+((Y119-'Control Panel'!P$35)*'Control Panel'!$C$41),IF(Y119&gt;='Control Panel'!P$34,(('Control Panel'!P$34-'Control Panel'!O$34)*'Control Panel'!$C$39)+((Y119-'Control Panel'!P$34)*'Control Panel'!$C$40),IF(Y119&lt;='Control Panel'!P$34,((Y119-'Control Panel'!O$34)*'Control Panel'!$C$39)))))</f>
        <v>227581.91295455751</v>
      </c>
      <c r="AB119" s="91">
        <f>IF(Z119&gt;='Control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Panel'!$C$29)),IF(Z119&gt;='Control Panel'!$P$12,(('Control Panel'!$P$8-'Control Panel'!$O$8)*'Control Panel'!$C$24)+(('Control Panel'!$P$9-'Control Panel'!$O$9)*'Control Panel'!$C$25)+(('Control Panel'!$P$10-'Control Panel'!$O$10)*'Control Panel'!$C$26)+(('Control Panel'!$P$11-'Control Panel'!$O$11)*'Control Panel'!$C$27)+(('Control Panel'!$P$12-'Control Panel'!$O$12)*'Control Panel'!$C$28)+((Z119-'Control Panel'!$P$12)*'Control Panel'!$C$29),IF(Z119&gt;='Control Panel'!$P$11,(('Control Panel'!$P$8-'Control Panel'!$O$8)*'Control Panel'!$C$24)+(('Control Panel'!$P$9-'Control Panel'!$O$9)*'Control Panel'!$C$25)+(('Control Panel'!$P$10-'Control Panel'!$O$10)*'Control Panel'!$C$26)+(('Control Panel'!$P$11-'Control Panel'!$O$11)*'Control Panel'!$C$27)+((Z119-'Control Panel'!$P$11)*'Control Panel'!$C$28),IF(Z119&gt;='Control Panel'!$P$10,(('Control Panel'!$P$8-'Control Panel'!$O$8)*'Control Panel'!$C$24)+('Control Panel'!$P$9-'Control Panel'!$O$9)*'Control Panel'!$C$25+(('Control Panel'!$P$10-'Control Panel'!$O$10)*'Control Panel'!$C$26)+((Z119-'Control Panel'!$P$10)*'Control Panel'!$C$27),IF(Z119&gt;='Control Panel'!$P$9,(('Control Panel'!$P$8-'Control Panel'!$O$8)*'Control Panel'!$C$24)+(('Control Panel'!$P$9-'Control Panel'!$O$9)*'Control Panel'!$C$25)+((Z119-'Control Panel'!$P$9)*'Control Panel'!$C$26),IF(Z119&gt;='Control Panel'!$P$8,(('Control Panel'!$P$8-'Control Panel'!$O$8)*'Control Panel'!$C$24)+((Z119-'Control Panel'!$P$8)*'Control Panel'!$C$25),IF(Z119&lt;='Control Panel'!$P$8,((Z119-'Control Panel'!$O$8)*'Control Panel'!$C$24))))))))</f>
        <v>267647.85732792784</v>
      </c>
      <c r="AC119" s="93">
        <f t="shared" si="39"/>
        <v>40065.944373370323</v>
      </c>
      <c r="AD119" s="93">
        <f>Y119*(1+'Control Panel'!$C$44)</f>
        <v>79517383.098202139</v>
      </c>
      <c r="AE119" s="91">
        <f>Z119*(1+'Control Panel'!$C$44)</f>
        <v>63859988.486933038</v>
      </c>
      <c r="AF119" s="91">
        <f>IF(AD119&gt;='Control Panel'!S$36,(('Control Panel'!S$34-'Control Panel'!R$34)*'Control Panel'!$C$39)+('Control Panel'!S$35-'Control Panel'!R$35)*'Control Panel'!$C$40+(('Control Panel'!S$36-'Control Panel'!R$36)*'Control Panel'!$C$41),IF(AD119&gt;='Control Panel'!S$35,(('Control Panel'!S$34-'Control Panel'!R$34)*'Control Panel'!$C$39)+(('Control Panel'!S$35-'Control Panel'!R$35)*'Control Panel'!$C$40)+((AD119-'Control Panel'!S$35)*'Control Panel'!$C$41),IF(AD119&gt;='Control Panel'!S$34,(('Control Panel'!S$34-'Control Panel'!R$34)*'Control Panel'!$C$39)+((AD119-'Control Panel'!S$34)*'Control Panel'!$C$40),IF(AD119&lt;='Control Panel'!S$34,((AD119-'Control Panel'!R$34)*'Control Panel'!$C$39)))))</f>
        <v>234409.37034319423</v>
      </c>
      <c r="AG119" s="91">
        <f>IF(AE119&gt;='Control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Panel'!$C$29)),IF(AE119&gt;='Control Panel'!$S$12,(('Control Panel'!$S$8-'Control Panel'!$R$8)*'Control Panel'!$C$24)+(('Control Panel'!$S$9-'Control Panel'!$R$9)*'Control Panel'!$C$25)+(('Control Panel'!$S$10-'Control Panel'!$R$10)*'Control Panel'!$C$26)+(('Control Panel'!$S$11-'Control Panel'!$R$11)*'Control Panel'!$C$27)+(('Control Panel'!$S$12-'Control Panel'!$R$12)*'Control Panel'!$C$28)+((AE119-'Control Panel'!$S$12)*'Control Panel'!$C$29),IF(AE119&gt;='Control Panel'!$S$11,(('Control Panel'!$S$8-'Control Panel'!$R$8)*'Control Panel'!$C$24)+(('Control Panel'!$S$9-'Control Panel'!$R$9)*'Control Panel'!$C$25)+(('Control Panel'!$S$10-'Control Panel'!$R$10)*'Control Panel'!$C$26)+(('Control Panel'!$S$11-'Control Panel'!$R$11)*'Control Panel'!$C$27)+((AE119-'Control Panel'!$S$11)*'Control Panel'!$C$28),IF(AE119&gt;='Control Panel'!$S$10,(('Control Panel'!$S$8-'Control Panel'!$R$8)*'Control Panel'!$C$24)+('Control Panel'!$S$9-'Control Panel'!$R$9)*'Control Panel'!$C$25+(('Control Panel'!$S$10-'Control Panel'!$R$10)*'Control Panel'!$C$26)+((AE119-'Control Panel'!$S$10)*'Control Panel'!$C$27),IF(AE119&gt;='Control Panel'!$S$9,(('Control Panel'!$S$8-'Control Panel'!$R$8)*'Control Panel'!$C$24)+(('Control Panel'!$S$9-'Control Panel'!$R$9)*'Control Panel'!$C$25)+((AE119-'Control Panel'!$S$9)*'Control Panel'!$C$26),IF(AE119&gt;='Control Panel'!$S$8,(('Control Panel'!$S$8-'Control Panel'!$R$8)*'Control Panel'!$C$24)+((AE119-'Control Panel'!$S$8)*'Control Panel'!$C$25),IF(AE119&lt;='Control Panel'!$S$8,((AE119-'Control Panel'!$R$8)*'Control Panel'!$C$24))))))))</f>
        <v>275677.29304776562</v>
      </c>
      <c r="AH119" s="91">
        <f t="shared" si="40"/>
        <v>41267.922704571392</v>
      </c>
      <c r="AI119" s="92">
        <f t="shared" si="41"/>
        <v>1105732.0664496659</v>
      </c>
      <c r="AJ119" s="92">
        <f t="shared" si="42"/>
        <v>1300396.9187267015</v>
      </c>
      <c r="AK119" s="92">
        <f t="shared" si="43"/>
        <v>194664.85227703559</v>
      </c>
    </row>
    <row r="120" spans="1:37" s="94" customFormat="1" ht="14.1">
      <c r="A120" s="86" t="str">
        <f>'ESTIMATED Earned Revenue'!A121</f>
        <v>San Jose, CA</v>
      </c>
      <c r="B120" s="86"/>
      <c r="C120" s="87">
        <f>'ESTIMATED Earned Revenue'!$I121*1.07925</f>
        <v>64625518.330312505</v>
      </c>
      <c r="D120" s="87">
        <f>'ESTIMATED Earned Revenue'!$L121*1.07925</f>
        <v>55408966.895452499</v>
      </c>
      <c r="E120" s="88">
        <f>IF(C120&gt;='Control Panel'!D$36,(('Control Panel'!D$34-'Control Panel'!C$34)*'Control Panel'!$C$39)+('Control Panel'!D$35-'Control Panel'!C$35)*'Control Panel'!$C$40+(('Control Panel'!D$36-'Control Panel'!C$36)*'Control Panel'!$C$41),IF(C120&gt;='Control Panel'!D$35,(('Control Panel'!D$34-'Control Panel'!C$34)*'Control Panel'!$C$39)+(('Control Panel'!D$35-'Control Panel'!C$35)*'Control Panel'!$C$40)+((C120-'Control Panel'!D$35)*'Control Panel'!$C$41),IF(C120&gt;='Control Panel'!D$34,(('Control Panel'!D$34-'Control Panel'!C$34)*'Control Panel'!$C$39)+((C120-'Control Panel'!D$34)*'Control Panel'!$C$40),IF(C120&lt;='Control Panel'!D$34,((C120-'Control Panel'!C$34)*'Control Panel'!$C$39)))))</f>
        <v>202203.584</v>
      </c>
      <c r="F120" s="88">
        <f>IF(D120&gt;='Control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Panel'!$C$29)),IF(D120&gt;='Control Panel'!$D$12,(('Control Panel'!$D$8-'Control Panel'!$C$8)*'Control Panel'!$C$24)+(('Control Panel'!$D$9-'Control Panel'!$C$9)*'Control Panel'!$C$25)+(('Control Panel'!$D$10-'Control Panel'!$C$10)*'Control Panel'!$C$26)+(('Control Panel'!$D$11-'Control Panel'!$C$11)*'Control Panel'!$C$27)+(('Control Panel'!$D$12-'Control Panel'!$C$12)*'Control Panel'!$C$28)+((D120-'Control Panel'!$D$12)*'Control Panel'!$C$29),IF(D120&gt;='Control Panel'!$D$11,(('Control Panel'!$D$8-'Control Panel'!$C$8)*'Control Panel'!$C$24)+(('Control Panel'!$D$9-'Control Panel'!$C$9)*'Control Panel'!$C$25)+(('Control Panel'!$D$10-'Control Panel'!$C$10)*'Control Panel'!$C$26)+(('Control Panel'!$D$11-'Control Panel'!$C$11)*'Control Panel'!$C$27)+((D120-'Control Panel'!$D$11)*'Control Panel'!$C$28),IF(D120&gt;='Control Panel'!$D$10,(('Control Panel'!$D$8-'Control Panel'!$C$8)*'Control Panel'!$C$24)+('Control Panel'!$D$9-'Control Panel'!$C$9)*'Control Panel'!$C$25+(('Control Panel'!$D$10-'Control Panel'!$C$10)*'Control Panel'!$C$26)+((D120-'Control Panel'!$D$10)*'Control Panel'!$C$27),IF(D120&gt;='Control Panel'!$D$9,(('Control Panel'!$D$8-'Control Panel'!$C$8)*'Control Panel'!$C$24)+(('Control Panel'!$D$9-'Control Panel'!$C$9)*'Control Panel'!$C$25)+((D120-'Control Panel'!$D$9)*'Control Panel'!$C$26),IF(D120&gt;='Control Panel'!$D$8,(('Control Panel'!$D$8-'Control Panel'!$C$8)*'Control Panel'!$C$24)+((D120-'Control Panel'!$D$8)*'Control Panel'!$C$25),IF(D120&lt;='Control Panel'!$D$8,((D120-'Control Panel'!$C$8)*'Control Panel'!$C$24))))))))</f>
        <v>238931.38413408375</v>
      </c>
      <c r="G120" s="89">
        <f t="shared" si="33"/>
        <v>3.128850479256531E-3</v>
      </c>
      <c r="H120" s="90">
        <f t="shared" si="34"/>
        <v>4.3121429169561583E-3</v>
      </c>
      <c r="I120" s="91">
        <f t="shared" si="35"/>
        <v>36727.800134083751</v>
      </c>
      <c r="J120" s="91">
        <f>C120*(1+'Control Panel'!$C$44)</f>
        <v>66564283.880221881</v>
      </c>
      <c r="K120" s="91">
        <f>D120*(1+'Control Panel'!$C$44)</f>
        <v>57071235.902316079</v>
      </c>
      <c r="L120" s="92">
        <f>IF(J120&gt;='Control Panel'!G$36,(('Control Panel'!G$34-'Control Panel'!F$34)*'Control Panel'!$C$39)+('Control Panel'!G$35-'Control Panel'!F$35)*'Control Panel'!$C$40+(('Control Panel'!G$36-'Control Panel'!F$36)*'Control Panel'!$C$41),IF(J120&gt;='Control Panel'!G$35,(('Control Panel'!G$34-'Control Panel'!F$34)*'Control Panel'!$C$39)+(('Control Panel'!G$35-'Control Panel'!F$35)*'Control Panel'!$C$40)+((J120-'Control Panel'!G$35)*'Control Panel'!$C$41),IF(J120&gt;='Control Panel'!G$34,(('Control Panel'!G$34-'Control Panel'!F$34)*'Control Panel'!$C$39)+((J120-'Control Panel'!G$34)*'Control Panel'!$C$40),IF(J120&lt;='Control Panel'!G$34,((J120-'Control Panel'!F$34)*'Control Panel'!$C$39)))))</f>
        <v>208269.68946000002</v>
      </c>
      <c r="M120" s="92">
        <f>IF(K120&gt;='Control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Panel'!$C$29)),IF(K120&gt;='Control Panel'!$G$12,(('Control Panel'!$G$8-'Control Panel'!$F$8)*'Control Panel'!$C$24)+(('Control Panel'!$G$9-'Control Panel'!$F$9)*'Control Panel'!$C$25)+(('Control Panel'!$G$10-'Control Panel'!$F$10)*'Control Panel'!$C$26)+(('Control Panel'!$G$11-'Control Panel'!$F$11)*'Control Panel'!$C$27)+(('Control Panel'!$G$12-'Control Panel'!$F$12)*'Control Panel'!$C$28)+((K120-'Control Panel'!$G$12)*'Control Panel'!$C$29),IF(K120&gt;='Control Panel'!$G$11,(('Control Panel'!$G$8-'Control Panel'!$F$8)*'Control Panel'!$C$24)+(('Control Panel'!$G$9-'Control Panel'!$F$9)*'Control Panel'!$C$25)+(('Control Panel'!$G$10-'Control Panel'!$F$10)*'Control Panel'!$C$26)+(('Control Panel'!$G$11-'Control Panel'!$F$11)*'Control Panel'!$C$27)+((K120-'Control Panel'!$G$11)*'Control Panel'!$C$28),IF(K120&gt;='Control Panel'!$G$10,(('Control Panel'!$G$8-'Control Panel'!$F$8)*'Control Panel'!$C$24)+('Control Panel'!$G$9-'Control Panel'!$F$9)*'Control Panel'!$C$25+(('Control Panel'!$G$10-'Control Panel'!$F$10)*'Control Panel'!$C$26)+((K120-'Control Panel'!$G$10)*'Control Panel'!$C$27),IF(K120&gt;='Control Panel'!$G$9,(('Control Panel'!$G$8-'Control Panel'!$F$8)*'Control Panel'!$C$24)+(('Control Panel'!$G$9-'Control Panel'!$F$9)*'Control Panel'!$C$25)+((K120-'Control Panel'!$G$9)*'Control Panel'!$C$26),IF(K120&gt;='Control Panel'!$G$8,(('Control Panel'!$G$8-'Control Panel'!$F$8)*'Control Panel'!$C$24)+((K120-'Control Panel'!$G$8)*'Control Panel'!$C$25),IF(K120&lt;='Control Panel'!$G$8,((K120-'Control Panel'!$F$8)*'Control Panel'!$C$24))))))))</f>
        <v>246099.32565810627</v>
      </c>
      <c r="N120" s="92">
        <f t="shared" si="36"/>
        <v>37829.636198106251</v>
      </c>
      <c r="O120" s="92">
        <f>J120*(1+'Control Panel'!$C$44)</f>
        <v>68561212.396628544</v>
      </c>
      <c r="P120" s="92">
        <f>K120*(1+'Control Panel'!$C$44)</f>
        <v>58783372.979385562</v>
      </c>
      <c r="Q120" s="92">
        <f>IF(O120&gt;='Control Panel'!J$36,(('Control Panel'!J$34-'Control Panel'!I$34)*'Control Panel'!$C$39)+('Control Panel'!J$35-'Control Panel'!I$35)*'Control Panel'!$C$40+(('Control Panel'!J$36-'Control Panel'!I$36)*'Control Panel'!$C$41),IF(O120&gt;='Control Panel'!J$35,(('Control Panel'!J$34-'Control Panel'!I$34)*'Control Panel'!$C$39)+(('Control Panel'!J$35-'Control Panel'!I$35)*'Control Panel'!$C$40)+((O120-'Control Panel'!J$35)*'Control Panel'!$C$41),IF(O120&gt;='Control Panel'!J$34,(('Control Panel'!J$34-'Control Panel'!I$34)*'Control Panel'!$C$39)+((O120-'Control Panel'!J$34)*'Control Panel'!$C$40),IF(O120&lt;='Control Panel'!J$34,((O120-'Control Panel'!I$34)*'Control Panel'!$C$39)))))</f>
        <v>214517.78014380005</v>
      </c>
      <c r="R120" s="92">
        <f>IF(P120&gt;='Control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Panel'!$C$29)),IF(P120&gt;='Control Panel'!$J$12,(('Control Panel'!$J$8-'Control Panel'!$I$8)*'Control Panel'!$C$24)+(('Control Panel'!$J$9-'Control Panel'!$I$9)*'Control Panel'!$C$25)+(('Control Panel'!$J$10-'Control Panel'!$I$10)*'Control Panel'!$C$26)+(('Control Panel'!$J$11-'Control Panel'!$I$11)*'Control Panel'!$C$27)+(('Control Panel'!$J$12-'Control Panel'!$I$12)*'Control Panel'!$C$28)+((P120-'Control Panel'!$J$12)*'Control Panel'!$C$29),IF(P120&gt;='Control Panel'!$J$11,(('Control Panel'!$J$8-'Control Panel'!$I$8)*'Control Panel'!$C$24)+(('Control Panel'!$J$9-'Control Panel'!$I$9)*'Control Panel'!$C$25)+(('Control Panel'!$J$10-'Control Panel'!$I$10)*'Control Panel'!$C$26)+(('Control Panel'!$J$11-'Control Panel'!$I$11)*'Control Panel'!$C$27)+((P120-'Control Panel'!$J$11)*'Control Panel'!$C$28),IF(P120&gt;='Control Panel'!$J$10,(('Control Panel'!$J$8-'Control Panel'!$I$8)*'Control Panel'!$C$24)+('Control Panel'!$J$9-'Control Panel'!$I$9)*'Control Panel'!$C$25+(('Control Panel'!$J$10-'Control Panel'!$I$10)*'Control Panel'!$C$26)+((P120-'Control Panel'!$J$10)*'Control Panel'!$C$27),IF(P120&gt;='Control Panel'!$J$9,(('Control Panel'!$J$8-'Control Panel'!$I$8)*'Control Panel'!$C$24)+(('Control Panel'!$J$9-'Control Panel'!$I$9)*'Control Panel'!$C$25)+((P120-'Control Panel'!$J$9)*'Control Panel'!$C$26),IF(P120&gt;='Control Panel'!$J$8,(('Control Panel'!$J$8-'Control Panel'!$I$8)*'Control Panel'!$C$24)+((P120-'Control Panel'!$J$8)*'Control Panel'!$C$25),IF(P120&lt;='Control Panel'!$J$8,((P120-'Control Panel'!$I$8)*'Control Panel'!$C$24))))))))</f>
        <v>253482.30542784947</v>
      </c>
      <c r="S120" s="92">
        <f t="shared" si="37"/>
        <v>38964.525284049421</v>
      </c>
      <c r="T120" s="92">
        <f>O120*(1+'Control Panel'!$C$44)</f>
        <v>70618048.768527403</v>
      </c>
      <c r="U120" s="92">
        <f>P120*(1+'Control Panel'!$C$44)</f>
        <v>60546874.168767132</v>
      </c>
      <c r="V120" s="92">
        <f>IF(T120&gt;='Control Panel'!M$36,(('Control Panel'!M$34-'Control Panel'!L$34)*'Control Panel'!$C$39)+('Control Panel'!M$35-'Control Panel'!L$35)*'Control Panel'!$C$40+(('Control Panel'!M$36-'Control Panel'!L$36)*'Control Panel'!$C$41),IF(T120&gt;='Control Panel'!M$35,(('Control Panel'!M$34-'Control Panel'!L$34)*'Control Panel'!$C$39)+(('Control Panel'!M$35-'Control Panel'!L$35)*'Control Panel'!$C$40)+((T120-'Control Panel'!M$35)*'Control Panel'!$C$41),IF(T120&gt;='Control Panel'!M$34,(('Control Panel'!M$34-'Control Panel'!L$34)*'Control Panel'!$C$39)+((T120-'Control Panel'!M$34)*'Control Panel'!$C$40),IF(T120&lt;='Control Panel'!M$34,((T120-'Control Panel'!L$34)*'Control Panel'!$C$39)))))</f>
        <v>220953.31354811406</v>
      </c>
      <c r="W120" s="91">
        <f>IF(U120&gt;='Control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Panel'!$C$29)),IF(U120&gt;='Control Panel'!$M$12,(('Control Panel'!$M$8-'Control Panel'!$L$8)*'Control Panel'!$C$24)+(('Control Panel'!$M$9-'Control Panel'!$L$9)*'Control Panel'!$C$25)+(('Control Panel'!$M$10-'Control Panel'!$L$10)*'Control Panel'!$C$26)+(('Control Panel'!$M$11-'Control Panel'!$L$11)*'Control Panel'!$C$27)+(('Control Panel'!$M$12-'Control Panel'!$L$12)*'Control Panel'!$C$28)+((U120-'Control Panel'!$M$12)*'Control Panel'!$C$29),IF(U120&gt;='Control Panel'!$M$11,(('Control Panel'!$M$8-'Control Panel'!$L$8)*'Control Panel'!$C$24)+(('Control Panel'!$M$9-'Control Panel'!$L$9)*'Control Panel'!$C$25)+(('Control Panel'!$M$10-'Control Panel'!$L$10)*'Control Panel'!$C$26)+(('Control Panel'!$M$11-'Control Panel'!$L$11)*'Control Panel'!$C$27)+((U120-'Control Panel'!$M$11)*'Control Panel'!$C$28),IF(U120&gt;='Control Panel'!$M$10,(('Control Panel'!$M$8-'Control Panel'!$L$8)*'Control Panel'!$C$24)+('Control Panel'!$M$9-'Control Panel'!$L$9)*'Control Panel'!$C$25+(('Control Panel'!$M$10-'Control Panel'!$L$10)*'Control Panel'!$C$26)+((U120-'Control Panel'!$M$10)*'Control Panel'!$C$27),IF(U120&gt;='Control Panel'!$M$9,(('Control Panel'!$M$8-'Control Panel'!$L$8)*'Control Panel'!$C$24)+(('Control Panel'!$M$9-'Control Panel'!$L$9)*'Control Panel'!$C$25)+((U120-'Control Panel'!$M$9)*'Control Panel'!$C$26),IF(U120&gt;='Control Panel'!$M$8,(('Control Panel'!$M$8-'Control Panel'!$L$8)*'Control Panel'!$C$24)+((U120-'Control Panel'!$M$8)*'Control Panel'!$C$25),IF(U120&lt;='Control Panel'!$M$8,((U120-'Control Panel'!$L$8)*'Control Panel'!$C$24))))))))</f>
        <v>261086.77459068497</v>
      </c>
      <c r="X120" s="92">
        <f t="shared" si="38"/>
        <v>40133.461042570911</v>
      </c>
      <c r="Y120" s="91">
        <f>T120*(1+'Control Panel'!$C$44)</f>
        <v>72736590.231583223</v>
      </c>
      <c r="Z120" s="91">
        <f>U120*(1+'Control Panel'!$C$44)</f>
        <v>62363280.39383015</v>
      </c>
      <c r="AA120" s="91">
        <f>IF(Y120&gt;='Control Panel'!P$36,(('Control Panel'!P$34-'Control Panel'!O$34)*'Control Panel'!$C$39)+('Control Panel'!P$35-'Control Panel'!O$35)*'Control Panel'!$C$40+(('Control Panel'!P$36-'Control Panel'!O$36)*'Control Panel'!$C$41),IF(Y120&gt;='Control Panel'!P$35,(('Control Panel'!P$34-'Control Panel'!O$34)*'Control Panel'!$C$39)+(('Control Panel'!P$35-'Control Panel'!O$35)*'Control Panel'!$C$40)+((Y120-'Control Panel'!P$35)*'Control Panel'!$C$41),IF(Y120&gt;='Control Panel'!P$34,(('Control Panel'!P$34-'Control Panel'!O$34)*'Control Panel'!$C$39)+((Y120-'Control Panel'!P$34)*'Control Panel'!$C$40),IF(Y120&lt;='Control Panel'!P$34,((Y120-'Control Panel'!O$34)*'Control Panel'!$C$39)))))</f>
        <v>227581.91295455751</v>
      </c>
      <c r="AB120" s="91">
        <f>IF(Z120&gt;='Control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Panel'!$C$29)),IF(Z120&gt;='Control Panel'!$P$12,(('Control Panel'!$P$8-'Control Panel'!$O$8)*'Control Panel'!$C$24)+(('Control Panel'!$P$9-'Control Panel'!$O$9)*'Control Panel'!$C$25)+(('Control Panel'!$P$10-'Control Panel'!$O$10)*'Control Panel'!$C$26)+(('Control Panel'!$P$11-'Control Panel'!$O$11)*'Control Panel'!$C$27)+(('Control Panel'!$P$12-'Control Panel'!$O$12)*'Control Panel'!$C$28)+((Z120-'Control Panel'!$P$12)*'Control Panel'!$C$29),IF(Z120&gt;='Control Panel'!$P$11,(('Control Panel'!$P$8-'Control Panel'!$O$8)*'Control Panel'!$C$24)+(('Control Panel'!$P$9-'Control Panel'!$O$9)*'Control Panel'!$C$25)+(('Control Panel'!$P$10-'Control Panel'!$O$10)*'Control Panel'!$C$26)+(('Control Panel'!$P$11-'Control Panel'!$O$11)*'Control Panel'!$C$27)+((Z120-'Control Panel'!$P$11)*'Control Panel'!$C$28),IF(Z120&gt;='Control Panel'!$P$10,(('Control Panel'!$P$8-'Control Panel'!$O$8)*'Control Panel'!$C$24)+('Control Panel'!$P$9-'Control Panel'!$O$9)*'Control Panel'!$C$25+(('Control Panel'!$P$10-'Control Panel'!$O$10)*'Control Panel'!$C$26)+((Z120-'Control Panel'!$P$10)*'Control Panel'!$C$27),IF(Z120&gt;='Control Panel'!$P$9,(('Control Panel'!$P$8-'Control Panel'!$O$8)*'Control Panel'!$C$24)+(('Control Panel'!$P$9-'Control Panel'!$O$9)*'Control Panel'!$C$25)+((Z120-'Control Panel'!$P$9)*'Control Panel'!$C$26),IF(Z120&gt;='Control Panel'!$P$8,(('Control Panel'!$P$8-'Control Panel'!$O$8)*'Control Panel'!$C$24)+((Z120-'Control Panel'!$P$8)*'Control Panel'!$C$25),IF(Z120&lt;='Control Panel'!$P$8,((Z120-'Control Panel'!$O$8)*'Control Panel'!$C$24))))))))</f>
        <v>268919.37782840553</v>
      </c>
      <c r="AC120" s="93">
        <f t="shared" si="39"/>
        <v>41337.464873848017</v>
      </c>
      <c r="AD120" s="93">
        <f>Y120*(1+'Control Panel'!$C$44)</f>
        <v>74918687.938530728</v>
      </c>
      <c r="AE120" s="91">
        <f>Z120*(1+'Control Panel'!$C$44)</f>
        <v>64234178.805645056</v>
      </c>
      <c r="AF120" s="91">
        <f>IF(AD120&gt;='Control Panel'!S$36,(('Control Panel'!S$34-'Control Panel'!R$34)*'Control Panel'!$C$39)+('Control Panel'!S$35-'Control Panel'!R$35)*'Control Panel'!$C$40+(('Control Panel'!S$36-'Control Panel'!R$36)*'Control Panel'!$C$41),IF(AD120&gt;='Control Panel'!S$35,(('Control Panel'!S$34-'Control Panel'!R$34)*'Control Panel'!$C$39)+(('Control Panel'!S$35-'Control Panel'!R$35)*'Control Panel'!$C$40)+((AD120-'Control Panel'!S$35)*'Control Panel'!$C$41),IF(AD120&gt;='Control Panel'!S$34,(('Control Panel'!S$34-'Control Panel'!R$34)*'Control Panel'!$C$39)+((AD120-'Control Panel'!S$34)*'Control Panel'!$C$40),IF(AD120&lt;='Control Panel'!S$34,((AD120-'Control Panel'!R$34)*'Control Panel'!$C$39)))))</f>
        <v>234409.37034319423</v>
      </c>
      <c r="AG120" s="91">
        <f>IF(AE120&gt;='Control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Panel'!$C$29)),IF(AE120&gt;='Control Panel'!$S$12,(('Control Panel'!$S$8-'Control Panel'!$R$8)*'Control Panel'!$C$24)+(('Control Panel'!$S$9-'Control Panel'!$R$9)*'Control Panel'!$C$25)+(('Control Panel'!$S$10-'Control Panel'!$R$10)*'Control Panel'!$C$26)+(('Control Panel'!$S$11-'Control Panel'!$R$11)*'Control Panel'!$C$27)+(('Control Panel'!$S$12-'Control Panel'!$R$12)*'Control Panel'!$C$28)+((AE120-'Control Panel'!$S$12)*'Control Panel'!$C$29),IF(AE120&gt;='Control Panel'!$S$11,(('Control Panel'!$S$8-'Control Panel'!$R$8)*'Control Panel'!$C$24)+(('Control Panel'!$S$9-'Control Panel'!$R$9)*'Control Panel'!$C$25)+(('Control Panel'!$S$10-'Control Panel'!$R$10)*'Control Panel'!$C$26)+(('Control Panel'!$S$11-'Control Panel'!$R$11)*'Control Panel'!$C$27)+((AE120-'Control Panel'!$S$11)*'Control Panel'!$C$28),IF(AE120&gt;='Control Panel'!$S$10,(('Control Panel'!$S$8-'Control Panel'!$R$8)*'Control Panel'!$C$24)+('Control Panel'!$S$9-'Control Panel'!$R$9)*'Control Panel'!$C$25+(('Control Panel'!$S$10-'Control Panel'!$R$10)*'Control Panel'!$C$26)+((AE120-'Control Panel'!$S$10)*'Control Panel'!$C$27),IF(AE120&gt;='Control Panel'!$S$9,(('Control Panel'!$S$8-'Control Panel'!$R$8)*'Control Panel'!$C$24)+(('Control Panel'!$S$9-'Control Panel'!$R$9)*'Control Panel'!$C$25)+((AE120-'Control Panel'!$S$9)*'Control Panel'!$C$26),IF(AE120&gt;='Control Panel'!$S$8,(('Control Panel'!$S$8-'Control Panel'!$R$8)*'Control Panel'!$C$24)+((AE120-'Control Panel'!$S$8)*'Control Panel'!$C$25),IF(AE120&lt;='Control Panel'!$S$8,((AE120-'Control Panel'!$R$8)*'Control Panel'!$C$24))))))))</f>
        <v>276986.95916325774</v>
      </c>
      <c r="AH120" s="91">
        <f t="shared" si="40"/>
        <v>42577.588820063509</v>
      </c>
      <c r="AI120" s="92">
        <f t="shared" si="41"/>
        <v>1105732.0664496659</v>
      </c>
      <c r="AJ120" s="92">
        <f t="shared" si="42"/>
        <v>1306574.7426683041</v>
      </c>
      <c r="AK120" s="92">
        <f t="shared" si="43"/>
        <v>200842.6762186382</v>
      </c>
    </row>
    <row r="121" spans="1:37" s="94" customFormat="1" ht="14.1">
      <c r="A121" s="86" t="str">
        <f>'ESTIMATED Earned Revenue'!A122</f>
        <v>Greenville, SC</v>
      </c>
      <c r="B121" s="86"/>
      <c r="C121" s="87">
        <f>'ESTIMATED Earned Revenue'!$I122*1.07925</f>
        <v>63378027.015750006</v>
      </c>
      <c r="D121" s="87">
        <f>'ESTIMATED Earned Revenue'!$L122*1.07925</f>
        <v>57685909.801875003</v>
      </c>
      <c r="E121" s="88">
        <f>IF(C121&gt;='Control Panel'!D$36,(('Control Panel'!D$34-'Control Panel'!C$34)*'Control Panel'!$C$39)+('Control Panel'!D$35-'Control Panel'!C$35)*'Control Panel'!$C$40+(('Control Panel'!D$36-'Control Panel'!C$36)*'Control Panel'!$C$41),IF(C121&gt;='Control Panel'!D$35,(('Control Panel'!D$34-'Control Panel'!C$34)*'Control Panel'!$C$39)+(('Control Panel'!D$35-'Control Panel'!C$35)*'Control Panel'!$C$40)+((C121-'Control Panel'!D$35)*'Control Panel'!$C$41),IF(C121&gt;='Control Panel'!D$34,(('Control Panel'!D$34-'Control Panel'!C$34)*'Control Panel'!$C$39)+((C121-'Control Panel'!D$34)*'Control Panel'!$C$40),IF(C121&lt;='Control Panel'!D$34,((C121-'Control Panel'!C$34)*'Control Panel'!$C$39)))))</f>
        <v>202203.584</v>
      </c>
      <c r="F121" s="88">
        <f>IF(D121&gt;='Control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Panel'!$C$29)),IF(D121&gt;='Control Panel'!$D$12,(('Control Panel'!$D$8-'Control Panel'!$C$8)*'Control Panel'!$C$24)+(('Control Panel'!$D$9-'Control Panel'!$C$9)*'Control Panel'!$C$25)+(('Control Panel'!$D$10-'Control Panel'!$C$10)*'Control Panel'!$C$26)+(('Control Panel'!$D$11-'Control Panel'!$C$11)*'Control Panel'!$C$27)+(('Control Panel'!$D$12-'Control Panel'!$C$12)*'Control Panel'!$C$28)+((D121-'Control Panel'!$D$12)*'Control Panel'!$C$29),IF(D121&gt;='Control Panel'!$D$11,(('Control Panel'!$D$8-'Control Panel'!$C$8)*'Control Panel'!$C$24)+(('Control Panel'!$D$9-'Control Panel'!$C$9)*'Control Panel'!$C$25)+(('Control Panel'!$D$10-'Control Panel'!$C$10)*'Control Panel'!$C$26)+(('Control Panel'!$D$11-'Control Panel'!$C$11)*'Control Panel'!$C$27)+((D121-'Control Panel'!$D$11)*'Control Panel'!$C$28),IF(D121&gt;='Control Panel'!$D$10,(('Control Panel'!$D$8-'Control Panel'!$C$8)*'Control Panel'!$C$24)+('Control Panel'!$D$9-'Control Panel'!$C$9)*'Control Panel'!$C$25+(('Control Panel'!$D$10-'Control Panel'!$C$10)*'Control Panel'!$C$26)+((D121-'Control Panel'!$D$10)*'Control Panel'!$C$27),IF(D121&gt;='Control Panel'!$D$9,(('Control Panel'!$D$8-'Control Panel'!$C$8)*'Control Panel'!$C$24)+(('Control Panel'!$D$9-'Control Panel'!$C$9)*'Control Panel'!$C$25)+((D121-'Control Panel'!$D$9)*'Control Panel'!$C$26),IF(D121&gt;='Control Panel'!$D$8,(('Control Panel'!$D$8-'Control Panel'!$C$8)*'Control Panel'!$C$24)+((D121-'Control Panel'!$D$8)*'Control Panel'!$C$25),IF(D121&lt;='Control Panel'!$D$8,((D121-'Control Panel'!$C$8)*'Control Panel'!$C$24))))))))</f>
        <v>246900.6843065625</v>
      </c>
      <c r="G121" s="89">
        <f t="shared" si="33"/>
        <v>3.1904367100249209E-3</v>
      </c>
      <c r="H121" s="90">
        <f t="shared" si="34"/>
        <v>4.280086509072226E-3</v>
      </c>
      <c r="I121" s="91">
        <f t="shared" si="35"/>
        <v>44697.100306562497</v>
      </c>
      <c r="J121" s="91">
        <f>C121*(1+'Control Panel'!$C$44)</f>
        <v>65279367.826222509</v>
      </c>
      <c r="K121" s="91">
        <f>D121*(1+'Control Panel'!$C$44)</f>
        <v>59416487.095931254</v>
      </c>
      <c r="L121" s="92">
        <f>IF(J121&gt;='Control Panel'!G$36,(('Control Panel'!G$34-'Control Panel'!F$34)*'Control Panel'!$C$39)+('Control Panel'!G$35-'Control Panel'!F$35)*'Control Panel'!$C$40+(('Control Panel'!G$36-'Control Panel'!F$36)*'Control Panel'!$C$41),IF(J121&gt;='Control Panel'!G$35,(('Control Panel'!G$34-'Control Panel'!F$34)*'Control Panel'!$C$39)+(('Control Panel'!G$35-'Control Panel'!F$35)*'Control Panel'!$C$40)+((J121-'Control Panel'!G$35)*'Control Panel'!$C$41),IF(J121&gt;='Control Panel'!G$34,(('Control Panel'!G$34-'Control Panel'!F$34)*'Control Panel'!$C$39)+((J121-'Control Panel'!G$34)*'Control Panel'!$C$40),IF(J121&lt;='Control Panel'!G$34,((J121-'Control Panel'!F$34)*'Control Panel'!$C$39)))))</f>
        <v>208269.68946000002</v>
      </c>
      <c r="M121" s="92">
        <f>IF(K121&gt;='Control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Panel'!$C$29)),IF(K121&gt;='Control Panel'!$G$12,(('Control Panel'!$G$8-'Control Panel'!$F$8)*'Control Panel'!$C$24)+(('Control Panel'!$G$9-'Control Panel'!$F$9)*'Control Panel'!$C$25)+(('Control Panel'!$G$10-'Control Panel'!$F$10)*'Control Panel'!$C$26)+(('Control Panel'!$G$11-'Control Panel'!$F$11)*'Control Panel'!$C$27)+(('Control Panel'!$G$12-'Control Panel'!$F$12)*'Control Panel'!$C$28)+((K121-'Control Panel'!$G$12)*'Control Panel'!$C$29),IF(K121&gt;='Control Panel'!$G$11,(('Control Panel'!$G$8-'Control Panel'!$F$8)*'Control Panel'!$C$24)+(('Control Panel'!$G$9-'Control Panel'!$F$9)*'Control Panel'!$C$25)+(('Control Panel'!$G$10-'Control Panel'!$F$10)*'Control Panel'!$C$26)+(('Control Panel'!$G$11-'Control Panel'!$F$11)*'Control Panel'!$C$27)+((K121-'Control Panel'!$G$11)*'Control Panel'!$C$28),IF(K121&gt;='Control Panel'!$G$10,(('Control Panel'!$G$8-'Control Panel'!$F$8)*'Control Panel'!$C$24)+('Control Panel'!$G$9-'Control Panel'!$F$9)*'Control Panel'!$C$25+(('Control Panel'!$G$10-'Control Panel'!$F$10)*'Control Panel'!$C$26)+((K121-'Control Panel'!$G$10)*'Control Panel'!$C$27),IF(K121&gt;='Control Panel'!$G$9,(('Control Panel'!$G$8-'Control Panel'!$F$8)*'Control Panel'!$C$24)+(('Control Panel'!$G$9-'Control Panel'!$F$9)*'Control Panel'!$C$25)+((K121-'Control Panel'!$G$9)*'Control Panel'!$C$26),IF(K121&gt;='Control Panel'!$G$8,(('Control Panel'!$G$8-'Control Panel'!$F$8)*'Control Panel'!$C$24)+((K121-'Control Panel'!$G$8)*'Control Panel'!$C$25),IF(K121&lt;='Control Panel'!$G$8,((K121-'Control Panel'!$F$8)*'Control Panel'!$C$24))))))))</f>
        <v>254307.70483575939</v>
      </c>
      <c r="N121" s="92">
        <f t="shared" si="36"/>
        <v>46038.015375759365</v>
      </c>
      <c r="O121" s="92">
        <f>J121*(1+'Control Panel'!$C$44)</f>
        <v>67237748.861009181</v>
      </c>
      <c r="P121" s="92">
        <f>K121*(1+'Control Panel'!$C$44)</f>
        <v>61198981.708809197</v>
      </c>
      <c r="Q121" s="92">
        <f>IF(O121&gt;='Control Panel'!J$36,(('Control Panel'!J$34-'Control Panel'!I$34)*'Control Panel'!$C$39)+('Control Panel'!J$35-'Control Panel'!I$35)*'Control Panel'!$C$40+(('Control Panel'!J$36-'Control Panel'!I$36)*'Control Panel'!$C$41),IF(O121&gt;='Control Panel'!J$35,(('Control Panel'!J$34-'Control Panel'!I$34)*'Control Panel'!$C$39)+(('Control Panel'!J$35-'Control Panel'!I$35)*'Control Panel'!$C$40)+((O121-'Control Panel'!J$35)*'Control Panel'!$C$41),IF(O121&gt;='Control Panel'!J$34,(('Control Panel'!J$34-'Control Panel'!I$34)*'Control Panel'!$C$39)+((O121-'Control Panel'!J$34)*'Control Panel'!$C$40),IF(O121&lt;='Control Panel'!J$34,((O121-'Control Panel'!I$34)*'Control Panel'!$C$39)))))</f>
        <v>214517.78014380005</v>
      </c>
      <c r="R121" s="92">
        <f>IF(P121&gt;='Control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Panel'!$C$29)),IF(P121&gt;='Control Panel'!$J$12,(('Control Panel'!$J$8-'Control Panel'!$I$8)*'Control Panel'!$C$24)+(('Control Panel'!$J$9-'Control Panel'!$I$9)*'Control Panel'!$C$25)+(('Control Panel'!$J$10-'Control Panel'!$I$10)*'Control Panel'!$C$26)+(('Control Panel'!$J$11-'Control Panel'!$I$11)*'Control Panel'!$C$27)+(('Control Panel'!$J$12-'Control Panel'!$I$12)*'Control Panel'!$C$28)+((P121-'Control Panel'!$J$12)*'Control Panel'!$C$29),IF(P121&gt;='Control Panel'!$J$11,(('Control Panel'!$J$8-'Control Panel'!$I$8)*'Control Panel'!$C$24)+(('Control Panel'!$J$9-'Control Panel'!$I$9)*'Control Panel'!$C$25)+(('Control Panel'!$J$10-'Control Panel'!$I$10)*'Control Panel'!$C$26)+(('Control Panel'!$J$11-'Control Panel'!$I$11)*'Control Panel'!$C$27)+((P121-'Control Panel'!$J$11)*'Control Panel'!$C$28),IF(P121&gt;='Control Panel'!$J$10,(('Control Panel'!$J$8-'Control Panel'!$I$8)*'Control Panel'!$C$24)+('Control Panel'!$J$9-'Control Panel'!$I$9)*'Control Panel'!$C$25+(('Control Panel'!$J$10-'Control Panel'!$I$10)*'Control Panel'!$C$26)+((P121-'Control Panel'!$J$10)*'Control Panel'!$C$27),IF(P121&gt;='Control Panel'!$J$9,(('Control Panel'!$J$8-'Control Panel'!$I$8)*'Control Panel'!$C$24)+(('Control Panel'!$J$9-'Control Panel'!$I$9)*'Control Panel'!$C$25)+((P121-'Control Panel'!$J$9)*'Control Panel'!$C$26),IF(P121&gt;='Control Panel'!$J$8,(('Control Panel'!$J$8-'Control Panel'!$I$8)*'Control Panel'!$C$24)+((P121-'Control Panel'!$J$8)*'Control Panel'!$C$25),IF(P121&lt;='Control Panel'!$J$8,((P121-'Control Panel'!$I$8)*'Control Panel'!$C$24))))))))</f>
        <v>261936.9359808322</v>
      </c>
      <c r="S121" s="92">
        <f t="shared" si="37"/>
        <v>47419.155837032158</v>
      </c>
      <c r="T121" s="92">
        <f>O121*(1+'Control Panel'!$C$44)</f>
        <v>69254881.326839462</v>
      </c>
      <c r="U121" s="92">
        <f>P121*(1+'Control Panel'!$C$44)</f>
        <v>63034951.160073474</v>
      </c>
      <c r="V121" s="92">
        <f>IF(T121&gt;='Control Panel'!M$36,(('Control Panel'!M$34-'Control Panel'!L$34)*'Control Panel'!$C$39)+('Control Panel'!M$35-'Control Panel'!L$35)*'Control Panel'!$C$40+(('Control Panel'!M$36-'Control Panel'!L$36)*'Control Panel'!$C$41),IF(T121&gt;='Control Panel'!M$35,(('Control Panel'!M$34-'Control Panel'!L$34)*'Control Panel'!$C$39)+(('Control Panel'!M$35-'Control Panel'!L$35)*'Control Panel'!$C$40)+((T121-'Control Panel'!M$35)*'Control Panel'!$C$41),IF(T121&gt;='Control Panel'!M$34,(('Control Panel'!M$34-'Control Panel'!L$34)*'Control Panel'!$C$39)+((T121-'Control Panel'!M$34)*'Control Panel'!$C$40),IF(T121&lt;='Control Panel'!M$34,((T121-'Control Panel'!L$34)*'Control Panel'!$C$39)))))</f>
        <v>220953.31354811406</v>
      </c>
      <c r="W121" s="91">
        <f>IF(U121&gt;='Control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Panel'!$C$29)),IF(U121&gt;='Control Panel'!$M$12,(('Control Panel'!$M$8-'Control Panel'!$L$8)*'Control Panel'!$C$24)+(('Control Panel'!$M$9-'Control Panel'!$L$9)*'Control Panel'!$C$25)+(('Control Panel'!$M$10-'Control Panel'!$L$10)*'Control Panel'!$C$26)+(('Control Panel'!$M$11-'Control Panel'!$L$11)*'Control Panel'!$C$27)+(('Control Panel'!$M$12-'Control Panel'!$L$12)*'Control Panel'!$C$28)+((U121-'Control Panel'!$M$12)*'Control Panel'!$C$29),IF(U121&gt;='Control Panel'!$M$11,(('Control Panel'!$M$8-'Control Panel'!$L$8)*'Control Panel'!$C$24)+(('Control Panel'!$M$9-'Control Panel'!$L$9)*'Control Panel'!$C$25)+(('Control Panel'!$M$10-'Control Panel'!$L$10)*'Control Panel'!$C$26)+(('Control Panel'!$M$11-'Control Panel'!$L$11)*'Control Panel'!$C$27)+((U121-'Control Panel'!$M$11)*'Control Panel'!$C$28),IF(U121&gt;='Control Panel'!$M$10,(('Control Panel'!$M$8-'Control Panel'!$L$8)*'Control Panel'!$C$24)+('Control Panel'!$M$9-'Control Panel'!$L$9)*'Control Panel'!$C$25+(('Control Panel'!$M$10-'Control Panel'!$L$10)*'Control Panel'!$C$26)+((U121-'Control Panel'!$M$10)*'Control Panel'!$C$27),IF(U121&gt;='Control Panel'!$M$9,(('Control Panel'!$M$8-'Control Panel'!$L$8)*'Control Panel'!$C$24)+(('Control Panel'!$M$9-'Control Panel'!$L$9)*'Control Panel'!$C$25)+((U121-'Control Panel'!$M$9)*'Control Panel'!$C$26),IF(U121&gt;='Control Panel'!$M$8,(('Control Panel'!$M$8-'Control Panel'!$L$8)*'Control Panel'!$C$24)+((U121-'Control Panel'!$M$8)*'Control Panel'!$C$25),IF(U121&lt;='Control Panel'!$M$8,((U121-'Control Panel'!$L$8)*'Control Panel'!$C$24))))))))</f>
        <v>269795.04406025715</v>
      </c>
      <c r="X121" s="92">
        <f t="shared" si="38"/>
        <v>48841.730512143084</v>
      </c>
      <c r="Y121" s="91">
        <f>T121*(1+'Control Panel'!$C$44)</f>
        <v>71332527.766644642</v>
      </c>
      <c r="Z121" s="91">
        <f>U121*(1+'Control Panel'!$C$44)</f>
        <v>64925999.69487568</v>
      </c>
      <c r="AA121" s="91">
        <f>IF(Y121&gt;='Control Panel'!P$36,(('Control Panel'!P$34-'Control Panel'!O$34)*'Control Panel'!$C$39)+('Control Panel'!P$35-'Control Panel'!O$35)*'Control Panel'!$C$40+(('Control Panel'!P$36-'Control Panel'!O$36)*'Control Panel'!$C$41),IF(Y121&gt;='Control Panel'!P$35,(('Control Panel'!P$34-'Control Panel'!O$34)*'Control Panel'!$C$39)+(('Control Panel'!P$35-'Control Panel'!O$35)*'Control Panel'!$C$40)+((Y121-'Control Panel'!P$35)*'Control Panel'!$C$41),IF(Y121&gt;='Control Panel'!P$34,(('Control Panel'!P$34-'Control Panel'!O$34)*'Control Panel'!$C$39)+((Y121-'Control Panel'!P$34)*'Control Panel'!$C$40),IF(Y121&lt;='Control Panel'!P$34,((Y121-'Control Panel'!O$34)*'Control Panel'!$C$39)))))</f>
        <v>227581.91295455751</v>
      </c>
      <c r="AB121" s="91">
        <f>IF(Z121&gt;='Control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Panel'!$C$29)),IF(Z121&gt;='Control Panel'!$P$12,(('Control Panel'!$P$8-'Control Panel'!$O$8)*'Control Panel'!$C$24)+(('Control Panel'!$P$9-'Control Panel'!$O$9)*'Control Panel'!$C$25)+(('Control Panel'!$P$10-'Control Panel'!$O$10)*'Control Panel'!$C$26)+(('Control Panel'!$P$11-'Control Panel'!$O$11)*'Control Panel'!$C$27)+(('Control Panel'!$P$12-'Control Panel'!$O$12)*'Control Panel'!$C$28)+((Z121-'Control Panel'!$P$12)*'Control Panel'!$C$29),IF(Z121&gt;='Control Panel'!$P$11,(('Control Panel'!$P$8-'Control Panel'!$O$8)*'Control Panel'!$C$24)+(('Control Panel'!$P$9-'Control Panel'!$O$9)*'Control Panel'!$C$25)+(('Control Panel'!$P$10-'Control Panel'!$O$10)*'Control Panel'!$C$26)+(('Control Panel'!$P$11-'Control Panel'!$O$11)*'Control Panel'!$C$27)+((Z121-'Control Panel'!$P$11)*'Control Panel'!$C$28),IF(Z121&gt;='Control Panel'!$P$10,(('Control Panel'!$P$8-'Control Panel'!$O$8)*'Control Panel'!$C$24)+('Control Panel'!$P$9-'Control Panel'!$O$9)*'Control Panel'!$C$25+(('Control Panel'!$P$10-'Control Panel'!$O$10)*'Control Panel'!$C$26)+((Z121-'Control Panel'!$P$10)*'Control Panel'!$C$27),IF(Z121&gt;='Control Panel'!$P$9,(('Control Panel'!$P$8-'Control Panel'!$O$8)*'Control Panel'!$C$24)+(('Control Panel'!$P$9-'Control Panel'!$O$9)*'Control Panel'!$C$25)+((Z121-'Control Panel'!$P$9)*'Control Panel'!$C$26),IF(Z121&gt;='Control Panel'!$P$8,(('Control Panel'!$P$8-'Control Panel'!$O$8)*'Control Panel'!$C$24)+((Z121-'Control Panel'!$P$8)*'Control Panel'!$C$25),IF(Z121&lt;='Control Panel'!$P$8,((Z121-'Control Panel'!$O$8)*'Control Panel'!$C$24))))))))</f>
        <v>277888.89538206486</v>
      </c>
      <c r="AC121" s="93">
        <f t="shared" si="39"/>
        <v>50306.982427507348</v>
      </c>
      <c r="AD121" s="93">
        <f>Y121*(1+'Control Panel'!$C$44)</f>
        <v>73472503.599643975</v>
      </c>
      <c r="AE121" s="91">
        <f>Z121*(1+'Control Panel'!$C$44)</f>
        <v>66873779.685721949</v>
      </c>
      <c r="AF121" s="91">
        <f>IF(AD121&gt;='Control Panel'!S$36,(('Control Panel'!S$34-'Control Panel'!R$34)*'Control Panel'!$C$39)+('Control Panel'!S$35-'Control Panel'!R$35)*'Control Panel'!$C$40+(('Control Panel'!S$36-'Control Panel'!R$36)*'Control Panel'!$C$41),IF(AD121&gt;='Control Panel'!S$35,(('Control Panel'!S$34-'Control Panel'!R$34)*'Control Panel'!$C$39)+(('Control Panel'!S$35-'Control Panel'!R$35)*'Control Panel'!$C$40)+((AD121-'Control Panel'!S$35)*'Control Panel'!$C$41),IF(AD121&gt;='Control Panel'!S$34,(('Control Panel'!S$34-'Control Panel'!R$34)*'Control Panel'!$C$39)+((AD121-'Control Panel'!S$34)*'Control Panel'!$C$40),IF(AD121&lt;='Control Panel'!S$34,((AD121-'Control Panel'!R$34)*'Control Panel'!$C$39)))))</f>
        <v>234409.37034319423</v>
      </c>
      <c r="AG121" s="91">
        <f>IF(AE121&gt;='Control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Panel'!$C$29)),IF(AE121&gt;='Control Panel'!$S$12,(('Control Panel'!$S$8-'Control Panel'!$R$8)*'Control Panel'!$C$24)+(('Control Panel'!$S$9-'Control Panel'!$R$9)*'Control Panel'!$C$25)+(('Control Panel'!$S$10-'Control Panel'!$R$10)*'Control Panel'!$C$26)+(('Control Panel'!$S$11-'Control Panel'!$R$11)*'Control Panel'!$C$27)+(('Control Panel'!$S$12-'Control Panel'!$R$12)*'Control Panel'!$C$28)+((AE121-'Control Panel'!$S$12)*'Control Panel'!$C$29),IF(AE121&gt;='Control Panel'!$S$11,(('Control Panel'!$S$8-'Control Panel'!$R$8)*'Control Panel'!$C$24)+(('Control Panel'!$S$9-'Control Panel'!$R$9)*'Control Panel'!$C$25)+(('Control Panel'!$S$10-'Control Panel'!$R$10)*'Control Panel'!$C$26)+(('Control Panel'!$S$11-'Control Panel'!$R$11)*'Control Panel'!$C$27)+((AE121-'Control Panel'!$S$11)*'Control Panel'!$C$28),IF(AE121&gt;='Control Panel'!$S$10,(('Control Panel'!$S$8-'Control Panel'!$R$8)*'Control Panel'!$C$24)+('Control Panel'!$S$9-'Control Panel'!$R$9)*'Control Panel'!$C$25+(('Control Panel'!$S$10-'Control Panel'!$R$10)*'Control Panel'!$C$26)+((AE121-'Control Panel'!$S$10)*'Control Panel'!$C$27),IF(AE121&gt;='Control Panel'!$S$9,(('Control Panel'!$S$8-'Control Panel'!$R$8)*'Control Panel'!$C$24)+(('Control Panel'!$S$9-'Control Panel'!$R$9)*'Control Panel'!$C$25)+((AE121-'Control Panel'!$S$9)*'Control Panel'!$C$26),IF(AE121&gt;='Control Panel'!$S$8,(('Control Panel'!$S$8-'Control Panel'!$R$8)*'Control Panel'!$C$24)+((AE121-'Control Panel'!$S$8)*'Control Panel'!$C$25),IF(AE121&lt;='Control Panel'!$S$8,((AE121-'Control Panel'!$R$8)*'Control Panel'!$C$24))))))))</f>
        <v>286225.5622435268</v>
      </c>
      <c r="AH121" s="91">
        <f t="shared" si="40"/>
        <v>51816.191900332575</v>
      </c>
      <c r="AI121" s="92">
        <f t="shared" si="41"/>
        <v>1105732.0664496659</v>
      </c>
      <c r="AJ121" s="92">
        <f t="shared" si="42"/>
        <v>1350154.1425024404</v>
      </c>
      <c r="AK121" s="92">
        <f t="shared" si="43"/>
        <v>244422.07605277444</v>
      </c>
    </row>
    <row r="122" spans="1:37" s="94" customFormat="1" ht="14.1">
      <c r="A122" s="86" t="str">
        <f>'ESTIMATED Earned Revenue'!A123</f>
        <v>Gorham, ME</v>
      </c>
      <c r="B122" s="86"/>
      <c r="C122" s="87">
        <f>'ESTIMATED Earned Revenue'!$I123*1.07925</f>
        <v>89401903.480499998</v>
      </c>
      <c r="D122" s="87">
        <f>'ESTIMATED Earned Revenue'!$L123*1.07925</f>
        <v>59303208.017625004</v>
      </c>
      <c r="E122" s="88">
        <f>IF(C122&gt;='Control Panel'!D$36,(('Control Panel'!D$34-'Control Panel'!C$34)*'Control Panel'!$C$39)+('Control Panel'!D$35-'Control Panel'!C$35)*'Control Panel'!$C$40+(('Control Panel'!D$36-'Control Panel'!C$36)*'Control Panel'!$C$41),IF(C122&gt;='Control Panel'!D$35,(('Control Panel'!D$34-'Control Panel'!C$34)*'Control Panel'!$C$39)+(('Control Panel'!D$35-'Control Panel'!C$35)*'Control Panel'!$C$40)+((C122-'Control Panel'!D$35)*'Control Panel'!$C$41),IF(C122&gt;='Control Panel'!D$34,(('Control Panel'!D$34-'Control Panel'!C$34)*'Control Panel'!$C$39)+((C122-'Control Panel'!D$34)*'Control Panel'!$C$40),IF(C122&lt;='Control Panel'!D$34,((C122-'Control Panel'!C$34)*'Control Panel'!$C$39)))))</f>
        <v>202203.584</v>
      </c>
      <c r="F122" s="88">
        <f>IF(D122&gt;='Control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Panel'!$C$29)),IF(D122&gt;='Control Panel'!$D$12,(('Control Panel'!$D$8-'Control Panel'!$C$8)*'Control Panel'!$C$24)+(('Control Panel'!$D$9-'Control Panel'!$C$9)*'Control Panel'!$C$25)+(('Control Panel'!$D$10-'Control Panel'!$C$10)*'Control Panel'!$C$26)+(('Control Panel'!$D$11-'Control Panel'!$C$11)*'Control Panel'!$C$27)+(('Control Panel'!$D$12-'Control Panel'!$C$12)*'Control Panel'!$C$28)+((D122-'Control Panel'!$D$12)*'Control Panel'!$C$29),IF(D122&gt;='Control Panel'!$D$11,(('Control Panel'!$D$8-'Control Panel'!$C$8)*'Control Panel'!$C$24)+(('Control Panel'!$D$9-'Control Panel'!$C$9)*'Control Panel'!$C$25)+(('Control Panel'!$D$10-'Control Panel'!$C$10)*'Control Panel'!$C$26)+(('Control Panel'!$D$11-'Control Panel'!$C$11)*'Control Panel'!$C$27)+((D122-'Control Panel'!$D$11)*'Control Panel'!$C$28),IF(D122&gt;='Control Panel'!$D$10,(('Control Panel'!$D$8-'Control Panel'!$C$8)*'Control Panel'!$C$24)+('Control Panel'!$D$9-'Control Panel'!$C$9)*'Control Panel'!$C$25+(('Control Panel'!$D$10-'Control Panel'!$C$10)*'Control Panel'!$C$26)+((D122-'Control Panel'!$D$10)*'Control Panel'!$C$27),IF(D122&gt;='Control Panel'!$D$9,(('Control Panel'!$D$8-'Control Panel'!$C$8)*'Control Panel'!$C$24)+(('Control Panel'!$D$9-'Control Panel'!$C$9)*'Control Panel'!$C$25)+((D122-'Control Panel'!$D$9)*'Control Panel'!$C$26),IF(D122&gt;='Control Panel'!$D$8,(('Control Panel'!$D$8-'Control Panel'!$C$8)*'Control Panel'!$C$24)+((D122-'Control Panel'!$D$8)*'Control Panel'!$C$25),IF(D122&lt;='Control Panel'!$D$8,((D122-'Control Panel'!$C$8)*'Control Panel'!$C$24))))))))</f>
        <v>252561.22806168752</v>
      </c>
      <c r="G122" s="89">
        <f t="shared" si="33"/>
        <v>2.2617368996411119E-3</v>
      </c>
      <c r="H122" s="90">
        <f t="shared" si="34"/>
        <v>4.2588122380601392E-3</v>
      </c>
      <c r="I122" s="91">
        <f t="shared" si="35"/>
        <v>50357.644061687519</v>
      </c>
      <c r="J122" s="91">
        <f>C122*(1+'Control Panel'!$C$44)</f>
        <v>92083960.584914997</v>
      </c>
      <c r="K122" s="91">
        <f>D122*(1+'Control Panel'!$C$44)</f>
        <v>61082304.258153759</v>
      </c>
      <c r="L122" s="92">
        <f>IF(J122&gt;='Control Panel'!G$36,(('Control Panel'!G$34-'Control Panel'!F$34)*'Control Panel'!$C$39)+('Control Panel'!G$35-'Control Panel'!F$35)*'Control Panel'!$C$40+(('Control Panel'!G$36-'Control Panel'!F$36)*'Control Panel'!$C$41),IF(J122&gt;='Control Panel'!G$35,(('Control Panel'!G$34-'Control Panel'!F$34)*'Control Panel'!$C$39)+(('Control Panel'!G$35-'Control Panel'!F$35)*'Control Panel'!$C$40)+((J122-'Control Panel'!G$35)*'Control Panel'!$C$41),IF(J122&gt;='Control Panel'!G$34,(('Control Panel'!G$34-'Control Panel'!F$34)*'Control Panel'!$C$39)+((J122-'Control Panel'!G$34)*'Control Panel'!$C$40),IF(J122&lt;='Control Panel'!G$34,((J122-'Control Panel'!F$34)*'Control Panel'!$C$39)))))</f>
        <v>208269.68946000002</v>
      </c>
      <c r="M122" s="92">
        <f>IF(K122&gt;='Control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Panel'!$C$29)),IF(K122&gt;='Control Panel'!$G$12,(('Control Panel'!$G$8-'Control Panel'!$F$8)*'Control Panel'!$C$24)+(('Control Panel'!$G$9-'Control Panel'!$F$9)*'Control Panel'!$C$25)+(('Control Panel'!$G$10-'Control Panel'!$F$10)*'Control Panel'!$C$26)+(('Control Panel'!$G$11-'Control Panel'!$F$11)*'Control Panel'!$C$27)+(('Control Panel'!$G$12-'Control Panel'!$F$12)*'Control Panel'!$C$28)+((K122-'Control Panel'!$G$12)*'Control Panel'!$C$29),IF(K122&gt;='Control Panel'!$G$11,(('Control Panel'!$G$8-'Control Panel'!$F$8)*'Control Panel'!$C$24)+(('Control Panel'!$G$9-'Control Panel'!$F$9)*'Control Panel'!$C$25)+(('Control Panel'!$G$10-'Control Panel'!$F$10)*'Control Panel'!$C$26)+(('Control Panel'!$G$11-'Control Panel'!$F$11)*'Control Panel'!$C$27)+((K122-'Control Panel'!$G$11)*'Control Panel'!$C$28),IF(K122&gt;='Control Panel'!$G$10,(('Control Panel'!$G$8-'Control Panel'!$F$8)*'Control Panel'!$C$24)+('Control Panel'!$G$9-'Control Panel'!$F$9)*'Control Panel'!$C$25+(('Control Panel'!$G$10-'Control Panel'!$F$10)*'Control Panel'!$C$26)+((K122-'Control Panel'!$G$10)*'Control Panel'!$C$27),IF(K122&gt;='Control Panel'!$G$9,(('Control Panel'!$G$8-'Control Panel'!$F$8)*'Control Panel'!$C$24)+(('Control Panel'!$G$9-'Control Panel'!$F$9)*'Control Panel'!$C$25)+((K122-'Control Panel'!$G$9)*'Control Panel'!$C$26),IF(K122&gt;='Control Panel'!$G$8,(('Control Panel'!$G$8-'Control Panel'!$F$8)*'Control Panel'!$C$24)+((K122-'Control Panel'!$G$8)*'Control Panel'!$C$25),IF(K122&lt;='Control Panel'!$G$8,((K122-'Control Panel'!$F$8)*'Control Panel'!$C$24))))))))</f>
        <v>260138.06490353815</v>
      </c>
      <c r="N122" s="92">
        <f t="shared" si="36"/>
        <v>51868.375443538127</v>
      </c>
      <c r="O122" s="92">
        <f>J122*(1+'Control Panel'!$C$44)</f>
        <v>94846479.402462453</v>
      </c>
      <c r="P122" s="92">
        <f>K122*(1+'Control Panel'!$C$44)</f>
        <v>62914773.385898374</v>
      </c>
      <c r="Q122" s="92">
        <f>IF(O122&gt;='Control Panel'!J$36,(('Control Panel'!J$34-'Control Panel'!I$34)*'Control Panel'!$C$39)+('Control Panel'!J$35-'Control Panel'!I$35)*'Control Panel'!$C$40+(('Control Panel'!J$36-'Control Panel'!I$36)*'Control Panel'!$C$41),IF(O122&gt;='Control Panel'!J$35,(('Control Panel'!J$34-'Control Panel'!I$34)*'Control Panel'!$C$39)+(('Control Panel'!J$35-'Control Panel'!I$35)*'Control Panel'!$C$40)+((O122-'Control Panel'!J$35)*'Control Panel'!$C$41),IF(O122&gt;='Control Panel'!J$34,(('Control Panel'!J$34-'Control Panel'!I$34)*'Control Panel'!$C$39)+((O122-'Control Panel'!J$34)*'Control Panel'!$C$40),IF(O122&lt;='Control Panel'!J$34,((O122-'Control Panel'!I$34)*'Control Panel'!$C$39)))))</f>
        <v>214517.78014380005</v>
      </c>
      <c r="R122" s="92">
        <f>IF(P122&gt;='Control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Panel'!$C$29)),IF(P122&gt;='Control Panel'!$J$12,(('Control Panel'!$J$8-'Control Panel'!$I$8)*'Control Panel'!$C$24)+(('Control Panel'!$J$9-'Control Panel'!$I$9)*'Control Panel'!$C$25)+(('Control Panel'!$J$10-'Control Panel'!$I$10)*'Control Panel'!$C$26)+(('Control Panel'!$J$11-'Control Panel'!$I$11)*'Control Panel'!$C$27)+(('Control Panel'!$J$12-'Control Panel'!$I$12)*'Control Panel'!$C$28)+((P122-'Control Panel'!$J$12)*'Control Panel'!$C$29),IF(P122&gt;='Control Panel'!$J$11,(('Control Panel'!$J$8-'Control Panel'!$I$8)*'Control Panel'!$C$24)+(('Control Panel'!$J$9-'Control Panel'!$I$9)*'Control Panel'!$C$25)+(('Control Panel'!$J$10-'Control Panel'!$I$10)*'Control Panel'!$C$26)+(('Control Panel'!$J$11-'Control Panel'!$I$11)*'Control Panel'!$C$27)+((P122-'Control Panel'!$J$11)*'Control Panel'!$C$28),IF(P122&gt;='Control Panel'!$J$10,(('Control Panel'!$J$8-'Control Panel'!$I$8)*'Control Panel'!$C$24)+('Control Panel'!$J$9-'Control Panel'!$I$9)*'Control Panel'!$C$25+(('Control Panel'!$J$10-'Control Panel'!$I$10)*'Control Panel'!$C$26)+((P122-'Control Panel'!$J$10)*'Control Panel'!$C$27),IF(P122&gt;='Control Panel'!$J$9,(('Control Panel'!$J$8-'Control Panel'!$I$8)*'Control Panel'!$C$24)+(('Control Panel'!$J$9-'Control Panel'!$I$9)*'Control Panel'!$C$25)+((P122-'Control Panel'!$J$9)*'Control Panel'!$C$26),IF(P122&gt;='Control Panel'!$J$8,(('Control Panel'!$J$8-'Control Panel'!$I$8)*'Control Panel'!$C$24)+((P122-'Control Panel'!$J$8)*'Control Panel'!$C$25),IF(P122&lt;='Control Panel'!$J$8,((P122-'Control Panel'!$I$8)*'Control Panel'!$C$24))))))))</f>
        <v>267942.20685064432</v>
      </c>
      <c r="S122" s="92">
        <f t="shared" si="37"/>
        <v>53424.426706844271</v>
      </c>
      <c r="T122" s="92">
        <f>O122*(1+'Control Panel'!$C$44)</f>
        <v>97691873.784536332</v>
      </c>
      <c r="U122" s="92">
        <f>P122*(1+'Control Panel'!$C$44)</f>
        <v>64802216.58747533</v>
      </c>
      <c r="V122" s="92">
        <f>IF(T122&gt;='Control Panel'!M$36,(('Control Panel'!M$34-'Control Panel'!L$34)*'Control Panel'!$C$39)+('Control Panel'!M$35-'Control Panel'!L$35)*'Control Panel'!$C$40+(('Control Panel'!M$36-'Control Panel'!L$36)*'Control Panel'!$C$41),IF(T122&gt;='Control Panel'!M$35,(('Control Panel'!M$34-'Control Panel'!L$34)*'Control Panel'!$C$39)+(('Control Panel'!M$35-'Control Panel'!L$35)*'Control Panel'!$C$40)+((T122-'Control Panel'!M$35)*'Control Panel'!$C$41),IF(T122&gt;='Control Panel'!M$34,(('Control Panel'!M$34-'Control Panel'!L$34)*'Control Panel'!$C$39)+((T122-'Control Panel'!M$34)*'Control Panel'!$C$40),IF(T122&lt;='Control Panel'!M$34,((T122-'Control Panel'!L$34)*'Control Panel'!$C$39)))))</f>
        <v>220953.31354811406</v>
      </c>
      <c r="W122" s="91">
        <f>IF(U122&gt;='Control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Panel'!$C$29)),IF(U122&gt;='Control Panel'!$M$12,(('Control Panel'!$M$8-'Control Panel'!$L$8)*'Control Panel'!$C$24)+(('Control Panel'!$M$9-'Control Panel'!$L$9)*'Control Panel'!$C$25)+(('Control Panel'!$M$10-'Control Panel'!$L$10)*'Control Panel'!$C$26)+(('Control Panel'!$M$11-'Control Panel'!$L$11)*'Control Panel'!$C$27)+(('Control Panel'!$M$12-'Control Panel'!$L$12)*'Control Panel'!$C$28)+((U122-'Control Panel'!$M$12)*'Control Panel'!$C$29),IF(U122&gt;='Control Panel'!$M$11,(('Control Panel'!$M$8-'Control Panel'!$L$8)*'Control Panel'!$C$24)+(('Control Panel'!$M$9-'Control Panel'!$L$9)*'Control Panel'!$C$25)+(('Control Panel'!$M$10-'Control Panel'!$L$10)*'Control Panel'!$C$26)+(('Control Panel'!$M$11-'Control Panel'!$L$11)*'Control Panel'!$C$27)+((U122-'Control Panel'!$M$11)*'Control Panel'!$C$28),IF(U122&gt;='Control Panel'!$M$10,(('Control Panel'!$M$8-'Control Panel'!$L$8)*'Control Panel'!$C$24)+('Control Panel'!$M$9-'Control Panel'!$L$9)*'Control Panel'!$C$25+(('Control Panel'!$M$10-'Control Panel'!$L$10)*'Control Panel'!$C$26)+((U122-'Control Panel'!$M$10)*'Control Panel'!$C$27),IF(U122&gt;='Control Panel'!$M$9,(('Control Panel'!$M$8-'Control Panel'!$L$8)*'Control Panel'!$C$24)+(('Control Panel'!$M$9-'Control Panel'!$L$9)*'Control Panel'!$C$25)+((U122-'Control Panel'!$M$9)*'Control Panel'!$C$26),IF(U122&gt;='Control Panel'!$M$8,(('Control Panel'!$M$8-'Control Panel'!$L$8)*'Control Panel'!$C$24)+((U122-'Control Panel'!$M$8)*'Control Panel'!$C$25),IF(U122&lt;='Control Panel'!$M$8,((U122-'Control Panel'!$L$8)*'Control Panel'!$C$24))))))))</f>
        <v>275980.47305616364</v>
      </c>
      <c r="X122" s="92">
        <f t="shared" si="38"/>
        <v>55027.159508049575</v>
      </c>
      <c r="Y122" s="91">
        <f>T122*(1+'Control Panel'!$C$44)</f>
        <v>100622629.99807243</v>
      </c>
      <c r="Z122" s="91">
        <f>U122*(1+'Control Panel'!$C$44)</f>
        <v>66746283.085099593</v>
      </c>
      <c r="AA122" s="91">
        <f>IF(Y122&gt;='Control Panel'!P$36,(('Control Panel'!P$34-'Control Panel'!O$34)*'Control Panel'!$C$39)+('Control Panel'!P$35-'Control Panel'!O$35)*'Control Panel'!$C$40+(('Control Panel'!P$36-'Control Panel'!O$36)*'Control Panel'!$C$41),IF(Y122&gt;='Control Panel'!P$35,(('Control Panel'!P$34-'Control Panel'!O$34)*'Control Panel'!$C$39)+(('Control Panel'!P$35-'Control Panel'!O$35)*'Control Panel'!$C$40)+((Y122-'Control Panel'!P$35)*'Control Panel'!$C$41),IF(Y122&gt;='Control Panel'!P$34,(('Control Panel'!P$34-'Control Panel'!O$34)*'Control Panel'!$C$39)+((Y122-'Control Panel'!P$34)*'Control Panel'!$C$40),IF(Y122&lt;='Control Panel'!P$34,((Y122-'Control Panel'!O$34)*'Control Panel'!$C$39)))))</f>
        <v>227581.91295455751</v>
      </c>
      <c r="AB122" s="91">
        <f>IF(Z122&gt;='Control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Panel'!$C$29)),IF(Z122&gt;='Control Panel'!$P$12,(('Control Panel'!$P$8-'Control Panel'!$O$8)*'Control Panel'!$C$24)+(('Control Panel'!$P$9-'Control Panel'!$O$9)*'Control Panel'!$C$25)+(('Control Panel'!$P$10-'Control Panel'!$O$10)*'Control Panel'!$C$26)+(('Control Panel'!$P$11-'Control Panel'!$O$11)*'Control Panel'!$C$27)+(('Control Panel'!$P$12-'Control Panel'!$O$12)*'Control Panel'!$C$28)+((Z122-'Control Panel'!$P$12)*'Control Panel'!$C$29),IF(Z122&gt;='Control Panel'!$P$11,(('Control Panel'!$P$8-'Control Panel'!$O$8)*'Control Panel'!$C$24)+(('Control Panel'!$P$9-'Control Panel'!$O$9)*'Control Panel'!$C$25)+(('Control Panel'!$P$10-'Control Panel'!$O$10)*'Control Panel'!$C$26)+(('Control Panel'!$P$11-'Control Panel'!$O$11)*'Control Panel'!$C$27)+((Z122-'Control Panel'!$P$11)*'Control Panel'!$C$28),IF(Z122&gt;='Control Panel'!$P$10,(('Control Panel'!$P$8-'Control Panel'!$O$8)*'Control Panel'!$C$24)+('Control Panel'!$P$9-'Control Panel'!$O$9)*'Control Panel'!$C$25+(('Control Panel'!$P$10-'Control Panel'!$O$10)*'Control Panel'!$C$26)+((Z122-'Control Panel'!$P$10)*'Control Panel'!$C$27),IF(Z122&gt;='Control Panel'!$P$9,(('Control Panel'!$P$8-'Control Panel'!$O$8)*'Control Panel'!$C$24)+(('Control Panel'!$P$9-'Control Panel'!$O$9)*'Control Panel'!$C$25)+((Z122-'Control Panel'!$P$9)*'Control Panel'!$C$26),IF(Z122&gt;='Control Panel'!$P$8,(('Control Panel'!$P$8-'Control Panel'!$O$8)*'Control Panel'!$C$24)+((Z122-'Control Panel'!$P$8)*'Control Panel'!$C$25),IF(Z122&lt;='Control Panel'!$P$8,((Z122-'Control Panel'!$O$8)*'Control Panel'!$C$24))))))))</f>
        <v>284259.88724784856</v>
      </c>
      <c r="AC122" s="93">
        <f t="shared" si="39"/>
        <v>56677.974293291045</v>
      </c>
      <c r="AD122" s="93">
        <f>Y122*(1+'Control Panel'!$C$44)</f>
        <v>103641308.89801461</v>
      </c>
      <c r="AE122" s="91">
        <f>Z122*(1+'Control Panel'!$C$44)</f>
        <v>68748671.577652588</v>
      </c>
      <c r="AF122" s="91">
        <f>IF(AD122&gt;='Control Panel'!S$36,(('Control Panel'!S$34-'Control Panel'!R$34)*'Control Panel'!$C$39)+('Control Panel'!S$35-'Control Panel'!R$35)*'Control Panel'!$C$40+(('Control Panel'!S$36-'Control Panel'!R$36)*'Control Panel'!$C$41),IF(AD122&gt;='Control Panel'!S$35,(('Control Panel'!S$34-'Control Panel'!R$34)*'Control Panel'!$C$39)+(('Control Panel'!S$35-'Control Panel'!R$35)*'Control Panel'!$C$40)+((AD122-'Control Panel'!S$35)*'Control Panel'!$C$41),IF(AD122&gt;='Control Panel'!S$34,(('Control Panel'!S$34-'Control Panel'!R$34)*'Control Panel'!$C$39)+((AD122-'Control Panel'!S$34)*'Control Panel'!$C$40),IF(AD122&lt;='Control Panel'!S$34,((AD122-'Control Panel'!R$34)*'Control Panel'!$C$39)))))</f>
        <v>234409.37034319423</v>
      </c>
      <c r="AG122" s="91">
        <f>IF(AE122&gt;='Control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Panel'!$C$29)),IF(AE122&gt;='Control Panel'!$S$12,(('Control Panel'!$S$8-'Control Panel'!$R$8)*'Control Panel'!$C$24)+(('Control Panel'!$S$9-'Control Panel'!$R$9)*'Control Panel'!$C$25)+(('Control Panel'!$S$10-'Control Panel'!$R$10)*'Control Panel'!$C$26)+(('Control Panel'!$S$11-'Control Panel'!$R$11)*'Control Panel'!$C$27)+(('Control Panel'!$S$12-'Control Panel'!$R$12)*'Control Panel'!$C$28)+((AE122-'Control Panel'!$S$12)*'Control Panel'!$C$29),IF(AE122&gt;='Control Panel'!$S$11,(('Control Panel'!$S$8-'Control Panel'!$R$8)*'Control Panel'!$C$24)+(('Control Panel'!$S$9-'Control Panel'!$R$9)*'Control Panel'!$C$25)+(('Control Panel'!$S$10-'Control Panel'!$R$10)*'Control Panel'!$C$26)+(('Control Panel'!$S$11-'Control Panel'!$R$11)*'Control Panel'!$C$27)+((AE122-'Control Panel'!$S$11)*'Control Panel'!$C$28),IF(AE122&gt;='Control Panel'!$S$10,(('Control Panel'!$S$8-'Control Panel'!$R$8)*'Control Panel'!$C$24)+('Control Panel'!$S$9-'Control Panel'!$R$9)*'Control Panel'!$C$25+(('Control Panel'!$S$10-'Control Panel'!$R$10)*'Control Panel'!$C$26)+((AE122-'Control Panel'!$S$10)*'Control Panel'!$C$27),IF(AE122&gt;='Control Panel'!$S$9,(('Control Panel'!$S$8-'Control Panel'!$R$8)*'Control Panel'!$C$24)+(('Control Panel'!$S$9-'Control Panel'!$R$9)*'Control Panel'!$C$25)+((AE122-'Control Panel'!$S$9)*'Control Panel'!$C$26),IF(AE122&gt;='Control Panel'!$S$8,(('Control Panel'!$S$8-'Control Panel'!$R$8)*'Control Panel'!$C$24)+((AE122-'Control Panel'!$S$8)*'Control Panel'!$C$25),IF(AE122&lt;='Control Panel'!$S$8,((AE122-'Control Panel'!$R$8)*'Control Panel'!$C$24))))))))</f>
        <v>292787.68386528408</v>
      </c>
      <c r="AH122" s="91">
        <f t="shared" si="40"/>
        <v>58378.313522089855</v>
      </c>
      <c r="AI122" s="92">
        <f t="shared" si="41"/>
        <v>1105732.0664496659</v>
      </c>
      <c r="AJ122" s="92">
        <f t="shared" si="42"/>
        <v>1381108.3159234787</v>
      </c>
      <c r="AK122" s="92">
        <f t="shared" si="43"/>
        <v>275376.24947381276</v>
      </c>
    </row>
    <row r="123" spans="1:37" s="94" customFormat="1" ht="14.1">
      <c r="A123" s="86" t="str">
        <f>'ESTIMATED Earned Revenue'!A124</f>
        <v>Roanoke, VA</v>
      </c>
      <c r="B123" s="86"/>
      <c r="C123" s="87">
        <f>'ESTIMATED Earned Revenue'!$I124*1.07925</f>
        <v>70013940.659572497</v>
      </c>
      <c r="D123" s="87">
        <f>'ESTIMATED Earned Revenue'!$L124*1.07925</f>
        <v>60164401.312923744</v>
      </c>
      <c r="E123" s="88">
        <f>IF(C123&gt;='Control Panel'!D$36,(('Control Panel'!D$34-'Control Panel'!C$34)*'Control Panel'!$C$39)+('Control Panel'!D$35-'Control Panel'!C$35)*'Control Panel'!$C$40+(('Control Panel'!D$36-'Control Panel'!C$36)*'Control Panel'!$C$41),IF(C123&gt;='Control Panel'!D$35,(('Control Panel'!D$34-'Control Panel'!C$34)*'Control Panel'!$C$39)+(('Control Panel'!D$35-'Control Panel'!C$35)*'Control Panel'!$C$40)+((C123-'Control Panel'!D$35)*'Control Panel'!$C$41),IF(C123&gt;='Control Panel'!D$34,(('Control Panel'!D$34-'Control Panel'!C$34)*'Control Panel'!$C$39)+((C123-'Control Panel'!D$34)*'Control Panel'!$C$40),IF(C123&lt;='Control Panel'!D$34,((C123-'Control Panel'!C$34)*'Control Panel'!$C$39)))))</f>
        <v>202203.584</v>
      </c>
      <c r="F123" s="88">
        <f>IF(D123&gt;='Control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Panel'!$C$29)),IF(D123&gt;='Control Panel'!$D$12,(('Control Panel'!$D$8-'Control Panel'!$C$8)*'Control Panel'!$C$24)+(('Control Panel'!$D$9-'Control Panel'!$C$9)*'Control Panel'!$C$25)+(('Control Panel'!$D$10-'Control Panel'!$C$10)*'Control Panel'!$C$26)+(('Control Panel'!$D$11-'Control Panel'!$C$11)*'Control Panel'!$C$27)+(('Control Panel'!$D$12-'Control Panel'!$C$12)*'Control Panel'!$C$28)+((D123-'Control Panel'!$D$12)*'Control Panel'!$C$29),IF(D123&gt;='Control Panel'!$D$11,(('Control Panel'!$D$8-'Control Panel'!$C$8)*'Control Panel'!$C$24)+(('Control Panel'!$D$9-'Control Panel'!$C$9)*'Control Panel'!$C$25)+(('Control Panel'!$D$10-'Control Panel'!$C$10)*'Control Panel'!$C$26)+(('Control Panel'!$D$11-'Control Panel'!$C$11)*'Control Panel'!$C$27)+((D123-'Control Panel'!$D$11)*'Control Panel'!$C$28),IF(D123&gt;='Control Panel'!$D$10,(('Control Panel'!$D$8-'Control Panel'!$C$8)*'Control Panel'!$C$24)+('Control Panel'!$D$9-'Control Panel'!$C$9)*'Control Panel'!$C$25+(('Control Panel'!$D$10-'Control Panel'!$C$10)*'Control Panel'!$C$26)+((D123-'Control Panel'!$D$10)*'Control Panel'!$C$27),IF(D123&gt;='Control Panel'!$D$9,(('Control Panel'!$D$8-'Control Panel'!$C$8)*'Control Panel'!$C$24)+(('Control Panel'!$D$9-'Control Panel'!$C$9)*'Control Panel'!$C$25)+((D123-'Control Panel'!$D$9)*'Control Panel'!$C$26),IF(D123&gt;='Control Panel'!$D$8,(('Control Panel'!$D$8-'Control Panel'!$C$8)*'Control Panel'!$C$24)+((D123-'Control Panel'!$D$8)*'Control Panel'!$C$25),IF(D123&lt;='Control Panel'!$D$8,((D123-'Control Panel'!$C$8)*'Control Panel'!$C$24))))))))</f>
        <v>255164.39781292377</v>
      </c>
      <c r="G123" s="89">
        <f t="shared" si="33"/>
        <v>2.8880474673346956E-3</v>
      </c>
      <c r="H123" s="90">
        <f t="shared" si="34"/>
        <v>4.2411192041249919E-3</v>
      </c>
      <c r="I123" s="91">
        <f t="shared" si="35"/>
        <v>52960.813812923763</v>
      </c>
      <c r="J123" s="91">
        <f>C123*(1+'Control Panel'!$C$44)</f>
        <v>72114358.879359677</v>
      </c>
      <c r="K123" s="91">
        <f>D123*(1+'Control Panel'!$C$44)</f>
        <v>61969333.352311455</v>
      </c>
      <c r="L123" s="92">
        <f>IF(J123&gt;='Control Panel'!G$36,(('Control Panel'!G$34-'Control Panel'!F$34)*'Control Panel'!$C$39)+('Control Panel'!G$35-'Control Panel'!F$35)*'Control Panel'!$C$40+(('Control Panel'!G$36-'Control Panel'!F$36)*'Control Panel'!$C$41),IF(J123&gt;='Control Panel'!G$35,(('Control Panel'!G$34-'Control Panel'!F$34)*'Control Panel'!$C$39)+(('Control Panel'!G$35-'Control Panel'!F$35)*'Control Panel'!$C$40)+((J123-'Control Panel'!G$35)*'Control Panel'!$C$41),IF(J123&gt;='Control Panel'!G$34,(('Control Panel'!G$34-'Control Panel'!F$34)*'Control Panel'!$C$39)+((J123-'Control Panel'!G$34)*'Control Panel'!$C$40),IF(J123&lt;='Control Panel'!G$34,((J123-'Control Panel'!F$34)*'Control Panel'!$C$39)))))</f>
        <v>208269.68946000002</v>
      </c>
      <c r="M123" s="92">
        <f>IF(K123&gt;='Control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Panel'!$C$29)),IF(K123&gt;='Control Panel'!$G$12,(('Control Panel'!$G$8-'Control Panel'!$F$8)*'Control Panel'!$C$24)+(('Control Panel'!$G$9-'Control Panel'!$F$9)*'Control Panel'!$C$25)+(('Control Panel'!$G$10-'Control Panel'!$F$10)*'Control Panel'!$C$26)+(('Control Panel'!$G$11-'Control Panel'!$F$11)*'Control Panel'!$C$27)+(('Control Panel'!$G$12-'Control Panel'!$F$12)*'Control Panel'!$C$28)+((K123-'Control Panel'!$G$12)*'Control Panel'!$C$29),IF(K123&gt;='Control Panel'!$G$11,(('Control Panel'!$G$8-'Control Panel'!$F$8)*'Control Panel'!$C$24)+(('Control Panel'!$G$9-'Control Panel'!$F$9)*'Control Panel'!$C$25)+(('Control Panel'!$G$10-'Control Panel'!$F$10)*'Control Panel'!$C$26)+(('Control Panel'!$G$11-'Control Panel'!$F$11)*'Control Panel'!$C$27)+((K123-'Control Panel'!$G$11)*'Control Panel'!$C$28),IF(K123&gt;='Control Panel'!$G$10,(('Control Panel'!$G$8-'Control Panel'!$F$8)*'Control Panel'!$C$24)+('Control Panel'!$G$9-'Control Panel'!$F$9)*'Control Panel'!$C$25+(('Control Panel'!$G$10-'Control Panel'!$F$10)*'Control Panel'!$C$26)+((K123-'Control Panel'!$G$10)*'Control Panel'!$C$27),IF(K123&gt;='Control Panel'!$G$9,(('Control Panel'!$G$8-'Control Panel'!$F$8)*'Control Panel'!$C$24)+(('Control Panel'!$G$9-'Control Panel'!$F$9)*'Control Panel'!$C$25)+((K123-'Control Panel'!$G$9)*'Control Panel'!$C$26),IF(K123&gt;='Control Panel'!$G$8,(('Control Panel'!$G$8-'Control Panel'!$F$8)*'Control Panel'!$C$24)+((K123-'Control Panel'!$G$8)*'Control Panel'!$C$25),IF(K123&lt;='Control Panel'!$G$8,((K123-'Control Panel'!$F$8)*'Control Panel'!$C$24))))))))</f>
        <v>262819.32985231146</v>
      </c>
      <c r="N123" s="92">
        <f t="shared" si="36"/>
        <v>54549.640392311441</v>
      </c>
      <c r="O123" s="92">
        <f>J123*(1+'Control Panel'!$C$44)</f>
        <v>74277789.645740464</v>
      </c>
      <c r="P123" s="92">
        <f>K123*(1+'Control Panel'!$C$44)</f>
        <v>63828413.352880798</v>
      </c>
      <c r="Q123" s="92">
        <f>IF(O123&gt;='Control Panel'!J$36,(('Control Panel'!J$34-'Control Panel'!I$34)*'Control Panel'!$C$39)+('Control Panel'!J$35-'Control Panel'!I$35)*'Control Panel'!$C$40+(('Control Panel'!J$36-'Control Panel'!I$36)*'Control Panel'!$C$41),IF(O123&gt;='Control Panel'!J$35,(('Control Panel'!J$34-'Control Panel'!I$34)*'Control Panel'!$C$39)+(('Control Panel'!J$35-'Control Panel'!I$35)*'Control Panel'!$C$40)+((O123-'Control Panel'!J$35)*'Control Panel'!$C$41),IF(O123&gt;='Control Panel'!J$34,(('Control Panel'!J$34-'Control Panel'!I$34)*'Control Panel'!$C$39)+((O123-'Control Panel'!J$34)*'Control Panel'!$C$40),IF(O123&lt;='Control Panel'!J$34,((O123-'Control Panel'!I$34)*'Control Panel'!$C$39)))))</f>
        <v>214517.78014380005</v>
      </c>
      <c r="R123" s="92">
        <f>IF(P123&gt;='Control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Panel'!$C$29)),IF(P123&gt;='Control Panel'!$J$12,(('Control Panel'!$J$8-'Control Panel'!$I$8)*'Control Panel'!$C$24)+(('Control Panel'!$J$9-'Control Panel'!$I$9)*'Control Panel'!$C$25)+(('Control Panel'!$J$10-'Control Panel'!$I$10)*'Control Panel'!$C$26)+(('Control Panel'!$J$11-'Control Panel'!$I$11)*'Control Panel'!$C$27)+(('Control Panel'!$J$12-'Control Panel'!$I$12)*'Control Panel'!$C$28)+((P123-'Control Panel'!$J$12)*'Control Panel'!$C$29),IF(P123&gt;='Control Panel'!$J$11,(('Control Panel'!$J$8-'Control Panel'!$I$8)*'Control Panel'!$C$24)+(('Control Panel'!$J$9-'Control Panel'!$I$9)*'Control Panel'!$C$25)+(('Control Panel'!$J$10-'Control Panel'!$I$10)*'Control Panel'!$C$26)+(('Control Panel'!$J$11-'Control Panel'!$I$11)*'Control Panel'!$C$27)+((P123-'Control Panel'!$J$11)*'Control Panel'!$C$28),IF(P123&gt;='Control Panel'!$J$10,(('Control Panel'!$J$8-'Control Panel'!$I$8)*'Control Panel'!$C$24)+('Control Panel'!$J$9-'Control Panel'!$I$9)*'Control Panel'!$C$25+(('Control Panel'!$J$10-'Control Panel'!$I$10)*'Control Panel'!$C$26)+((P123-'Control Panel'!$J$10)*'Control Panel'!$C$27),IF(P123&gt;='Control Panel'!$J$9,(('Control Panel'!$J$8-'Control Panel'!$I$8)*'Control Panel'!$C$24)+(('Control Panel'!$J$9-'Control Panel'!$I$9)*'Control Panel'!$C$25)+((P123-'Control Panel'!$J$9)*'Control Panel'!$C$26),IF(P123&gt;='Control Panel'!$J$8,(('Control Panel'!$J$8-'Control Panel'!$I$8)*'Control Panel'!$C$24)+((P123-'Control Panel'!$J$8)*'Control Panel'!$C$25),IF(P123&lt;='Control Panel'!$J$8,((P123-'Control Panel'!$I$8)*'Control Panel'!$C$24))))))))</f>
        <v>270703.90974788083</v>
      </c>
      <c r="S123" s="92">
        <f t="shared" si="37"/>
        <v>56186.129604080779</v>
      </c>
      <c r="T123" s="92">
        <f>O123*(1+'Control Panel'!$C$44)</f>
        <v>76506123.335112676</v>
      </c>
      <c r="U123" s="92">
        <f>P123*(1+'Control Panel'!$C$44)</f>
        <v>65743265.753467225</v>
      </c>
      <c r="V123" s="92">
        <f>IF(T123&gt;='Control Panel'!M$36,(('Control Panel'!M$34-'Control Panel'!L$34)*'Control Panel'!$C$39)+('Control Panel'!M$35-'Control Panel'!L$35)*'Control Panel'!$C$40+(('Control Panel'!M$36-'Control Panel'!L$36)*'Control Panel'!$C$41),IF(T123&gt;='Control Panel'!M$35,(('Control Panel'!M$34-'Control Panel'!L$34)*'Control Panel'!$C$39)+(('Control Panel'!M$35-'Control Panel'!L$35)*'Control Panel'!$C$40)+((T123-'Control Panel'!M$35)*'Control Panel'!$C$41),IF(T123&gt;='Control Panel'!M$34,(('Control Panel'!M$34-'Control Panel'!L$34)*'Control Panel'!$C$39)+((T123-'Control Panel'!M$34)*'Control Panel'!$C$40),IF(T123&lt;='Control Panel'!M$34,((T123-'Control Panel'!L$34)*'Control Panel'!$C$39)))))</f>
        <v>220953.31354811406</v>
      </c>
      <c r="W123" s="91">
        <f>IF(U123&gt;='Control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Panel'!$C$29)),IF(U123&gt;='Control Panel'!$M$12,(('Control Panel'!$M$8-'Control Panel'!$L$8)*'Control Panel'!$C$24)+(('Control Panel'!$M$9-'Control Panel'!$L$9)*'Control Panel'!$C$25)+(('Control Panel'!$M$10-'Control Panel'!$L$10)*'Control Panel'!$C$26)+(('Control Panel'!$M$11-'Control Panel'!$L$11)*'Control Panel'!$C$27)+(('Control Panel'!$M$12-'Control Panel'!$L$12)*'Control Panel'!$C$28)+((U123-'Control Panel'!$M$12)*'Control Panel'!$C$29),IF(U123&gt;='Control Panel'!$M$11,(('Control Panel'!$M$8-'Control Panel'!$L$8)*'Control Panel'!$C$24)+(('Control Panel'!$M$9-'Control Panel'!$L$9)*'Control Panel'!$C$25)+(('Control Panel'!$M$10-'Control Panel'!$L$10)*'Control Panel'!$C$26)+(('Control Panel'!$M$11-'Control Panel'!$L$11)*'Control Panel'!$C$27)+((U123-'Control Panel'!$M$11)*'Control Panel'!$C$28),IF(U123&gt;='Control Panel'!$M$10,(('Control Panel'!$M$8-'Control Panel'!$L$8)*'Control Panel'!$C$24)+('Control Panel'!$M$9-'Control Panel'!$L$9)*'Control Panel'!$C$25+(('Control Panel'!$M$10-'Control Panel'!$L$10)*'Control Panel'!$C$26)+((U123-'Control Panel'!$M$10)*'Control Panel'!$C$27),IF(U123&gt;='Control Panel'!$M$9,(('Control Panel'!$M$8-'Control Panel'!$L$8)*'Control Panel'!$C$24)+(('Control Panel'!$M$9-'Control Panel'!$L$9)*'Control Panel'!$C$25)+((U123-'Control Panel'!$M$9)*'Control Panel'!$C$26),IF(U123&gt;='Control Panel'!$M$8,(('Control Panel'!$M$8-'Control Panel'!$L$8)*'Control Panel'!$C$24)+((U123-'Control Panel'!$M$8)*'Control Panel'!$C$25),IF(U123&lt;='Control Panel'!$M$8,((U123-'Control Panel'!$L$8)*'Control Panel'!$C$24))))))))</f>
        <v>278825.02725346724</v>
      </c>
      <c r="X123" s="92">
        <f t="shared" si="38"/>
        <v>57871.713705353177</v>
      </c>
      <c r="Y123" s="91">
        <f>T123*(1+'Control Panel'!$C$44)</f>
        <v>78801307.035166055</v>
      </c>
      <c r="Z123" s="91">
        <f>U123*(1+'Control Panel'!$C$44)</f>
        <v>67715563.726071239</v>
      </c>
      <c r="AA123" s="91">
        <f>IF(Y123&gt;='Control Panel'!P$36,(('Control Panel'!P$34-'Control Panel'!O$34)*'Control Panel'!$C$39)+('Control Panel'!P$35-'Control Panel'!O$35)*'Control Panel'!$C$40+(('Control Panel'!P$36-'Control Panel'!O$36)*'Control Panel'!$C$41),IF(Y123&gt;='Control Panel'!P$35,(('Control Panel'!P$34-'Control Panel'!O$34)*'Control Panel'!$C$39)+(('Control Panel'!P$35-'Control Panel'!O$35)*'Control Panel'!$C$40)+((Y123-'Control Panel'!P$35)*'Control Panel'!$C$41),IF(Y123&gt;='Control Panel'!P$34,(('Control Panel'!P$34-'Control Panel'!O$34)*'Control Panel'!$C$39)+((Y123-'Control Panel'!P$34)*'Control Panel'!$C$40),IF(Y123&lt;='Control Panel'!P$34,((Y123-'Control Panel'!O$34)*'Control Panel'!$C$39)))))</f>
        <v>227581.91295455751</v>
      </c>
      <c r="AB123" s="91">
        <f>IF(Z123&gt;='Control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Panel'!$C$29)),IF(Z123&gt;='Control Panel'!$P$12,(('Control Panel'!$P$8-'Control Panel'!$O$8)*'Control Panel'!$C$24)+(('Control Panel'!$P$9-'Control Panel'!$O$9)*'Control Panel'!$C$25)+(('Control Panel'!$P$10-'Control Panel'!$O$10)*'Control Panel'!$C$26)+(('Control Panel'!$P$11-'Control Panel'!$O$11)*'Control Panel'!$C$27)+(('Control Panel'!$P$12-'Control Panel'!$O$12)*'Control Panel'!$C$28)+((Z123-'Control Panel'!$P$12)*'Control Panel'!$C$29),IF(Z123&gt;='Control Panel'!$P$11,(('Control Panel'!$P$8-'Control Panel'!$O$8)*'Control Panel'!$C$24)+(('Control Panel'!$P$9-'Control Panel'!$O$9)*'Control Panel'!$C$25)+(('Control Panel'!$P$10-'Control Panel'!$O$10)*'Control Panel'!$C$26)+(('Control Panel'!$P$11-'Control Panel'!$O$11)*'Control Panel'!$C$27)+((Z123-'Control Panel'!$P$11)*'Control Panel'!$C$28),IF(Z123&gt;='Control Panel'!$P$10,(('Control Panel'!$P$8-'Control Panel'!$O$8)*'Control Panel'!$C$24)+('Control Panel'!$P$9-'Control Panel'!$O$9)*'Control Panel'!$C$25+(('Control Panel'!$P$10-'Control Panel'!$O$10)*'Control Panel'!$C$26)+((Z123-'Control Panel'!$P$10)*'Control Panel'!$C$27),IF(Z123&gt;='Control Panel'!$P$9,(('Control Panel'!$P$8-'Control Panel'!$O$8)*'Control Panel'!$C$24)+(('Control Panel'!$P$9-'Control Panel'!$O$9)*'Control Panel'!$C$25)+((Z123-'Control Panel'!$P$9)*'Control Panel'!$C$26),IF(Z123&gt;='Control Panel'!$P$8,(('Control Panel'!$P$8-'Control Panel'!$O$8)*'Control Panel'!$C$24)+((Z123-'Control Panel'!$P$8)*'Control Panel'!$C$25),IF(Z123&lt;='Control Panel'!$P$8,((Z123-'Control Panel'!$O$8)*'Control Panel'!$C$24))))))))</f>
        <v>287189.7781760713</v>
      </c>
      <c r="AC123" s="93">
        <f t="shared" si="39"/>
        <v>59607.865221513784</v>
      </c>
      <c r="AD123" s="93">
        <f>Y123*(1+'Control Panel'!$C$44)</f>
        <v>81165346.246221036</v>
      </c>
      <c r="AE123" s="91">
        <f>Z123*(1+'Control Panel'!$C$44)</f>
        <v>69747030.637853384</v>
      </c>
      <c r="AF123" s="91">
        <f>IF(AD123&gt;='Control Panel'!S$36,(('Control Panel'!S$34-'Control Panel'!R$34)*'Control Panel'!$C$39)+('Control Panel'!S$35-'Control Panel'!R$35)*'Control Panel'!$C$40+(('Control Panel'!S$36-'Control Panel'!R$36)*'Control Panel'!$C$41),IF(AD123&gt;='Control Panel'!S$35,(('Control Panel'!S$34-'Control Panel'!R$34)*'Control Panel'!$C$39)+(('Control Panel'!S$35-'Control Panel'!R$35)*'Control Panel'!$C$40)+((AD123-'Control Panel'!S$35)*'Control Panel'!$C$41),IF(AD123&gt;='Control Panel'!S$34,(('Control Panel'!S$34-'Control Panel'!R$34)*'Control Panel'!$C$39)+((AD123-'Control Panel'!S$34)*'Control Panel'!$C$40),IF(AD123&lt;='Control Panel'!S$34,((AD123-'Control Panel'!R$34)*'Control Panel'!$C$39)))))</f>
        <v>234409.37034319423</v>
      </c>
      <c r="AG123" s="91">
        <f>IF(AE123&gt;='Control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Panel'!$C$29)),IF(AE123&gt;='Control Panel'!$S$12,(('Control Panel'!$S$8-'Control Panel'!$R$8)*'Control Panel'!$C$24)+(('Control Panel'!$S$9-'Control Panel'!$R$9)*'Control Panel'!$C$25)+(('Control Panel'!$S$10-'Control Panel'!$R$10)*'Control Panel'!$C$26)+(('Control Panel'!$S$11-'Control Panel'!$R$11)*'Control Panel'!$C$27)+(('Control Panel'!$S$12-'Control Panel'!$R$12)*'Control Panel'!$C$28)+((AE123-'Control Panel'!$S$12)*'Control Panel'!$C$29),IF(AE123&gt;='Control Panel'!$S$11,(('Control Panel'!$S$8-'Control Panel'!$R$8)*'Control Panel'!$C$24)+(('Control Panel'!$S$9-'Control Panel'!$R$9)*'Control Panel'!$C$25)+(('Control Panel'!$S$10-'Control Panel'!$R$10)*'Control Panel'!$C$26)+(('Control Panel'!$S$11-'Control Panel'!$R$11)*'Control Panel'!$C$27)+((AE123-'Control Panel'!$S$11)*'Control Panel'!$C$28),IF(AE123&gt;='Control Panel'!$S$10,(('Control Panel'!$S$8-'Control Panel'!$R$8)*'Control Panel'!$C$24)+('Control Panel'!$S$9-'Control Panel'!$R$9)*'Control Panel'!$C$25+(('Control Panel'!$S$10-'Control Panel'!$R$10)*'Control Panel'!$C$26)+((AE123-'Control Panel'!$S$10)*'Control Panel'!$C$27),IF(AE123&gt;='Control Panel'!$S$9,(('Control Panel'!$S$8-'Control Panel'!$R$8)*'Control Panel'!$C$24)+(('Control Panel'!$S$9-'Control Panel'!$R$9)*'Control Panel'!$C$25)+((AE123-'Control Panel'!$S$9)*'Control Panel'!$C$26),IF(AE123&gt;='Control Panel'!$S$8,(('Control Panel'!$S$8-'Control Panel'!$R$8)*'Control Panel'!$C$24)+((AE123-'Control Panel'!$S$8)*'Control Panel'!$C$25),IF(AE123&lt;='Control Panel'!$S$8,((AE123-'Control Panel'!$R$8)*'Control Panel'!$C$24))))))))</f>
        <v>295805.47162635339</v>
      </c>
      <c r="AH123" s="91">
        <f t="shared" si="40"/>
        <v>61396.101283159165</v>
      </c>
      <c r="AI123" s="92">
        <f t="shared" si="41"/>
        <v>1105732.0664496659</v>
      </c>
      <c r="AJ123" s="92">
        <f t="shared" si="42"/>
        <v>1395343.5166560842</v>
      </c>
      <c r="AK123" s="92">
        <f t="shared" si="43"/>
        <v>289611.45020641829</v>
      </c>
    </row>
    <row r="124" spans="1:37" s="94" customFormat="1" ht="14.1">
      <c r="A124" s="86" t="str">
        <f>'ESTIMATED Earned Revenue'!A125</f>
        <v>Washington, DC</v>
      </c>
      <c r="B124" s="86"/>
      <c r="C124" s="87">
        <f>'ESTIMATED Earned Revenue'!$I125*1.07925</f>
        <v>79867432.39779751</v>
      </c>
      <c r="D124" s="87">
        <f>'ESTIMATED Earned Revenue'!$L125*1.07925</f>
        <v>61181670.616785012</v>
      </c>
      <c r="E124" s="88">
        <f>IF(C124&gt;='Control Panel'!D$36,(('Control Panel'!D$34-'Control Panel'!C$34)*'Control Panel'!$C$39)+('Control Panel'!D$35-'Control Panel'!C$35)*'Control Panel'!$C$40+(('Control Panel'!D$36-'Control Panel'!C$36)*'Control Panel'!$C$41),IF(C124&gt;='Control Panel'!D$35,(('Control Panel'!D$34-'Control Panel'!C$34)*'Control Panel'!$C$39)+(('Control Panel'!D$35-'Control Panel'!C$35)*'Control Panel'!$C$40)+((C124-'Control Panel'!D$35)*'Control Panel'!$C$41),IF(C124&gt;='Control Panel'!D$34,(('Control Panel'!D$34-'Control Panel'!C$34)*'Control Panel'!$C$39)+((C124-'Control Panel'!D$34)*'Control Panel'!$C$40),IF(C124&lt;='Control Panel'!D$34,((C124-'Control Panel'!C$34)*'Control Panel'!$C$39)))))</f>
        <v>202203.584</v>
      </c>
      <c r="F124" s="88">
        <f>IF(D124&gt;='Control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Panel'!$C$29)),IF(D124&gt;='Control Panel'!$D$12,(('Control Panel'!$D$8-'Control Panel'!$C$8)*'Control Panel'!$C$24)+(('Control Panel'!$D$9-'Control Panel'!$C$9)*'Control Panel'!$C$25)+(('Control Panel'!$D$10-'Control Panel'!$C$10)*'Control Panel'!$C$26)+(('Control Panel'!$D$11-'Control Panel'!$C$11)*'Control Panel'!$C$27)+(('Control Panel'!$D$12-'Control Panel'!$C$12)*'Control Panel'!$C$28)+((D124-'Control Panel'!$D$12)*'Control Panel'!$C$29),IF(D124&gt;='Control Panel'!$D$11,(('Control Panel'!$D$8-'Control Panel'!$C$8)*'Control Panel'!$C$24)+(('Control Panel'!$D$9-'Control Panel'!$C$9)*'Control Panel'!$C$25)+(('Control Panel'!$D$10-'Control Panel'!$C$10)*'Control Panel'!$C$26)+(('Control Panel'!$D$11-'Control Panel'!$C$11)*'Control Panel'!$C$27)+((D124-'Control Panel'!$D$11)*'Control Panel'!$C$28),IF(D124&gt;='Control Panel'!$D$10,(('Control Panel'!$D$8-'Control Panel'!$C$8)*'Control Panel'!$C$24)+('Control Panel'!$D$9-'Control Panel'!$C$9)*'Control Panel'!$C$25+(('Control Panel'!$D$10-'Control Panel'!$C$10)*'Control Panel'!$C$26)+((D124-'Control Panel'!$D$10)*'Control Panel'!$C$27),IF(D124&gt;='Control Panel'!$D$9,(('Control Panel'!$D$8-'Control Panel'!$C$8)*'Control Panel'!$C$24)+(('Control Panel'!$D$9-'Control Panel'!$C$9)*'Control Panel'!$C$25)+((D124-'Control Panel'!$D$9)*'Control Panel'!$C$26),IF(D124&gt;='Control Panel'!$D$8,(('Control Panel'!$D$8-'Control Panel'!$C$8)*'Control Panel'!$C$24)+((D124-'Control Panel'!$D$8)*'Control Panel'!$C$25),IF(D124&lt;='Control Panel'!$D$8,((D124-'Control Panel'!$C$8)*'Control Panel'!$C$24))))))))</f>
        <v>256181.66711678501</v>
      </c>
      <c r="G124" s="89">
        <f t="shared" si="33"/>
        <v>2.5317401339870309E-3</v>
      </c>
      <c r="H124" s="90">
        <f t="shared" si="34"/>
        <v>4.1872290268337711E-3</v>
      </c>
      <c r="I124" s="91">
        <f t="shared" si="35"/>
        <v>53978.083116785012</v>
      </c>
      <c r="J124" s="91">
        <f>C124*(1+'Control Panel'!$C$44)</f>
        <v>82263455.369731441</v>
      </c>
      <c r="K124" s="91">
        <f>D124*(1+'Control Panel'!$C$44)</f>
        <v>63017120.735288568</v>
      </c>
      <c r="L124" s="92">
        <f>IF(J124&gt;='Control Panel'!G$36,(('Control Panel'!G$34-'Control Panel'!F$34)*'Control Panel'!$C$39)+('Control Panel'!G$35-'Control Panel'!F$35)*'Control Panel'!$C$40+(('Control Panel'!G$36-'Control Panel'!F$36)*'Control Panel'!$C$41),IF(J124&gt;='Control Panel'!G$35,(('Control Panel'!G$34-'Control Panel'!F$34)*'Control Panel'!$C$39)+(('Control Panel'!G$35-'Control Panel'!F$35)*'Control Panel'!$C$40)+((J124-'Control Panel'!G$35)*'Control Panel'!$C$41),IF(J124&gt;='Control Panel'!G$34,(('Control Panel'!G$34-'Control Panel'!F$34)*'Control Panel'!$C$39)+((J124-'Control Panel'!G$34)*'Control Panel'!$C$40),IF(J124&lt;='Control Panel'!G$34,((J124-'Control Panel'!F$34)*'Control Panel'!$C$39)))))</f>
        <v>208269.68946000002</v>
      </c>
      <c r="M124" s="92">
        <f>IF(K124&gt;='Control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Panel'!$C$29)),IF(K124&gt;='Control Panel'!$G$12,(('Control Panel'!$G$8-'Control Panel'!$F$8)*'Control Panel'!$C$24)+(('Control Panel'!$G$9-'Control Panel'!$F$9)*'Control Panel'!$C$25)+(('Control Panel'!$G$10-'Control Panel'!$F$10)*'Control Panel'!$C$26)+(('Control Panel'!$G$11-'Control Panel'!$F$11)*'Control Panel'!$C$27)+(('Control Panel'!$G$12-'Control Panel'!$F$12)*'Control Panel'!$C$28)+((K124-'Control Panel'!$G$12)*'Control Panel'!$C$29),IF(K124&gt;='Control Panel'!$G$11,(('Control Panel'!$G$8-'Control Panel'!$F$8)*'Control Panel'!$C$24)+(('Control Panel'!$G$9-'Control Panel'!$F$9)*'Control Panel'!$C$25)+(('Control Panel'!$G$10-'Control Panel'!$F$10)*'Control Panel'!$C$26)+(('Control Panel'!$G$11-'Control Panel'!$F$11)*'Control Panel'!$C$27)+((K124-'Control Panel'!$G$11)*'Control Panel'!$C$28),IF(K124&gt;='Control Panel'!$G$10,(('Control Panel'!$G$8-'Control Panel'!$F$8)*'Control Panel'!$C$24)+('Control Panel'!$G$9-'Control Panel'!$F$9)*'Control Panel'!$C$25+(('Control Panel'!$G$10-'Control Panel'!$F$10)*'Control Panel'!$C$26)+((K124-'Control Panel'!$G$10)*'Control Panel'!$C$27),IF(K124&gt;='Control Panel'!$G$9,(('Control Panel'!$G$8-'Control Panel'!$F$8)*'Control Panel'!$C$24)+(('Control Panel'!$G$9-'Control Panel'!$F$9)*'Control Panel'!$C$25)+((K124-'Control Panel'!$G$9)*'Control Panel'!$C$26),IF(K124&gt;='Control Panel'!$G$8,(('Control Panel'!$G$8-'Control Panel'!$F$8)*'Control Panel'!$C$24)+((K124-'Control Panel'!$G$8)*'Control Panel'!$C$25),IF(K124&lt;='Control Panel'!$G$8,((K124-'Control Panel'!$F$8)*'Control Panel'!$C$24))))))))</f>
        <v>263867.11723528855</v>
      </c>
      <c r="N124" s="92">
        <f t="shared" si="36"/>
        <v>55597.427775288525</v>
      </c>
      <c r="O124" s="92">
        <f>J124*(1+'Control Panel'!$C$44)</f>
        <v>84731359.03082338</v>
      </c>
      <c r="P124" s="92">
        <f>K124*(1+'Control Panel'!$C$44)</f>
        <v>64907634.357347228</v>
      </c>
      <c r="Q124" s="92">
        <f>IF(O124&gt;='Control Panel'!J$36,(('Control Panel'!J$34-'Control Panel'!I$34)*'Control Panel'!$C$39)+('Control Panel'!J$35-'Control Panel'!I$35)*'Control Panel'!$C$40+(('Control Panel'!J$36-'Control Panel'!I$36)*'Control Panel'!$C$41),IF(O124&gt;='Control Panel'!J$35,(('Control Panel'!J$34-'Control Panel'!I$34)*'Control Panel'!$C$39)+(('Control Panel'!J$35-'Control Panel'!I$35)*'Control Panel'!$C$40)+((O124-'Control Panel'!J$35)*'Control Panel'!$C$41),IF(O124&gt;='Control Panel'!J$34,(('Control Panel'!J$34-'Control Panel'!I$34)*'Control Panel'!$C$39)+((O124-'Control Panel'!J$34)*'Control Panel'!$C$40),IF(O124&lt;='Control Panel'!J$34,((O124-'Control Panel'!I$34)*'Control Panel'!$C$39)))))</f>
        <v>214517.78014380005</v>
      </c>
      <c r="R124" s="92">
        <f>IF(P124&gt;='Control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Panel'!$C$29)),IF(P124&gt;='Control Panel'!$J$12,(('Control Panel'!$J$8-'Control Panel'!$I$8)*'Control Panel'!$C$24)+(('Control Panel'!$J$9-'Control Panel'!$I$9)*'Control Panel'!$C$25)+(('Control Panel'!$J$10-'Control Panel'!$I$10)*'Control Panel'!$C$26)+(('Control Panel'!$J$11-'Control Panel'!$I$11)*'Control Panel'!$C$27)+(('Control Panel'!$J$12-'Control Panel'!$I$12)*'Control Panel'!$C$28)+((P124-'Control Panel'!$J$12)*'Control Panel'!$C$29),IF(P124&gt;='Control Panel'!$J$11,(('Control Panel'!$J$8-'Control Panel'!$I$8)*'Control Panel'!$C$24)+(('Control Panel'!$J$9-'Control Panel'!$I$9)*'Control Panel'!$C$25)+(('Control Panel'!$J$10-'Control Panel'!$I$10)*'Control Panel'!$C$26)+(('Control Panel'!$J$11-'Control Panel'!$I$11)*'Control Panel'!$C$27)+((P124-'Control Panel'!$J$11)*'Control Panel'!$C$28),IF(P124&gt;='Control Panel'!$J$10,(('Control Panel'!$J$8-'Control Panel'!$I$8)*'Control Panel'!$C$24)+('Control Panel'!$J$9-'Control Panel'!$I$9)*'Control Panel'!$C$25+(('Control Panel'!$J$10-'Control Panel'!$I$10)*'Control Panel'!$C$26)+((P124-'Control Panel'!$J$10)*'Control Panel'!$C$27),IF(P124&gt;='Control Panel'!$J$9,(('Control Panel'!$J$8-'Control Panel'!$I$8)*'Control Panel'!$C$24)+(('Control Panel'!$J$9-'Control Panel'!$I$9)*'Control Panel'!$C$25)+((P124-'Control Panel'!$J$9)*'Control Panel'!$C$26),IF(P124&gt;='Control Panel'!$J$8,(('Control Panel'!$J$8-'Control Panel'!$I$8)*'Control Panel'!$C$24)+((P124-'Control Panel'!$J$8)*'Control Panel'!$C$25),IF(P124&lt;='Control Panel'!$J$8,((P124-'Control Panel'!$I$8)*'Control Panel'!$C$24))))))))</f>
        <v>271783.13075234724</v>
      </c>
      <c r="S124" s="92">
        <f t="shared" si="37"/>
        <v>57265.350608547189</v>
      </c>
      <c r="T124" s="92">
        <f>O124*(1+'Control Panel'!$C$44)</f>
        <v>87273299.801748082</v>
      </c>
      <c r="U124" s="92">
        <f>P124*(1+'Control Panel'!$C$44)</f>
        <v>66854863.388067648</v>
      </c>
      <c r="V124" s="92">
        <f>IF(T124&gt;='Control Panel'!M$36,(('Control Panel'!M$34-'Control Panel'!L$34)*'Control Panel'!$C$39)+('Control Panel'!M$35-'Control Panel'!L$35)*'Control Panel'!$C$40+(('Control Panel'!M$36-'Control Panel'!L$36)*'Control Panel'!$C$41),IF(T124&gt;='Control Panel'!M$35,(('Control Panel'!M$34-'Control Panel'!L$34)*'Control Panel'!$C$39)+(('Control Panel'!M$35-'Control Panel'!L$35)*'Control Panel'!$C$40)+((T124-'Control Panel'!M$35)*'Control Panel'!$C$41),IF(T124&gt;='Control Panel'!M$34,(('Control Panel'!M$34-'Control Panel'!L$34)*'Control Panel'!$C$39)+((T124-'Control Panel'!M$34)*'Control Panel'!$C$40),IF(T124&lt;='Control Panel'!M$34,((T124-'Control Panel'!L$34)*'Control Panel'!$C$39)))))</f>
        <v>220953.31354811406</v>
      </c>
      <c r="W124" s="91">
        <f>IF(U124&gt;='Control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Panel'!$C$29)),IF(U124&gt;='Control Panel'!$M$12,(('Control Panel'!$M$8-'Control Panel'!$L$8)*'Control Panel'!$C$24)+(('Control Panel'!$M$9-'Control Panel'!$L$9)*'Control Panel'!$C$25)+(('Control Panel'!$M$10-'Control Panel'!$L$10)*'Control Panel'!$C$26)+(('Control Panel'!$M$11-'Control Panel'!$L$11)*'Control Panel'!$C$27)+(('Control Panel'!$M$12-'Control Panel'!$L$12)*'Control Panel'!$C$28)+((U124-'Control Panel'!$M$12)*'Control Panel'!$C$29),IF(U124&gt;='Control Panel'!$M$11,(('Control Panel'!$M$8-'Control Panel'!$L$8)*'Control Panel'!$C$24)+(('Control Panel'!$M$9-'Control Panel'!$L$9)*'Control Panel'!$C$25)+(('Control Panel'!$M$10-'Control Panel'!$L$10)*'Control Panel'!$C$26)+(('Control Panel'!$M$11-'Control Panel'!$L$11)*'Control Panel'!$C$27)+((U124-'Control Panel'!$M$11)*'Control Panel'!$C$28),IF(U124&gt;='Control Panel'!$M$10,(('Control Panel'!$M$8-'Control Panel'!$L$8)*'Control Panel'!$C$24)+('Control Panel'!$M$9-'Control Panel'!$L$9)*'Control Panel'!$C$25+(('Control Panel'!$M$10-'Control Panel'!$L$10)*'Control Panel'!$C$26)+((U124-'Control Panel'!$M$10)*'Control Panel'!$C$27),IF(U124&gt;='Control Panel'!$M$9,(('Control Panel'!$M$8-'Control Panel'!$L$8)*'Control Panel'!$C$24)+(('Control Panel'!$M$9-'Control Panel'!$L$9)*'Control Panel'!$C$25)+((U124-'Control Panel'!$M$9)*'Control Panel'!$C$26),IF(U124&gt;='Control Panel'!$M$8,(('Control Panel'!$M$8-'Control Panel'!$L$8)*'Control Panel'!$C$24)+((U124-'Control Panel'!$M$8)*'Control Panel'!$C$25),IF(U124&lt;='Control Panel'!$M$8,((U124-'Control Panel'!$L$8)*'Control Panel'!$C$24))))))))</f>
        <v>279936.62488806766</v>
      </c>
      <c r="X124" s="92">
        <f t="shared" si="38"/>
        <v>58983.311339953594</v>
      </c>
      <c r="Y124" s="91">
        <f>T124*(1+'Control Panel'!$C$44)</f>
        <v>89891498.795800522</v>
      </c>
      <c r="Z124" s="91">
        <f>U124*(1+'Control Panel'!$C$44)</f>
        <v>68860509.289709672</v>
      </c>
      <c r="AA124" s="91">
        <f>IF(Y124&gt;='Control Panel'!P$36,(('Control Panel'!P$34-'Control Panel'!O$34)*'Control Panel'!$C$39)+('Control Panel'!P$35-'Control Panel'!O$35)*'Control Panel'!$C$40+(('Control Panel'!P$36-'Control Panel'!O$36)*'Control Panel'!$C$41),IF(Y124&gt;='Control Panel'!P$35,(('Control Panel'!P$34-'Control Panel'!O$34)*'Control Panel'!$C$39)+(('Control Panel'!P$35-'Control Panel'!O$35)*'Control Panel'!$C$40)+((Y124-'Control Panel'!P$35)*'Control Panel'!$C$41),IF(Y124&gt;='Control Panel'!P$34,(('Control Panel'!P$34-'Control Panel'!O$34)*'Control Panel'!$C$39)+((Y124-'Control Panel'!P$34)*'Control Panel'!$C$40),IF(Y124&lt;='Control Panel'!P$34,((Y124-'Control Panel'!O$34)*'Control Panel'!$C$39)))))</f>
        <v>227581.91295455751</v>
      </c>
      <c r="AB124" s="91">
        <f>IF(Z124&gt;='Control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Panel'!$C$29)),IF(Z124&gt;='Control Panel'!$P$12,(('Control Panel'!$P$8-'Control Panel'!$O$8)*'Control Panel'!$C$24)+(('Control Panel'!$P$9-'Control Panel'!$O$9)*'Control Panel'!$C$25)+(('Control Panel'!$P$10-'Control Panel'!$O$10)*'Control Panel'!$C$26)+(('Control Panel'!$P$11-'Control Panel'!$O$11)*'Control Panel'!$C$27)+(('Control Panel'!$P$12-'Control Panel'!$O$12)*'Control Panel'!$C$28)+((Z124-'Control Panel'!$P$12)*'Control Panel'!$C$29),IF(Z124&gt;='Control Panel'!$P$11,(('Control Panel'!$P$8-'Control Panel'!$O$8)*'Control Panel'!$C$24)+(('Control Panel'!$P$9-'Control Panel'!$O$9)*'Control Panel'!$C$25)+(('Control Panel'!$P$10-'Control Panel'!$O$10)*'Control Panel'!$C$26)+(('Control Panel'!$P$11-'Control Panel'!$O$11)*'Control Panel'!$C$27)+((Z124-'Control Panel'!$P$11)*'Control Panel'!$C$28),IF(Z124&gt;='Control Panel'!$P$10,(('Control Panel'!$P$8-'Control Panel'!$O$8)*'Control Panel'!$C$24)+('Control Panel'!$P$9-'Control Panel'!$O$9)*'Control Panel'!$C$25+(('Control Panel'!$P$10-'Control Panel'!$O$10)*'Control Panel'!$C$26)+((Z124-'Control Panel'!$P$10)*'Control Panel'!$C$27),IF(Z124&gt;='Control Panel'!$P$9,(('Control Panel'!$P$8-'Control Panel'!$O$8)*'Control Panel'!$C$24)+(('Control Panel'!$P$9-'Control Panel'!$O$9)*'Control Panel'!$C$25)+((Z124-'Control Panel'!$P$9)*'Control Panel'!$C$26),IF(Z124&gt;='Control Panel'!$P$8,(('Control Panel'!$P$8-'Control Panel'!$O$8)*'Control Panel'!$C$24)+((Z124-'Control Panel'!$P$8)*'Control Panel'!$C$25),IF(Z124&lt;='Control Panel'!$P$8,((Z124-'Control Panel'!$O$8)*'Control Panel'!$C$24))))))))</f>
        <v>288334.72373970971</v>
      </c>
      <c r="AC124" s="93">
        <f t="shared" si="39"/>
        <v>60752.810785152193</v>
      </c>
      <c r="AD124" s="93">
        <f>Y124*(1+'Control Panel'!$C$44)</f>
        <v>92588243.759674534</v>
      </c>
      <c r="AE124" s="91">
        <f>Z124*(1+'Control Panel'!$C$44)</f>
        <v>70926324.568400964</v>
      </c>
      <c r="AF124" s="91">
        <f>IF(AD124&gt;='Control Panel'!S$36,(('Control Panel'!S$34-'Control Panel'!R$34)*'Control Panel'!$C$39)+('Control Panel'!S$35-'Control Panel'!R$35)*'Control Panel'!$C$40+(('Control Panel'!S$36-'Control Panel'!R$36)*'Control Panel'!$C$41),IF(AD124&gt;='Control Panel'!S$35,(('Control Panel'!S$34-'Control Panel'!R$34)*'Control Panel'!$C$39)+(('Control Panel'!S$35-'Control Panel'!R$35)*'Control Panel'!$C$40)+((AD124-'Control Panel'!S$35)*'Control Panel'!$C$41),IF(AD124&gt;='Control Panel'!S$34,(('Control Panel'!S$34-'Control Panel'!R$34)*'Control Panel'!$C$39)+((AD124-'Control Panel'!S$34)*'Control Panel'!$C$40),IF(AD124&lt;='Control Panel'!S$34,((AD124-'Control Panel'!R$34)*'Control Panel'!$C$39)))))</f>
        <v>234409.37034319423</v>
      </c>
      <c r="AG124" s="91">
        <f>IF(AE124&gt;='Control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Panel'!$C$29)),IF(AE124&gt;='Control Panel'!$S$12,(('Control Panel'!$S$8-'Control Panel'!$R$8)*'Control Panel'!$C$24)+(('Control Panel'!$S$9-'Control Panel'!$R$9)*'Control Panel'!$C$25)+(('Control Panel'!$S$10-'Control Panel'!$R$10)*'Control Panel'!$C$26)+(('Control Panel'!$S$11-'Control Panel'!$R$11)*'Control Panel'!$C$27)+(('Control Panel'!$S$12-'Control Panel'!$R$12)*'Control Panel'!$C$28)+((AE124-'Control Panel'!$S$12)*'Control Panel'!$C$29),IF(AE124&gt;='Control Panel'!$S$11,(('Control Panel'!$S$8-'Control Panel'!$R$8)*'Control Panel'!$C$24)+(('Control Panel'!$S$9-'Control Panel'!$R$9)*'Control Panel'!$C$25)+(('Control Panel'!$S$10-'Control Panel'!$R$10)*'Control Panel'!$C$26)+(('Control Panel'!$S$11-'Control Panel'!$R$11)*'Control Panel'!$C$27)+((AE124-'Control Panel'!$S$11)*'Control Panel'!$C$28),IF(AE124&gt;='Control Panel'!$S$10,(('Control Panel'!$S$8-'Control Panel'!$R$8)*'Control Panel'!$C$24)+('Control Panel'!$S$9-'Control Panel'!$R$9)*'Control Panel'!$C$25+(('Control Panel'!$S$10-'Control Panel'!$R$10)*'Control Panel'!$C$26)+((AE124-'Control Panel'!$S$10)*'Control Panel'!$C$27),IF(AE124&gt;='Control Panel'!$S$9,(('Control Panel'!$S$8-'Control Panel'!$R$8)*'Control Panel'!$C$24)+(('Control Panel'!$S$9-'Control Panel'!$R$9)*'Control Panel'!$C$25)+((AE124-'Control Panel'!$S$9)*'Control Panel'!$C$26),IF(AE124&gt;='Control Panel'!$S$8,(('Control Panel'!$S$8-'Control Panel'!$R$8)*'Control Panel'!$C$24)+((AE124-'Control Panel'!$S$8)*'Control Panel'!$C$25),IF(AE124&lt;='Control Panel'!$S$8,((AE124-'Control Panel'!$R$8)*'Control Panel'!$C$24))))))))</f>
        <v>296984.76555690099</v>
      </c>
      <c r="AH124" s="91">
        <f t="shared" si="40"/>
        <v>62575.395213706768</v>
      </c>
      <c r="AI124" s="92">
        <f t="shared" si="41"/>
        <v>1105732.0664496659</v>
      </c>
      <c r="AJ124" s="92">
        <f t="shared" si="42"/>
        <v>1400906.3621723142</v>
      </c>
      <c r="AK124" s="92">
        <f t="shared" si="43"/>
        <v>295174.29572264827</v>
      </c>
    </row>
    <row r="125" spans="1:37" s="94" customFormat="1" ht="14.1">
      <c r="A125" s="86" t="str">
        <f>'ESTIMATED Earned Revenue'!A126</f>
        <v>Little Rock, AR</v>
      </c>
      <c r="B125" s="86"/>
      <c r="C125" s="87">
        <f>'ESTIMATED Earned Revenue'!$I126*1.07925</f>
        <v>66140428.044599995</v>
      </c>
      <c r="D125" s="87">
        <f>'ESTIMATED Earned Revenue'!$L126*1.07925</f>
        <v>63352906.360372499</v>
      </c>
      <c r="E125" s="88">
        <f>IF(C125&gt;='Control Panel'!D$36,(('Control Panel'!D$34-'Control Panel'!C$34)*'Control Panel'!$C$39)+('Control Panel'!D$35-'Control Panel'!C$35)*'Control Panel'!$C$40+(('Control Panel'!D$36-'Control Panel'!C$36)*'Control Panel'!$C$41),IF(C125&gt;='Control Panel'!D$35,(('Control Panel'!D$34-'Control Panel'!C$34)*'Control Panel'!$C$39)+(('Control Panel'!D$35-'Control Panel'!C$35)*'Control Panel'!$C$40)+((C125-'Control Panel'!D$35)*'Control Panel'!$C$41),IF(C125&gt;='Control Panel'!D$34,(('Control Panel'!D$34-'Control Panel'!C$34)*'Control Panel'!$C$39)+((C125-'Control Panel'!D$34)*'Control Panel'!$C$40),IF(C125&lt;='Control Panel'!D$34,((C125-'Control Panel'!C$34)*'Control Panel'!$C$39)))))</f>
        <v>202203.584</v>
      </c>
      <c r="F125" s="88">
        <f>IF(D125&gt;='Control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Panel'!$C$29)),IF(D125&gt;='Control Panel'!$D$12,(('Control Panel'!$D$8-'Control Panel'!$C$8)*'Control Panel'!$C$24)+(('Control Panel'!$D$9-'Control Panel'!$C$9)*'Control Panel'!$C$25)+(('Control Panel'!$D$10-'Control Panel'!$C$10)*'Control Panel'!$C$26)+(('Control Panel'!$D$11-'Control Panel'!$C$11)*'Control Panel'!$C$27)+(('Control Panel'!$D$12-'Control Panel'!$C$12)*'Control Panel'!$C$28)+((D125-'Control Panel'!$D$12)*'Control Panel'!$C$29),IF(D125&gt;='Control Panel'!$D$11,(('Control Panel'!$D$8-'Control Panel'!$C$8)*'Control Panel'!$C$24)+(('Control Panel'!$D$9-'Control Panel'!$C$9)*'Control Panel'!$C$25)+(('Control Panel'!$D$10-'Control Panel'!$C$10)*'Control Panel'!$C$26)+(('Control Panel'!$D$11-'Control Panel'!$C$11)*'Control Panel'!$C$27)+((D125-'Control Panel'!$D$11)*'Control Panel'!$C$28),IF(D125&gt;='Control Panel'!$D$10,(('Control Panel'!$D$8-'Control Panel'!$C$8)*'Control Panel'!$C$24)+('Control Panel'!$D$9-'Control Panel'!$C$9)*'Control Panel'!$C$25+(('Control Panel'!$D$10-'Control Panel'!$C$10)*'Control Panel'!$C$26)+((D125-'Control Panel'!$D$10)*'Control Panel'!$C$27),IF(D125&gt;='Control Panel'!$D$9,(('Control Panel'!$D$8-'Control Panel'!$C$8)*'Control Panel'!$C$24)+(('Control Panel'!$D$9-'Control Panel'!$C$9)*'Control Panel'!$C$25)+((D125-'Control Panel'!$D$9)*'Control Panel'!$C$26),IF(D125&gt;='Control Panel'!$D$8,(('Control Panel'!$D$8-'Control Panel'!$C$8)*'Control Panel'!$C$24)+((D125-'Control Panel'!$D$8)*'Control Panel'!$C$25),IF(D125&lt;='Control Panel'!$D$8,((D125-'Control Panel'!$C$8)*'Control Panel'!$C$24))))))))</f>
        <v>258352.9028603725</v>
      </c>
      <c r="G125" s="89">
        <f t="shared" si="33"/>
        <v>3.0571858994267397E-3</v>
      </c>
      <c r="H125" s="90">
        <f t="shared" si="34"/>
        <v>4.0779960652598144E-3</v>
      </c>
      <c r="I125" s="91">
        <f t="shared" si="35"/>
        <v>56149.318860372499</v>
      </c>
      <c r="J125" s="91">
        <f>C125*(1+'Control Panel'!$C$44)</f>
        <v>68124640.885938004</v>
      </c>
      <c r="K125" s="91">
        <f>D125*(1+'Control Panel'!$C$44)</f>
        <v>65253493.551183678</v>
      </c>
      <c r="L125" s="92">
        <f>IF(J125&gt;='Control Panel'!G$36,(('Control Panel'!G$34-'Control Panel'!F$34)*'Control Panel'!$C$39)+('Control Panel'!G$35-'Control Panel'!F$35)*'Control Panel'!$C$40+(('Control Panel'!G$36-'Control Panel'!F$36)*'Control Panel'!$C$41),IF(J125&gt;='Control Panel'!G$35,(('Control Panel'!G$34-'Control Panel'!F$34)*'Control Panel'!$C$39)+(('Control Panel'!G$35-'Control Panel'!F$35)*'Control Panel'!$C$40)+((J125-'Control Panel'!G$35)*'Control Panel'!$C$41),IF(J125&gt;='Control Panel'!G$34,(('Control Panel'!G$34-'Control Panel'!F$34)*'Control Panel'!$C$39)+((J125-'Control Panel'!G$34)*'Control Panel'!$C$40),IF(J125&lt;='Control Panel'!G$34,((J125-'Control Panel'!F$34)*'Control Panel'!$C$39)))))</f>
        <v>208269.68946000002</v>
      </c>
      <c r="M125" s="92">
        <f>IF(K125&gt;='Control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Panel'!$C$29)),IF(K125&gt;='Control Panel'!$G$12,(('Control Panel'!$G$8-'Control Panel'!$F$8)*'Control Panel'!$C$24)+(('Control Panel'!$G$9-'Control Panel'!$F$9)*'Control Panel'!$C$25)+(('Control Panel'!$G$10-'Control Panel'!$F$10)*'Control Panel'!$C$26)+(('Control Panel'!$G$11-'Control Panel'!$F$11)*'Control Panel'!$C$27)+(('Control Panel'!$G$12-'Control Panel'!$F$12)*'Control Panel'!$C$28)+((K125-'Control Panel'!$G$12)*'Control Panel'!$C$29),IF(K125&gt;='Control Panel'!$G$11,(('Control Panel'!$G$8-'Control Panel'!$F$8)*'Control Panel'!$C$24)+(('Control Panel'!$G$9-'Control Panel'!$F$9)*'Control Panel'!$C$25)+(('Control Panel'!$G$10-'Control Panel'!$F$10)*'Control Panel'!$C$26)+(('Control Panel'!$G$11-'Control Panel'!$F$11)*'Control Panel'!$C$27)+((K125-'Control Panel'!$G$11)*'Control Panel'!$C$28),IF(K125&gt;='Control Panel'!$G$10,(('Control Panel'!$G$8-'Control Panel'!$F$8)*'Control Panel'!$C$24)+('Control Panel'!$G$9-'Control Panel'!$F$9)*'Control Panel'!$C$25+(('Control Panel'!$G$10-'Control Panel'!$F$10)*'Control Panel'!$C$26)+((K125-'Control Panel'!$G$10)*'Control Panel'!$C$27),IF(K125&gt;='Control Panel'!$G$9,(('Control Panel'!$G$8-'Control Panel'!$F$8)*'Control Panel'!$C$24)+(('Control Panel'!$G$9-'Control Panel'!$F$9)*'Control Panel'!$C$25)+((K125-'Control Panel'!$G$9)*'Control Panel'!$C$26),IF(K125&gt;='Control Panel'!$G$8,(('Control Panel'!$G$8-'Control Panel'!$F$8)*'Control Panel'!$C$24)+((K125-'Control Panel'!$G$8)*'Control Panel'!$C$25),IF(K125&lt;='Control Panel'!$G$8,((K125-'Control Panel'!$F$8)*'Control Panel'!$C$24))))))))</f>
        <v>266103.49005118367</v>
      </c>
      <c r="N125" s="92">
        <f t="shared" si="36"/>
        <v>57833.800591183652</v>
      </c>
      <c r="O125" s="92">
        <f>J125*(1+'Control Panel'!$C$44)</f>
        <v>70168380.11251615</v>
      </c>
      <c r="P125" s="92">
        <f>K125*(1+'Control Panel'!$C$44)</f>
        <v>67211098.357719183</v>
      </c>
      <c r="Q125" s="92">
        <f>IF(O125&gt;='Control Panel'!J$36,(('Control Panel'!J$34-'Control Panel'!I$34)*'Control Panel'!$C$39)+('Control Panel'!J$35-'Control Panel'!I$35)*'Control Panel'!$C$40+(('Control Panel'!J$36-'Control Panel'!I$36)*'Control Panel'!$C$41),IF(O125&gt;='Control Panel'!J$35,(('Control Panel'!J$34-'Control Panel'!I$34)*'Control Panel'!$C$39)+(('Control Panel'!J$35-'Control Panel'!I$35)*'Control Panel'!$C$40)+((O125-'Control Panel'!J$35)*'Control Panel'!$C$41),IF(O125&gt;='Control Panel'!J$34,(('Control Panel'!J$34-'Control Panel'!I$34)*'Control Panel'!$C$39)+((O125-'Control Panel'!J$34)*'Control Panel'!$C$40),IF(O125&lt;='Control Panel'!J$34,((O125-'Control Panel'!I$34)*'Control Panel'!$C$39)))))</f>
        <v>214517.78014380005</v>
      </c>
      <c r="R125" s="92">
        <f>IF(P125&gt;='Control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Panel'!$C$29)),IF(P125&gt;='Control Panel'!$J$12,(('Control Panel'!$J$8-'Control Panel'!$I$8)*'Control Panel'!$C$24)+(('Control Panel'!$J$9-'Control Panel'!$I$9)*'Control Panel'!$C$25)+(('Control Panel'!$J$10-'Control Panel'!$I$10)*'Control Panel'!$C$26)+(('Control Panel'!$J$11-'Control Panel'!$I$11)*'Control Panel'!$C$27)+(('Control Panel'!$J$12-'Control Panel'!$I$12)*'Control Panel'!$C$28)+((P125-'Control Panel'!$J$12)*'Control Panel'!$C$29),IF(P125&gt;='Control Panel'!$J$11,(('Control Panel'!$J$8-'Control Panel'!$I$8)*'Control Panel'!$C$24)+(('Control Panel'!$J$9-'Control Panel'!$I$9)*'Control Panel'!$C$25)+(('Control Panel'!$J$10-'Control Panel'!$I$10)*'Control Panel'!$C$26)+(('Control Panel'!$J$11-'Control Panel'!$I$11)*'Control Panel'!$C$27)+((P125-'Control Panel'!$J$11)*'Control Panel'!$C$28),IF(P125&gt;='Control Panel'!$J$10,(('Control Panel'!$J$8-'Control Panel'!$I$8)*'Control Panel'!$C$24)+('Control Panel'!$J$9-'Control Panel'!$I$9)*'Control Panel'!$C$25+(('Control Panel'!$J$10-'Control Panel'!$I$10)*'Control Panel'!$C$26)+((P125-'Control Panel'!$J$10)*'Control Panel'!$C$27),IF(P125&gt;='Control Panel'!$J$9,(('Control Panel'!$J$8-'Control Panel'!$I$8)*'Control Panel'!$C$24)+(('Control Panel'!$J$9-'Control Panel'!$I$9)*'Control Panel'!$C$25)+((P125-'Control Panel'!$J$9)*'Control Panel'!$C$26),IF(P125&gt;='Control Panel'!$J$8,(('Control Panel'!$J$8-'Control Panel'!$I$8)*'Control Panel'!$C$24)+((P125-'Control Panel'!$J$8)*'Control Panel'!$C$25),IF(P125&lt;='Control Panel'!$J$8,((P125-'Control Panel'!$I$8)*'Control Panel'!$C$24))))))))</f>
        <v>274086.59475271922</v>
      </c>
      <c r="S125" s="92">
        <f t="shared" si="37"/>
        <v>59568.814608919172</v>
      </c>
      <c r="T125" s="92">
        <f>O125*(1+'Control Panel'!$C$44)</f>
        <v>72273431.515891641</v>
      </c>
      <c r="U125" s="92">
        <f>P125*(1+'Control Panel'!$C$44)</f>
        <v>69227431.308450758</v>
      </c>
      <c r="V125" s="92">
        <f>IF(T125&gt;='Control Panel'!M$36,(('Control Panel'!M$34-'Control Panel'!L$34)*'Control Panel'!$C$39)+('Control Panel'!M$35-'Control Panel'!L$35)*'Control Panel'!$C$40+(('Control Panel'!M$36-'Control Panel'!L$36)*'Control Panel'!$C$41),IF(T125&gt;='Control Panel'!M$35,(('Control Panel'!M$34-'Control Panel'!L$34)*'Control Panel'!$C$39)+(('Control Panel'!M$35-'Control Panel'!L$35)*'Control Panel'!$C$40)+((T125-'Control Panel'!M$35)*'Control Panel'!$C$41),IF(T125&gt;='Control Panel'!M$34,(('Control Panel'!M$34-'Control Panel'!L$34)*'Control Panel'!$C$39)+((T125-'Control Panel'!M$34)*'Control Panel'!$C$40),IF(T125&lt;='Control Panel'!M$34,((T125-'Control Panel'!L$34)*'Control Panel'!$C$39)))))</f>
        <v>220953.31354811406</v>
      </c>
      <c r="W125" s="91">
        <f>IF(U125&gt;='Control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Panel'!$C$29)),IF(U125&gt;='Control Panel'!$M$12,(('Control Panel'!$M$8-'Control Panel'!$L$8)*'Control Panel'!$C$24)+(('Control Panel'!$M$9-'Control Panel'!$L$9)*'Control Panel'!$C$25)+(('Control Panel'!$M$10-'Control Panel'!$L$10)*'Control Panel'!$C$26)+(('Control Panel'!$M$11-'Control Panel'!$L$11)*'Control Panel'!$C$27)+(('Control Panel'!$M$12-'Control Panel'!$L$12)*'Control Panel'!$C$28)+((U125-'Control Panel'!$M$12)*'Control Panel'!$C$29),IF(U125&gt;='Control Panel'!$M$11,(('Control Panel'!$M$8-'Control Panel'!$L$8)*'Control Panel'!$C$24)+(('Control Panel'!$M$9-'Control Panel'!$L$9)*'Control Panel'!$C$25)+(('Control Panel'!$M$10-'Control Panel'!$L$10)*'Control Panel'!$C$26)+(('Control Panel'!$M$11-'Control Panel'!$L$11)*'Control Panel'!$C$27)+((U125-'Control Panel'!$M$11)*'Control Panel'!$C$28),IF(U125&gt;='Control Panel'!$M$10,(('Control Panel'!$M$8-'Control Panel'!$L$8)*'Control Panel'!$C$24)+('Control Panel'!$M$9-'Control Panel'!$L$9)*'Control Panel'!$C$25+(('Control Panel'!$M$10-'Control Panel'!$L$10)*'Control Panel'!$C$26)+((U125-'Control Panel'!$M$10)*'Control Panel'!$C$27),IF(U125&gt;='Control Panel'!$M$9,(('Control Panel'!$M$8-'Control Panel'!$L$8)*'Control Panel'!$C$24)+(('Control Panel'!$M$9-'Control Panel'!$L$9)*'Control Panel'!$C$25)+((U125-'Control Panel'!$M$9)*'Control Panel'!$C$26),IF(U125&gt;='Control Panel'!$M$8,(('Control Panel'!$M$8-'Control Panel'!$L$8)*'Control Panel'!$C$24)+((U125-'Control Panel'!$M$8)*'Control Panel'!$C$25),IF(U125&lt;='Control Panel'!$M$8,((U125-'Control Panel'!$L$8)*'Control Panel'!$C$24))))))))</f>
        <v>282309.19280845078</v>
      </c>
      <c r="X125" s="92">
        <f t="shared" si="38"/>
        <v>61355.879260336718</v>
      </c>
      <c r="Y125" s="91">
        <f>T125*(1+'Control Panel'!$C$44)</f>
        <v>74441634.461368397</v>
      </c>
      <c r="Z125" s="91">
        <f>U125*(1+'Control Panel'!$C$44)</f>
        <v>71304254.247704282</v>
      </c>
      <c r="AA125" s="91">
        <f>IF(Y125&gt;='Control Panel'!P$36,(('Control Panel'!P$34-'Control Panel'!O$34)*'Control Panel'!$C$39)+('Control Panel'!P$35-'Control Panel'!O$35)*'Control Panel'!$C$40+(('Control Panel'!P$36-'Control Panel'!O$36)*'Control Panel'!$C$41),IF(Y125&gt;='Control Panel'!P$35,(('Control Panel'!P$34-'Control Panel'!O$34)*'Control Panel'!$C$39)+(('Control Panel'!P$35-'Control Panel'!O$35)*'Control Panel'!$C$40)+((Y125-'Control Panel'!P$35)*'Control Panel'!$C$41),IF(Y125&gt;='Control Panel'!P$34,(('Control Panel'!P$34-'Control Panel'!O$34)*'Control Panel'!$C$39)+((Y125-'Control Panel'!P$34)*'Control Panel'!$C$40),IF(Y125&lt;='Control Panel'!P$34,((Y125-'Control Panel'!O$34)*'Control Panel'!$C$39)))))</f>
        <v>227581.91295455751</v>
      </c>
      <c r="AB125" s="91">
        <f>IF(Z125&gt;='Control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Panel'!$C$29)),IF(Z125&gt;='Control Panel'!$P$12,(('Control Panel'!$P$8-'Control Panel'!$O$8)*'Control Panel'!$C$24)+(('Control Panel'!$P$9-'Control Panel'!$O$9)*'Control Panel'!$C$25)+(('Control Panel'!$P$10-'Control Panel'!$O$10)*'Control Panel'!$C$26)+(('Control Panel'!$P$11-'Control Panel'!$O$11)*'Control Panel'!$C$27)+(('Control Panel'!$P$12-'Control Panel'!$O$12)*'Control Panel'!$C$28)+((Z125-'Control Panel'!$P$12)*'Control Panel'!$C$29),IF(Z125&gt;='Control Panel'!$P$11,(('Control Panel'!$P$8-'Control Panel'!$O$8)*'Control Panel'!$C$24)+(('Control Panel'!$P$9-'Control Panel'!$O$9)*'Control Panel'!$C$25)+(('Control Panel'!$P$10-'Control Panel'!$O$10)*'Control Panel'!$C$26)+(('Control Panel'!$P$11-'Control Panel'!$O$11)*'Control Panel'!$C$27)+((Z125-'Control Panel'!$P$11)*'Control Panel'!$C$28),IF(Z125&gt;='Control Panel'!$P$10,(('Control Panel'!$P$8-'Control Panel'!$O$8)*'Control Panel'!$C$24)+('Control Panel'!$P$9-'Control Panel'!$O$9)*'Control Panel'!$C$25+(('Control Panel'!$P$10-'Control Panel'!$O$10)*'Control Panel'!$C$26)+((Z125-'Control Panel'!$P$10)*'Control Panel'!$C$27),IF(Z125&gt;='Control Panel'!$P$9,(('Control Panel'!$P$8-'Control Panel'!$O$8)*'Control Panel'!$C$24)+(('Control Panel'!$P$9-'Control Panel'!$O$9)*'Control Panel'!$C$25)+((Z125-'Control Panel'!$P$9)*'Control Panel'!$C$26),IF(Z125&gt;='Control Panel'!$P$8,(('Control Panel'!$P$8-'Control Panel'!$O$8)*'Control Panel'!$C$24)+((Z125-'Control Panel'!$P$8)*'Control Panel'!$C$25),IF(Z125&lt;='Control Panel'!$P$8,((Z125-'Control Panel'!$O$8)*'Control Panel'!$C$24))))))))</f>
        <v>290778.46869770432</v>
      </c>
      <c r="AC125" s="93">
        <f t="shared" si="39"/>
        <v>63196.555743146804</v>
      </c>
      <c r="AD125" s="93">
        <f>Y125*(1+'Control Panel'!$C$44)</f>
        <v>76674883.495209455</v>
      </c>
      <c r="AE125" s="91">
        <f>Z125*(1+'Control Panel'!$C$44)</f>
        <v>73443381.875135407</v>
      </c>
      <c r="AF125" s="91">
        <f>IF(AD125&gt;='Control Panel'!S$36,(('Control Panel'!S$34-'Control Panel'!R$34)*'Control Panel'!$C$39)+('Control Panel'!S$35-'Control Panel'!R$35)*'Control Panel'!$C$40+(('Control Panel'!S$36-'Control Panel'!R$36)*'Control Panel'!$C$41),IF(AD125&gt;='Control Panel'!S$35,(('Control Panel'!S$34-'Control Panel'!R$34)*'Control Panel'!$C$39)+(('Control Panel'!S$35-'Control Panel'!R$35)*'Control Panel'!$C$40)+((AD125-'Control Panel'!S$35)*'Control Panel'!$C$41),IF(AD125&gt;='Control Panel'!S$34,(('Control Panel'!S$34-'Control Panel'!R$34)*'Control Panel'!$C$39)+((AD125-'Control Panel'!S$34)*'Control Panel'!$C$40),IF(AD125&lt;='Control Panel'!S$34,((AD125-'Control Panel'!R$34)*'Control Panel'!$C$39)))))</f>
        <v>234409.37034319423</v>
      </c>
      <c r="AG125" s="91">
        <f>IF(AE125&gt;='Control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Panel'!$C$29)),IF(AE125&gt;='Control Panel'!$S$12,(('Control Panel'!$S$8-'Control Panel'!$R$8)*'Control Panel'!$C$24)+(('Control Panel'!$S$9-'Control Panel'!$R$9)*'Control Panel'!$C$25)+(('Control Panel'!$S$10-'Control Panel'!$R$10)*'Control Panel'!$C$26)+(('Control Panel'!$S$11-'Control Panel'!$R$11)*'Control Panel'!$C$27)+(('Control Panel'!$S$12-'Control Panel'!$R$12)*'Control Panel'!$C$28)+((AE125-'Control Panel'!$S$12)*'Control Panel'!$C$29),IF(AE125&gt;='Control Panel'!$S$11,(('Control Panel'!$S$8-'Control Panel'!$R$8)*'Control Panel'!$C$24)+(('Control Panel'!$S$9-'Control Panel'!$R$9)*'Control Panel'!$C$25)+(('Control Panel'!$S$10-'Control Panel'!$R$10)*'Control Panel'!$C$26)+(('Control Panel'!$S$11-'Control Panel'!$R$11)*'Control Panel'!$C$27)+((AE125-'Control Panel'!$S$11)*'Control Panel'!$C$28),IF(AE125&gt;='Control Panel'!$S$10,(('Control Panel'!$S$8-'Control Panel'!$R$8)*'Control Panel'!$C$24)+('Control Panel'!$S$9-'Control Panel'!$R$9)*'Control Panel'!$C$25+(('Control Panel'!$S$10-'Control Panel'!$R$10)*'Control Panel'!$C$26)+((AE125-'Control Panel'!$S$10)*'Control Panel'!$C$27),IF(AE125&gt;='Control Panel'!$S$9,(('Control Panel'!$S$8-'Control Panel'!$R$8)*'Control Panel'!$C$24)+(('Control Panel'!$S$9-'Control Panel'!$R$9)*'Control Panel'!$C$25)+((AE125-'Control Panel'!$S$9)*'Control Panel'!$C$26),IF(AE125&gt;='Control Panel'!$S$8,(('Control Panel'!$S$8-'Control Panel'!$R$8)*'Control Panel'!$C$24)+((AE125-'Control Panel'!$S$8)*'Control Panel'!$C$25),IF(AE125&lt;='Control Panel'!$S$8,((AE125-'Control Panel'!$R$8)*'Control Panel'!$C$24))))))))</f>
        <v>299501.82286363543</v>
      </c>
      <c r="AH125" s="91">
        <f t="shared" si="40"/>
        <v>65092.452520441206</v>
      </c>
      <c r="AI125" s="92">
        <f t="shared" si="41"/>
        <v>1105732.0664496659</v>
      </c>
      <c r="AJ125" s="92">
        <f t="shared" si="42"/>
        <v>1412779.5691736934</v>
      </c>
      <c r="AK125" s="92">
        <f t="shared" si="43"/>
        <v>307047.50272402749</v>
      </c>
    </row>
    <row r="126" spans="1:37" s="94" customFormat="1" ht="14.1">
      <c r="A126" s="86" t="str">
        <f>'ESTIMATED Earned Revenue'!A127</f>
        <v>Charleston, SC</v>
      </c>
      <c r="B126" s="86"/>
      <c r="C126" s="87">
        <f>'ESTIMATED Earned Revenue'!$I127*1.07925</f>
        <v>77430538.705500007</v>
      </c>
      <c r="D126" s="87">
        <f>'ESTIMATED Earned Revenue'!$L127*1.07925</f>
        <v>64636542.059625</v>
      </c>
      <c r="E126" s="88">
        <f>IF(C126&gt;='Control Panel'!D$36,(('Control Panel'!D$34-'Control Panel'!C$34)*'Control Panel'!$C$39)+('Control Panel'!D$35-'Control Panel'!C$35)*'Control Panel'!$C$40+(('Control Panel'!D$36-'Control Panel'!C$36)*'Control Panel'!$C$41),IF(C126&gt;='Control Panel'!D$35,(('Control Panel'!D$34-'Control Panel'!C$34)*'Control Panel'!$C$39)+(('Control Panel'!D$35-'Control Panel'!C$35)*'Control Panel'!$C$40)+((C126-'Control Panel'!D$35)*'Control Panel'!$C$41),IF(C126&gt;='Control Panel'!D$34,(('Control Panel'!D$34-'Control Panel'!C$34)*'Control Panel'!$C$39)+((C126-'Control Panel'!D$34)*'Control Panel'!$C$40),IF(C126&lt;='Control Panel'!D$34,((C126-'Control Panel'!C$34)*'Control Panel'!$C$39)))))</f>
        <v>202203.584</v>
      </c>
      <c r="F126" s="88">
        <f>IF(D126&gt;='Control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Panel'!$C$29)),IF(D126&gt;='Control Panel'!$D$12,(('Control Panel'!$D$8-'Control Panel'!$C$8)*'Control Panel'!$C$24)+(('Control Panel'!$D$9-'Control Panel'!$C$9)*'Control Panel'!$C$25)+(('Control Panel'!$D$10-'Control Panel'!$C$10)*'Control Panel'!$C$26)+(('Control Panel'!$D$11-'Control Panel'!$C$11)*'Control Panel'!$C$27)+(('Control Panel'!$D$12-'Control Panel'!$C$12)*'Control Panel'!$C$28)+((D126-'Control Panel'!$D$12)*'Control Panel'!$C$29),IF(D126&gt;='Control Panel'!$D$11,(('Control Panel'!$D$8-'Control Panel'!$C$8)*'Control Panel'!$C$24)+(('Control Panel'!$D$9-'Control Panel'!$C$9)*'Control Panel'!$C$25)+(('Control Panel'!$D$10-'Control Panel'!$C$10)*'Control Panel'!$C$26)+(('Control Panel'!$D$11-'Control Panel'!$C$11)*'Control Panel'!$C$27)+((D126-'Control Panel'!$D$11)*'Control Panel'!$C$28),IF(D126&gt;='Control Panel'!$D$10,(('Control Panel'!$D$8-'Control Panel'!$C$8)*'Control Panel'!$C$24)+('Control Panel'!$D$9-'Control Panel'!$C$9)*'Control Panel'!$C$25+(('Control Panel'!$D$10-'Control Panel'!$C$10)*'Control Panel'!$C$26)+((D126-'Control Panel'!$D$10)*'Control Panel'!$C$27),IF(D126&gt;='Control Panel'!$D$9,(('Control Panel'!$D$8-'Control Panel'!$C$8)*'Control Panel'!$C$24)+(('Control Panel'!$D$9-'Control Panel'!$C$9)*'Control Panel'!$C$25)+((D126-'Control Panel'!$D$9)*'Control Panel'!$C$26),IF(D126&gt;='Control Panel'!$D$8,(('Control Panel'!$D$8-'Control Panel'!$C$8)*'Control Panel'!$C$24)+((D126-'Control Panel'!$D$8)*'Control Panel'!$C$25),IF(D126&lt;='Control Panel'!$D$8,((D126-'Control Panel'!$C$8)*'Control Panel'!$C$24))))))))</f>
        <v>259636.53855962501</v>
      </c>
      <c r="G126" s="89">
        <f t="shared" si="33"/>
        <v>2.611419052230321E-3</v>
      </c>
      <c r="H126" s="90">
        <f t="shared" si="34"/>
        <v>4.0168692551671341E-3</v>
      </c>
      <c r="I126" s="91">
        <f t="shared" si="35"/>
        <v>57432.95455962501</v>
      </c>
      <c r="J126" s="91">
        <f>C126*(1+'Control Panel'!$C$44)</f>
        <v>79753454.866665006</v>
      </c>
      <c r="K126" s="91">
        <f>D126*(1+'Control Panel'!$C$44)</f>
        <v>66575638.321413748</v>
      </c>
      <c r="L126" s="92">
        <f>IF(J126&gt;='Control Panel'!G$36,(('Control Panel'!G$34-'Control Panel'!F$34)*'Control Panel'!$C$39)+('Control Panel'!G$35-'Control Panel'!F$35)*'Control Panel'!$C$40+(('Control Panel'!G$36-'Control Panel'!F$36)*'Control Panel'!$C$41),IF(J126&gt;='Control Panel'!G$35,(('Control Panel'!G$34-'Control Panel'!F$34)*'Control Panel'!$C$39)+(('Control Panel'!G$35-'Control Panel'!F$35)*'Control Panel'!$C$40)+((J126-'Control Panel'!G$35)*'Control Panel'!$C$41),IF(J126&gt;='Control Panel'!G$34,(('Control Panel'!G$34-'Control Panel'!F$34)*'Control Panel'!$C$39)+((J126-'Control Panel'!G$34)*'Control Panel'!$C$40),IF(J126&lt;='Control Panel'!G$34,((J126-'Control Panel'!F$34)*'Control Panel'!$C$39)))))</f>
        <v>208269.68946000002</v>
      </c>
      <c r="M126" s="92">
        <f>IF(K126&gt;='Control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Panel'!$C$29)),IF(K126&gt;='Control Panel'!$G$12,(('Control Panel'!$G$8-'Control Panel'!$F$8)*'Control Panel'!$C$24)+(('Control Panel'!$G$9-'Control Panel'!$F$9)*'Control Panel'!$C$25)+(('Control Panel'!$G$10-'Control Panel'!$F$10)*'Control Panel'!$C$26)+(('Control Panel'!$G$11-'Control Panel'!$F$11)*'Control Panel'!$C$27)+(('Control Panel'!$G$12-'Control Panel'!$F$12)*'Control Panel'!$C$28)+((K126-'Control Panel'!$G$12)*'Control Panel'!$C$29),IF(K126&gt;='Control Panel'!$G$11,(('Control Panel'!$G$8-'Control Panel'!$F$8)*'Control Panel'!$C$24)+(('Control Panel'!$G$9-'Control Panel'!$F$9)*'Control Panel'!$C$25)+(('Control Panel'!$G$10-'Control Panel'!$F$10)*'Control Panel'!$C$26)+(('Control Panel'!$G$11-'Control Panel'!$F$11)*'Control Panel'!$C$27)+((K126-'Control Panel'!$G$11)*'Control Panel'!$C$28),IF(K126&gt;='Control Panel'!$G$10,(('Control Panel'!$G$8-'Control Panel'!$F$8)*'Control Panel'!$C$24)+('Control Panel'!$G$9-'Control Panel'!$F$9)*'Control Panel'!$C$25+(('Control Panel'!$G$10-'Control Panel'!$F$10)*'Control Panel'!$C$26)+((K126-'Control Panel'!$G$10)*'Control Panel'!$C$27),IF(K126&gt;='Control Panel'!$G$9,(('Control Panel'!$G$8-'Control Panel'!$F$8)*'Control Panel'!$C$24)+(('Control Panel'!$G$9-'Control Panel'!$F$9)*'Control Panel'!$C$25)+((K126-'Control Panel'!$G$9)*'Control Panel'!$C$26),IF(K126&gt;='Control Panel'!$G$8,(('Control Panel'!$G$8-'Control Panel'!$F$8)*'Control Panel'!$C$24)+((K126-'Control Panel'!$G$8)*'Control Panel'!$C$25),IF(K126&lt;='Control Panel'!$G$8,((K126-'Control Panel'!$F$8)*'Control Panel'!$C$24))))))))</f>
        <v>267425.63482141378</v>
      </c>
      <c r="N126" s="92">
        <f t="shared" si="36"/>
        <v>59155.94536141376</v>
      </c>
      <c r="O126" s="92">
        <f>J126*(1+'Control Panel'!$C$44)</f>
        <v>82146058.512664959</v>
      </c>
      <c r="P126" s="92">
        <f>K126*(1+'Control Panel'!$C$44)</f>
        <v>68572907.471056163</v>
      </c>
      <c r="Q126" s="92">
        <f>IF(O126&gt;='Control Panel'!J$36,(('Control Panel'!J$34-'Control Panel'!I$34)*'Control Panel'!$C$39)+('Control Panel'!J$35-'Control Panel'!I$35)*'Control Panel'!$C$40+(('Control Panel'!J$36-'Control Panel'!I$36)*'Control Panel'!$C$41),IF(O126&gt;='Control Panel'!J$35,(('Control Panel'!J$34-'Control Panel'!I$34)*'Control Panel'!$C$39)+(('Control Panel'!J$35-'Control Panel'!I$35)*'Control Panel'!$C$40)+((O126-'Control Panel'!J$35)*'Control Panel'!$C$41),IF(O126&gt;='Control Panel'!J$34,(('Control Panel'!J$34-'Control Panel'!I$34)*'Control Panel'!$C$39)+((O126-'Control Panel'!J$34)*'Control Panel'!$C$40),IF(O126&lt;='Control Panel'!J$34,((O126-'Control Panel'!I$34)*'Control Panel'!$C$39)))))</f>
        <v>214517.78014380005</v>
      </c>
      <c r="R126" s="92">
        <f>IF(P126&gt;='Control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Panel'!$C$29)),IF(P126&gt;='Control Panel'!$J$12,(('Control Panel'!$J$8-'Control Panel'!$I$8)*'Control Panel'!$C$24)+(('Control Panel'!$J$9-'Control Panel'!$I$9)*'Control Panel'!$C$25)+(('Control Panel'!$J$10-'Control Panel'!$I$10)*'Control Panel'!$C$26)+(('Control Panel'!$J$11-'Control Panel'!$I$11)*'Control Panel'!$C$27)+(('Control Panel'!$J$12-'Control Panel'!$I$12)*'Control Panel'!$C$28)+((P126-'Control Panel'!$J$12)*'Control Panel'!$C$29),IF(P126&gt;='Control Panel'!$J$11,(('Control Panel'!$J$8-'Control Panel'!$I$8)*'Control Panel'!$C$24)+(('Control Panel'!$J$9-'Control Panel'!$I$9)*'Control Panel'!$C$25)+(('Control Panel'!$J$10-'Control Panel'!$I$10)*'Control Panel'!$C$26)+(('Control Panel'!$J$11-'Control Panel'!$I$11)*'Control Panel'!$C$27)+((P126-'Control Panel'!$J$11)*'Control Panel'!$C$28),IF(P126&gt;='Control Panel'!$J$10,(('Control Panel'!$J$8-'Control Panel'!$I$8)*'Control Panel'!$C$24)+('Control Panel'!$J$9-'Control Panel'!$I$9)*'Control Panel'!$C$25+(('Control Panel'!$J$10-'Control Panel'!$I$10)*'Control Panel'!$C$26)+((P126-'Control Panel'!$J$10)*'Control Panel'!$C$27),IF(P126&gt;='Control Panel'!$J$9,(('Control Panel'!$J$8-'Control Panel'!$I$8)*'Control Panel'!$C$24)+(('Control Panel'!$J$9-'Control Panel'!$I$9)*'Control Panel'!$C$25)+((P126-'Control Panel'!$J$9)*'Control Panel'!$C$26),IF(P126&gt;='Control Panel'!$J$8,(('Control Panel'!$J$8-'Control Panel'!$I$8)*'Control Panel'!$C$24)+((P126-'Control Panel'!$J$8)*'Control Panel'!$C$25),IF(P126&lt;='Control Panel'!$J$8,((P126-'Control Panel'!$I$8)*'Control Panel'!$C$24))))))))</f>
        <v>275448.40386605618</v>
      </c>
      <c r="S126" s="92">
        <f t="shared" si="37"/>
        <v>60930.623722256132</v>
      </c>
      <c r="T126" s="92">
        <f>O126*(1+'Control Panel'!$C$44)</f>
        <v>84610440.268044904</v>
      </c>
      <c r="U126" s="92">
        <f>P126*(1+'Control Panel'!$C$44)</f>
        <v>70630094.695187852</v>
      </c>
      <c r="V126" s="92">
        <f>IF(T126&gt;='Control Panel'!M$36,(('Control Panel'!M$34-'Control Panel'!L$34)*'Control Panel'!$C$39)+('Control Panel'!M$35-'Control Panel'!L$35)*'Control Panel'!$C$40+(('Control Panel'!M$36-'Control Panel'!L$36)*'Control Panel'!$C$41),IF(T126&gt;='Control Panel'!M$35,(('Control Panel'!M$34-'Control Panel'!L$34)*'Control Panel'!$C$39)+(('Control Panel'!M$35-'Control Panel'!L$35)*'Control Panel'!$C$40)+((T126-'Control Panel'!M$35)*'Control Panel'!$C$41),IF(T126&gt;='Control Panel'!M$34,(('Control Panel'!M$34-'Control Panel'!L$34)*'Control Panel'!$C$39)+((T126-'Control Panel'!M$34)*'Control Panel'!$C$40),IF(T126&lt;='Control Panel'!M$34,((T126-'Control Panel'!L$34)*'Control Panel'!$C$39)))))</f>
        <v>220953.31354811406</v>
      </c>
      <c r="W126" s="91">
        <f>IF(U126&gt;='Control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Panel'!$C$29)),IF(U126&gt;='Control Panel'!$M$12,(('Control Panel'!$M$8-'Control Panel'!$L$8)*'Control Panel'!$C$24)+(('Control Panel'!$M$9-'Control Panel'!$L$9)*'Control Panel'!$C$25)+(('Control Panel'!$M$10-'Control Panel'!$L$10)*'Control Panel'!$C$26)+(('Control Panel'!$M$11-'Control Panel'!$L$11)*'Control Panel'!$C$27)+(('Control Panel'!$M$12-'Control Panel'!$L$12)*'Control Panel'!$C$28)+((U126-'Control Panel'!$M$12)*'Control Panel'!$C$29),IF(U126&gt;='Control Panel'!$M$11,(('Control Panel'!$M$8-'Control Panel'!$L$8)*'Control Panel'!$C$24)+(('Control Panel'!$M$9-'Control Panel'!$L$9)*'Control Panel'!$C$25)+(('Control Panel'!$M$10-'Control Panel'!$L$10)*'Control Panel'!$C$26)+(('Control Panel'!$M$11-'Control Panel'!$L$11)*'Control Panel'!$C$27)+((U126-'Control Panel'!$M$11)*'Control Panel'!$C$28),IF(U126&gt;='Control Panel'!$M$10,(('Control Panel'!$M$8-'Control Panel'!$L$8)*'Control Panel'!$C$24)+('Control Panel'!$M$9-'Control Panel'!$L$9)*'Control Panel'!$C$25+(('Control Panel'!$M$10-'Control Panel'!$L$10)*'Control Panel'!$C$26)+((U126-'Control Panel'!$M$10)*'Control Panel'!$C$27),IF(U126&gt;='Control Panel'!$M$9,(('Control Panel'!$M$8-'Control Panel'!$L$8)*'Control Panel'!$C$24)+(('Control Panel'!$M$9-'Control Panel'!$L$9)*'Control Panel'!$C$25)+((U126-'Control Panel'!$M$9)*'Control Panel'!$C$26),IF(U126&gt;='Control Panel'!$M$8,(('Control Panel'!$M$8-'Control Panel'!$L$8)*'Control Panel'!$C$24)+((U126-'Control Panel'!$M$8)*'Control Panel'!$C$25),IF(U126&lt;='Control Panel'!$M$8,((U126-'Control Panel'!$L$8)*'Control Panel'!$C$24))))))))</f>
        <v>283711.85619518789</v>
      </c>
      <c r="X126" s="92">
        <f t="shared" si="38"/>
        <v>62758.542647073831</v>
      </c>
      <c r="Y126" s="91">
        <f>T126*(1+'Control Panel'!$C$44)</f>
        <v>87148753.476086259</v>
      </c>
      <c r="Z126" s="91">
        <f>U126*(1+'Control Panel'!$C$44)</f>
        <v>72748997.536043495</v>
      </c>
      <c r="AA126" s="91">
        <f>IF(Y126&gt;='Control Panel'!P$36,(('Control Panel'!P$34-'Control Panel'!O$34)*'Control Panel'!$C$39)+('Control Panel'!P$35-'Control Panel'!O$35)*'Control Panel'!$C$40+(('Control Panel'!P$36-'Control Panel'!O$36)*'Control Panel'!$C$41),IF(Y126&gt;='Control Panel'!P$35,(('Control Panel'!P$34-'Control Panel'!O$34)*'Control Panel'!$C$39)+(('Control Panel'!P$35-'Control Panel'!O$35)*'Control Panel'!$C$40)+((Y126-'Control Panel'!P$35)*'Control Panel'!$C$41),IF(Y126&gt;='Control Panel'!P$34,(('Control Panel'!P$34-'Control Panel'!O$34)*'Control Panel'!$C$39)+((Y126-'Control Panel'!P$34)*'Control Panel'!$C$40),IF(Y126&lt;='Control Panel'!P$34,((Y126-'Control Panel'!O$34)*'Control Panel'!$C$39)))))</f>
        <v>227581.91295455751</v>
      </c>
      <c r="AB126" s="91">
        <f>IF(Z126&gt;='Control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Panel'!$C$29)),IF(Z126&gt;='Control Panel'!$P$12,(('Control Panel'!$P$8-'Control Panel'!$O$8)*'Control Panel'!$C$24)+(('Control Panel'!$P$9-'Control Panel'!$O$9)*'Control Panel'!$C$25)+(('Control Panel'!$P$10-'Control Panel'!$O$10)*'Control Panel'!$C$26)+(('Control Panel'!$P$11-'Control Panel'!$O$11)*'Control Panel'!$C$27)+(('Control Panel'!$P$12-'Control Panel'!$O$12)*'Control Panel'!$C$28)+((Z126-'Control Panel'!$P$12)*'Control Panel'!$C$29),IF(Z126&gt;='Control Panel'!$P$11,(('Control Panel'!$P$8-'Control Panel'!$O$8)*'Control Panel'!$C$24)+(('Control Panel'!$P$9-'Control Panel'!$O$9)*'Control Panel'!$C$25)+(('Control Panel'!$P$10-'Control Panel'!$O$10)*'Control Panel'!$C$26)+(('Control Panel'!$P$11-'Control Panel'!$O$11)*'Control Panel'!$C$27)+((Z126-'Control Panel'!$P$11)*'Control Panel'!$C$28),IF(Z126&gt;='Control Panel'!$P$10,(('Control Panel'!$P$8-'Control Panel'!$O$8)*'Control Panel'!$C$24)+('Control Panel'!$P$9-'Control Panel'!$O$9)*'Control Panel'!$C$25+(('Control Panel'!$P$10-'Control Panel'!$O$10)*'Control Panel'!$C$26)+((Z126-'Control Panel'!$P$10)*'Control Panel'!$C$27),IF(Z126&gt;='Control Panel'!$P$9,(('Control Panel'!$P$8-'Control Panel'!$O$8)*'Control Panel'!$C$24)+(('Control Panel'!$P$9-'Control Panel'!$O$9)*'Control Panel'!$C$25)+((Z126-'Control Panel'!$P$9)*'Control Panel'!$C$26),IF(Z126&gt;='Control Panel'!$P$8,(('Control Panel'!$P$8-'Control Panel'!$O$8)*'Control Panel'!$C$24)+((Z126-'Control Panel'!$P$8)*'Control Panel'!$C$25),IF(Z126&lt;='Control Panel'!$P$8,((Z126-'Control Panel'!$O$8)*'Control Panel'!$C$24))))))))</f>
        <v>292223.21198604355</v>
      </c>
      <c r="AC126" s="93">
        <f t="shared" si="39"/>
        <v>64641.299031486036</v>
      </c>
      <c r="AD126" s="93">
        <f>Y126*(1+'Control Panel'!$C$44)</f>
        <v>89763216.080368847</v>
      </c>
      <c r="AE126" s="91">
        <f>Z126*(1+'Control Panel'!$C$44)</f>
        <v>74931467.462124795</v>
      </c>
      <c r="AF126" s="91">
        <f>IF(AD126&gt;='Control Panel'!S$36,(('Control Panel'!S$34-'Control Panel'!R$34)*'Control Panel'!$C$39)+('Control Panel'!S$35-'Control Panel'!R$35)*'Control Panel'!$C$40+(('Control Panel'!S$36-'Control Panel'!R$36)*'Control Panel'!$C$41),IF(AD126&gt;='Control Panel'!S$35,(('Control Panel'!S$34-'Control Panel'!R$34)*'Control Panel'!$C$39)+(('Control Panel'!S$35-'Control Panel'!R$35)*'Control Panel'!$C$40)+((AD126-'Control Panel'!S$35)*'Control Panel'!$C$41),IF(AD126&gt;='Control Panel'!S$34,(('Control Panel'!S$34-'Control Panel'!R$34)*'Control Panel'!$C$39)+((AD126-'Control Panel'!S$34)*'Control Panel'!$C$40),IF(AD126&lt;='Control Panel'!S$34,((AD126-'Control Panel'!R$34)*'Control Panel'!$C$39)))))</f>
        <v>234409.37034319423</v>
      </c>
      <c r="AG126" s="91">
        <f>IF(AE126&gt;='Control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Panel'!$C$29)),IF(AE126&gt;='Control Panel'!$S$12,(('Control Panel'!$S$8-'Control Panel'!$R$8)*'Control Panel'!$C$24)+(('Control Panel'!$S$9-'Control Panel'!$R$9)*'Control Panel'!$C$25)+(('Control Panel'!$S$10-'Control Panel'!$R$10)*'Control Panel'!$C$26)+(('Control Panel'!$S$11-'Control Panel'!$R$11)*'Control Panel'!$C$27)+(('Control Panel'!$S$12-'Control Panel'!$R$12)*'Control Panel'!$C$28)+((AE126-'Control Panel'!$S$12)*'Control Panel'!$C$29),IF(AE126&gt;='Control Panel'!$S$11,(('Control Panel'!$S$8-'Control Panel'!$R$8)*'Control Panel'!$C$24)+(('Control Panel'!$S$9-'Control Panel'!$R$9)*'Control Panel'!$C$25)+(('Control Panel'!$S$10-'Control Panel'!$R$10)*'Control Panel'!$C$26)+(('Control Panel'!$S$11-'Control Panel'!$R$11)*'Control Panel'!$C$27)+((AE126-'Control Panel'!$S$11)*'Control Panel'!$C$28),IF(AE126&gt;='Control Panel'!$S$10,(('Control Panel'!$S$8-'Control Panel'!$R$8)*'Control Panel'!$C$24)+('Control Panel'!$S$9-'Control Panel'!$R$9)*'Control Panel'!$C$25+(('Control Panel'!$S$10-'Control Panel'!$R$10)*'Control Panel'!$C$26)+((AE126-'Control Panel'!$S$10)*'Control Panel'!$C$27),IF(AE126&gt;='Control Panel'!$S$9,(('Control Panel'!$S$8-'Control Panel'!$R$8)*'Control Panel'!$C$24)+(('Control Panel'!$S$9-'Control Panel'!$R$9)*'Control Panel'!$C$25)+((AE126-'Control Panel'!$S$9)*'Control Panel'!$C$26),IF(AE126&gt;='Control Panel'!$S$8,(('Control Panel'!$S$8-'Control Panel'!$R$8)*'Control Panel'!$C$24)+((AE126-'Control Panel'!$S$8)*'Control Panel'!$C$25),IF(AE126&lt;='Control Panel'!$S$8,((AE126-'Control Panel'!$R$8)*'Control Panel'!$C$24))))))))</f>
        <v>300989.90845062485</v>
      </c>
      <c r="AH126" s="91">
        <f t="shared" si="40"/>
        <v>66580.538107430621</v>
      </c>
      <c r="AI126" s="92">
        <f t="shared" si="41"/>
        <v>1105732.0664496659</v>
      </c>
      <c r="AJ126" s="92">
        <f t="shared" si="42"/>
        <v>1419799.0153193262</v>
      </c>
      <c r="AK126" s="92">
        <f t="shared" si="43"/>
        <v>314066.94886966026</v>
      </c>
    </row>
    <row r="127" spans="1:37" s="94" customFormat="1" ht="14.1">
      <c r="A127" s="86" t="str">
        <f>'ESTIMATED Earned Revenue'!A128</f>
        <v>New York, NY</v>
      </c>
      <c r="B127" s="86"/>
      <c r="C127" s="87">
        <f>'ESTIMATED Earned Revenue'!$I128*1.07925</f>
        <v>107387643.1841775</v>
      </c>
      <c r="D127" s="87">
        <f>'ESTIMATED Earned Revenue'!$L128*1.07925</f>
        <v>65291971.156627491</v>
      </c>
      <c r="E127" s="88">
        <f>IF(C127&gt;='Control Panel'!D$36,(('Control Panel'!D$34-'Control Panel'!C$34)*'Control Panel'!$C$39)+('Control Panel'!D$35-'Control Panel'!C$35)*'Control Panel'!$C$40+(('Control Panel'!D$36-'Control Panel'!C$36)*'Control Panel'!$C$41),IF(C127&gt;='Control Panel'!D$35,(('Control Panel'!D$34-'Control Panel'!C$34)*'Control Panel'!$C$39)+(('Control Panel'!D$35-'Control Panel'!C$35)*'Control Panel'!$C$40)+((C127-'Control Panel'!D$35)*'Control Panel'!$C$41),IF(C127&gt;='Control Panel'!D$34,(('Control Panel'!D$34-'Control Panel'!C$34)*'Control Panel'!$C$39)+((C127-'Control Panel'!D$34)*'Control Panel'!$C$40),IF(C127&lt;='Control Panel'!D$34,((C127-'Control Panel'!C$34)*'Control Panel'!$C$39)))))</f>
        <v>202203.584</v>
      </c>
      <c r="F127" s="88">
        <f>IF(D127&gt;='Control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Panel'!$C$29)),IF(D127&gt;='Control Panel'!$D$12,(('Control Panel'!$D$8-'Control Panel'!$C$8)*'Control Panel'!$C$24)+(('Control Panel'!$D$9-'Control Panel'!$C$9)*'Control Panel'!$C$25)+(('Control Panel'!$D$10-'Control Panel'!$C$10)*'Control Panel'!$C$26)+(('Control Panel'!$D$11-'Control Panel'!$C$11)*'Control Panel'!$C$27)+(('Control Panel'!$D$12-'Control Panel'!$C$12)*'Control Panel'!$C$28)+((D127-'Control Panel'!$D$12)*'Control Panel'!$C$29),IF(D127&gt;='Control Panel'!$D$11,(('Control Panel'!$D$8-'Control Panel'!$C$8)*'Control Panel'!$C$24)+(('Control Panel'!$D$9-'Control Panel'!$C$9)*'Control Panel'!$C$25)+(('Control Panel'!$D$10-'Control Panel'!$C$10)*'Control Panel'!$C$26)+(('Control Panel'!$D$11-'Control Panel'!$C$11)*'Control Panel'!$C$27)+((D127-'Control Panel'!$D$11)*'Control Panel'!$C$28),IF(D127&gt;='Control Panel'!$D$10,(('Control Panel'!$D$8-'Control Panel'!$C$8)*'Control Panel'!$C$24)+('Control Panel'!$D$9-'Control Panel'!$C$9)*'Control Panel'!$C$25+(('Control Panel'!$D$10-'Control Panel'!$C$10)*'Control Panel'!$C$26)+((D127-'Control Panel'!$D$10)*'Control Panel'!$C$27),IF(D127&gt;='Control Panel'!$D$9,(('Control Panel'!$D$8-'Control Panel'!$C$8)*'Control Panel'!$C$24)+(('Control Panel'!$D$9-'Control Panel'!$C$9)*'Control Panel'!$C$25)+((D127-'Control Panel'!$D$9)*'Control Panel'!$C$26),IF(D127&gt;='Control Panel'!$D$8,(('Control Panel'!$D$8-'Control Panel'!$C$8)*'Control Panel'!$C$24)+((D127-'Control Panel'!$D$8)*'Control Panel'!$C$25),IF(D127&lt;='Control Panel'!$D$8,((D127-'Control Panel'!$C$8)*'Control Panel'!$C$24))))))))</f>
        <v>260291.9676566275</v>
      </c>
      <c r="G127" s="89">
        <f t="shared" si="33"/>
        <v>1.8829315739168086E-3</v>
      </c>
      <c r="H127" s="90">
        <f t="shared" si="34"/>
        <v>3.9865846143964431E-3</v>
      </c>
      <c r="I127" s="91">
        <f t="shared" si="35"/>
        <v>58088.383656627499</v>
      </c>
      <c r="J127" s="91">
        <f>C127*(1+'Control Panel'!$C$44)</f>
        <v>110609272.47970283</v>
      </c>
      <c r="K127" s="91">
        <f>D127*(1+'Control Panel'!$C$44)</f>
        <v>67250730.291326314</v>
      </c>
      <c r="L127" s="92">
        <f>IF(J127&gt;='Control Panel'!G$36,(('Control Panel'!G$34-'Control Panel'!F$34)*'Control Panel'!$C$39)+('Control Panel'!G$35-'Control Panel'!F$35)*'Control Panel'!$C$40+(('Control Panel'!G$36-'Control Panel'!F$36)*'Control Panel'!$C$41),IF(J127&gt;='Control Panel'!G$35,(('Control Panel'!G$34-'Control Panel'!F$34)*'Control Panel'!$C$39)+(('Control Panel'!G$35-'Control Panel'!F$35)*'Control Panel'!$C$40)+((J127-'Control Panel'!G$35)*'Control Panel'!$C$41),IF(J127&gt;='Control Panel'!G$34,(('Control Panel'!G$34-'Control Panel'!F$34)*'Control Panel'!$C$39)+((J127-'Control Panel'!G$34)*'Control Panel'!$C$40),IF(J127&lt;='Control Panel'!G$34,((J127-'Control Panel'!F$34)*'Control Panel'!$C$39)))))</f>
        <v>208269.68946000002</v>
      </c>
      <c r="M127" s="92">
        <f>IF(K127&gt;='Control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Panel'!$C$29)),IF(K127&gt;='Control Panel'!$G$12,(('Control Panel'!$G$8-'Control Panel'!$F$8)*'Control Panel'!$C$24)+(('Control Panel'!$G$9-'Control Panel'!$F$9)*'Control Panel'!$C$25)+(('Control Panel'!$G$10-'Control Panel'!$F$10)*'Control Panel'!$C$26)+(('Control Panel'!$G$11-'Control Panel'!$F$11)*'Control Panel'!$C$27)+(('Control Panel'!$G$12-'Control Panel'!$F$12)*'Control Panel'!$C$28)+((K127-'Control Panel'!$G$12)*'Control Panel'!$C$29),IF(K127&gt;='Control Panel'!$G$11,(('Control Panel'!$G$8-'Control Panel'!$F$8)*'Control Panel'!$C$24)+(('Control Panel'!$G$9-'Control Panel'!$F$9)*'Control Panel'!$C$25)+(('Control Panel'!$G$10-'Control Panel'!$F$10)*'Control Panel'!$C$26)+(('Control Panel'!$G$11-'Control Panel'!$F$11)*'Control Panel'!$C$27)+((K127-'Control Panel'!$G$11)*'Control Panel'!$C$28),IF(K127&gt;='Control Panel'!$G$10,(('Control Panel'!$G$8-'Control Panel'!$F$8)*'Control Panel'!$C$24)+('Control Panel'!$G$9-'Control Panel'!$F$9)*'Control Panel'!$C$25+(('Control Panel'!$G$10-'Control Panel'!$F$10)*'Control Panel'!$C$26)+((K127-'Control Panel'!$G$10)*'Control Panel'!$C$27),IF(K127&gt;='Control Panel'!$G$9,(('Control Panel'!$G$8-'Control Panel'!$F$8)*'Control Panel'!$C$24)+(('Control Panel'!$G$9-'Control Panel'!$F$9)*'Control Panel'!$C$25)+((K127-'Control Panel'!$G$9)*'Control Panel'!$C$26),IF(K127&gt;='Control Panel'!$G$8,(('Control Panel'!$G$8-'Control Panel'!$F$8)*'Control Panel'!$C$24)+((K127-'Control Panel'!$G$8)*'Control Panel'!$C$25),IF(K127&lt;='Control Panel'!$G$8,((K127-'Control Panel'!$F$8)*'Control Panel'!$C$24))))))))</f>
        <v>268100.72679132631</v>
      </c>
      <c r="N127" s="92">
        <f t="shared" si="36"/>
        <v>59831.037331326283</v>
      </c>
      <c r="O127" s="92">
        <f>J127*(1+'Control Panel'!$C$44)</f>
        <v>113927550.65409392</v>
      </c>
      <c r="P127" s="92">
        <f>K127*(1+'Control Panel'!$C$44)</f>
        <v>69268252.200066105</v>
      </c>
      <c r="Q127" s="92">
        <f>IF(O127&gt;='Control Panel'!J$36,(('Control Panel'!J$34-'Control Panel'!I$34)*'Control Panel'!$C$39)+('Control Panel'!J$35-'Control Panel'!I$35)*'Control Panel'!$C$40+(('Control Panel'!J$36-'Control Panel'!I$36)*'Control Panel'!$C$41),IF(O127&gt;='Control Panel'!J$35,(('Control Panel'!J$34-'Control Panel'!I$34)*'Control Panel'!$C$39)+(('Control Panel'!J$35-'Control Panel'!I$35)*'Control Panel'!$C$40)+((O127-'Control Panel'!J$35)*'Control Panel'!$C$41),IF(O127&gt;='Control Panel'!J$34,(('Control Panel'!J$34-'Control Panel'!I$34)*'Control Panel'!$C$39)+((O127-'Control Panel'!J$34)*'Control Panel'!$C$40),IF(O127&lt;='Control Panel'!J$34,((O127-'Control Panel'!I$34)*'Control Panel'!$C$39)))))</f>
        <v>214517.78014380005</v>
      </c>
      <c r="R127" s="92">
        <f>IF(P127&gt;='Control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Panel'!$C$29)),IF(P127&gt;='Control Panel'!$J$12,(('Control Panel'!$J$8-'Control Panel'!$I$8)*'Control Panel'!$C$24)+(('Control Panel'!$J$9-'Control Panel'!$I$9)*'Control Panel'!$C$25)+(('Control Panel'!$J$10-'Control Panel'!$I$10)*'Control Panel'!$C$26)+(('Control Panel'!$J$11-'Control Panel'!$I$11)*'Control Panel'!$C$27)+(('Control Panel'!$J$12-'Control Panel'!$I$12)*'Control Panel'!$C$28)+((P127-'Control Panel'!$J$12)*'Control Panel'!$C$29),IF(P127&gt;='Control Panel'!$J$11,(('Control Panel'!$J$8-'Control Panel'!$I$8)*'Control Panel'!$C$24)+(('Control Panel'!$J$9-'Control Panel'!$I$9)*'Control Panel'!$C$25)+(('Control Panel'!$J$10-'Control Panel'!$I$10)*'Control Panel'!$C$26)+(('Control Panel'!$J$11-'Control Panel'!$I$11)*'Control Panel'!$C$27)+((P127-'Control Panel'!$J$11)*'Control Panel'!$C$28),IF(P127&gt;='Control Panel'!$J$10,(('Control Panel'!$J$8-'Control Panel'!$I$8)*'Control Panel'!$C$24)+('Control Panel'!$J$9-'Control Panel'!$I$9)*'Control Panel'!$C$25+(('Control Panel'!$J$10-'Control Panel'!$I$10)*'Control Panel'!$C$26)+((P127-'Control Panel'!$J$10)*'Control Panel'!$C$27),IF(P127&gt;='Control Panel'!$J$9,(('Control Panel'!$J$8-'Control Panel'!$I$8)*'Control Panel'!$C$24)+(('Control Panel'!$J$9-'Control Panel'!$I$9)*'Control Panel'!$C$25)+((P127-'Control Panel'!$J$9)*'Control Panel'!$C$26),IF(P127&gt;='Control Panel'!$J$8,(('Control Panel'!$J$8-'Control Panel'!$I$8)*'Control Panel'!$C$24)+((P127-'Control Panel'!$J$8)*'Control Panel'!$C$25),IF(P127&lt;='Control Panel'!$J$8,((P127-'Control Panel'!$I$8)*'Control Panel'!$C$24))))))))</f>
        <v>276143.74859506614</v>
      </c>
      <c r="S127" s="92">
        <f t="shared" si="37"/>
        <v>61625.96845126609</v>
      </c>
      <c r="T127" s="92">
        <f>O127*(1+'Control Panel'!$C$44)</f>
        <v>117345377.17371674</v>
      </c>
      <c r="U127" s="92">
        <f>P127*(1+'Control Panel'!$C$44)</f>
        <v>71346299.766068086</v>
      </c>
      <c r="V127" s="92">
        <f>IF(T127&gt;='Control Panel'!M$36,(('Control Panel'!M$34-'Control Panel'!L$34)*'Control Panel'!$C$39)+('Control Panel'!M$35-'Control Panel'!L$35)*'Control Panel'!$C$40+(('Control Panel'!M$36-'Control Panel'!L$36)*'Control Panel'!$C$41),IF(T127&gt;='Control Panel'!M$35,(('Control Panel'!M$34-'Control Panel'!L$34)*'Control Panel'!$C$39)+(('Control Panel'!M$35-'Control Panel'!L$35)*'Control Panel'!$C$40)+((T127-'Control Panel'!M$35)*'Control Panel'!$C$41),IF(T127&gt;='Control Panel'!M$34,(('Control Panel'!M$34-'Control Panel'!L$34)*'Control Panel'!$C$39)+((T127-'Control Panel'!M$34)*'Control Panel'!$C$40),IF(T127&lt;='Control Panel'!M$34,((T127-'Control Panel'!L$34)*'Control Panel'!$C$39)))))</f>
        <v>220953.31354811406</v>
      </c>
      <c r="W127" s="91">
        <f>IF(U127&gt;='Control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Panel'!$C$29)),IF(U127&gt;='Control Panel'!$M$12,(('Control Panel'!$M$8-'Control Panel'!$L$8)*'Control Panel'!$C$24)+(('Control Panel'!$M$9-'Control Panel'!$L$9)*'Control Panel'!$C$25)+(('Control Panel'!$M$10-'Control Panel'!$L$10)*'Control Panel'!$C$26)+(('Control Panel'!$M$11-'Control Panel'!$L$11)*'Control Panel'!$C$27)+(('Control Panel'!$M$12-'Control Panel'!$L$12)*'Control Panel'!$C$28)+((U127-'Control Panel'!$M$12)*'Control Panel'!$C$29),IF(U127&gt;='Control Panel'!$M$11,(('Control Panel'!$M$8-'Control Panel'!$L$8)*'Control Panel'!$C$24)+(('Control Panel'!$M$9-'Control Panel'!$L$9)*'Control Panel'!$C$25)+(('Control Panel'!$M$10-'Control Panel'!$L$10)*'Control Panel'!$C$26)+(('Control Panel'!$M$11-'Control Panel'!$L$11)*'Control Panel'!$C$27)+((U127-'Control Panel'!$M$11)*'Control Panel'!$C$28),IF(U127&gt;='Control Panel'!$M$10,(('Control Panel'!$M$8-'Control Panel'!$L$8)*'Control Panel'!$C$24)+('Control Panel'!$M$9-'Control Panel'!$L$9)*'Control Panel'!$C$25+(('Control Panel'!$M$10-'Control Panel'!$L$10)*'Control Panel'!$C$26)+((U127-'Control Panel'!$M$10)*'Control Panel'!$C$27),IF(U127&gt;='Control Panel'!$M$9,(('Control Panel'!$M$8-'Control Panel'!$L$8)*'Control Panel'!$C$24)+(('Control Panel'!$M$9-'Control Panel'!$L$9)*'Control Panel'!$C$25)+((U127-'Control Panel'!$M$9)*'Control Panel'!$C$26),IF(U127&gt;='Control Panel'!$M$8,(('Control Panel'!$M$8-'Control Panel'!$L$8)*'Control Panel'!$C$24)+((U127-'Control Panel'!$M$8)*'Control Panel'!$C$25),IF(U127&lt;='Control Panel'!$M$8,((U127-'Control Panel'!$L$8)*'Control Panel'!$C$24))))))))</f>
        <v>284428.06126606808</v>
      </c>
      <c r="X127" s="92">
        <f t="shared" si="38"/>
        <v>63474.747717954015</v>
      </c>
      <c r="Y127" s="91">
        <f>T127*(1+'Control Panel'!$C$44)</f>
        <v>120865738.48892824</v>
      </c>
      <c r="Z127" s="91">
        <f>U127*(1+'Control Panel'!$C$44)</f>
        <v>73486688.759050131</v>
      </c>
      <c r="AA127" s="91">
        <f>IF(Y127&gt;='Control Panel'!P$36,(('Control Panel'!P$34-'Control Panel'!O$34)*'Control Panel'!$C$39)+('Control Panel'!P$35-'Control Panel'!O$35)*'Control Panel'!$C$40+(('Control Panel'!P$36-'Control Panel'!O$36)*'Control Panel'!$C$41),IF(Y127&gt;='Control Panel'!P$35,(('Control Panel'!P$34-'Control Panel'!O$34)*'Control Panel'!$C$39)+(('Control Panel'!P$35-'Control Panel'!O$35)*'Control Panel'!$C$40)+((Y127-'Control Panel'!P$35)*'Control Panel'!$C$41),IF(Y127&gt;='Control Panel'!P$34,(('Control Panel'!P$34-'Control Panel'!O$34)*'Control Panel'!$C$39)+((Y127-'Control Panel'!P$34)*'Control Panel'!$C$40),IF(Y127&lt;='Control Panel'!P$34,((Y127-'Control Panel'!O$34)*'Control Panel'!$C$39)))))</f>
        <v>227581.91295455751</v>
      </c>
      <c r="AB127" s="91">
        <f>IF(Z127&gt;='Control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Panel'!$C$29)),IF(Z127&gt;='Control Panel'!$P$12,(('Control Panel'!$P$8-'Control Panel'!$O$8)*'Control Panel'!$C$24)+(('Control Panel'!$P$9-'Control Panel'!$O$9)*'Control Panel'!$C$25)+(('Control Panel'!$P$10-'Control Panel'!$O$10)*'Control Panel'!$C$26)+(('Control Panel'!$P$11-'Control Panel'!$O$11)*'Control Panel'!$C$27)+(('Control Panel'!$P$12-'Control Panel'!$O$12)*'Control Panel'!$C$28)+((Z127-'Control Panel'!$P$12)*'Control Panel'!$C$29),IF(Z127&gt;='Control Panel'!$P$11,(('Control Panel'!$P$8-'Control Panel'!$O$8)*'Control Panel'!$C$24)+(('Control Panel'!$P$9-'Control Panel'!$O$9)*'Control Panel'!$C$25)+(('Control Panel'!$P$10-'Control Panel'!$O$10)*'Control Panel'!$C$26)+(('Control Panel'!$P$11-'Control Panel'!$O$11)*'Control Panel'!$C$27)+((Z127-'Control Panel'!$P$11)*'Control Panel'!$C$28),IF(Z127&gt;='Control Panel'!$P$10,(('Control Panel'!$P$8-'Control Panel'!$O$8)*'Control Panel'!$C$24)+('Control Panel'!$P$9-'Control Panel'!$O$9)*'Control Panel'!$C$25+(('Control Panel'!$P$10-'Control Panel'!$O$10)*'Control Panel'!$C$26)+((Z127-'Control Panel'!$P$10)*'Control Panel'!$C$27),IF(Z127&gt;='Control Panel'!$P$9,(('Control Panel'!$P$8-'Control Panel'!$O$8)*'Control Panel'!$C$24)+(('Control Panel'!$P$9-'Control Panel'!$O$9)*'Control Panel'!$C$25)+((Z127-'Control Panel'!$P$9)*'Control Panel'!$C$26),IF(Z127&gt;='Control Panel'!$P$8,(('Control Panel'!$P$8-'Control Panel'!$O$8)*'Control Panel'!$C$24)+((Z127-'Control Panel'!$P$8)*'Control Panel'!$C$25),IF(Z127&lt;='Control Panel'!$P$8,((Z127-'Control Panel'!$O$8)*'Control Panel'!$C$24))))))))</f>
        <v>292960.90320905019</v>
      </c>
      <c r="AC127" s="93">
        <f t="shared" si="39"/>
        <v>65378.990254492674</v>
      </c>
      <c r="AD127" s="93">
        <f>Y127*(1+'Control Panel'!$C$44)</f>
        <v>124491710.6435961</v>
      </c>
      <c r="AE127" s="91">
        <f>Z127*(1+'Control Panel'!$C$44)</f>
        <v>75691289.421821639</v>
      </c>
      <c r="AF127" s="91">
        <f>IF(AD127&gt;='Control Panel'!S$36,(('Control Panel'!S$34-'Control Panel'!R$34)*'Control Panel'!$C$39)+('Control Panel'!S$35-'Control Panel'!R$35)*'Control Panel'!$C$40+(('Control Panel'!S$36-'Control Panel'!R$36)*'Control Panel'!$C$41),IF(AD127&gt;='Control Panel'!S$35,(('Control Panel'!S$34-'Control Panel'!R$34)*'Control Panel'!$C$39)+(('Control Panel'!S$35-'Control Panel'!R$35)*'Control Panel'!$C$40)+((AD127-'Control Panel'!S$35)*'Control Panel'!$C$41),IF(AD127&gt;='Control Panel'!S$34,(('Control Panel'!S$34-'Control Panel'!R$34)*'Control Panel'!$C$39)+((AD127-'Control Panel'!S$34)*'Control Panel'!$C$40),IF(AD127&lt;='Control Panel'!S$34,((AD127-'Control Panel'!R$34)*'Control Panel'!$C$39)))))</f>
        <v>234409.37034319423</v>
      </c>
      <c r="AG127" s="91">
        <f>IF(AE127&gt;='Control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Panel'!$C$29)),IF(AE127&gt;='Control Panel'!$S$12,(('Control Panel'!$S$8-'Control Panel'!$R$8)*'Control Panel'!$C$24)+(('Control Panel'!$S$9-'Control Panel'!$R$9)*'Control Panel'!$C$25)+(('Control Panel'!$S$10-'Control Panel'!$R$10)*'Control Panel'!$C$26)+(('Control Panel'!$S$11-'Control Panel'!$R$11)*'Control Panel'!$C$27)+(('Control Panel'!$S$12-'Control Panel'!$R$12)*'Control Panel'!$C$28)+((AE127-'Control Panel'!$S$12)*'Control Panel'!$C$29),IF(AE127&gt;='Control Panel'!$S$11,(('Control Panel'!$S$8-'Control Panel'!$R$8)*'Control Panel'!$C$24)+(('Control Panel'!$S$9-'Control Panel'!$R$9)*'Control Panel'!$C$25)+(('Control Panel'!$S$10-'Control Panel'!$R$10)*'Control Panel'!$C$26)+(('Control Panel'!$S$11-'Control Panel'!$R$11)*'Control Panel'!$C$27)+((AE127-'Control Panel'!$S$11)*'Control Panel'!$C$28),IF(AE127&gt;='Control Panel'!$S$10,(('Control Panel'!$S$8-'Control Panel'!$R$8)*'Control Panel'!$C$24)+('Control Panel'!$S$9-'Control Panel'!$R$9)*'Control Panel'!$C$25+(('Control Panel'!$S$10-'Control Panel'!$R$10)*'Control Panel'!$C$26)+((AE127-'Control Panel'!$S$10)*'Control Panel'!$C$27),IF(AE127&gt;='Control Panel'!$S$9,(('Control Panel'!$S$8-'Control Panel'!$R$8)*'Control Panel'!$C$24)+(('Control Panel'!$S$9-'Control Panel'!$R$9)*'Control Panel'!$C$25)+((AE127-'Control Panel'!$S$9)*'Control Panel'!$C$26),IF(AE127&gt;='Control Panel'!$S$8,(('Control Panel'!$S$8-'Control Panel'!$R$8)*'Control Panel'!$C$24)+((AE127-'Control Panel'!$S$8)*'Control Panel'!$C$25),IF(AE127&lt;='Control Panel'!$S$8,((AE127-'Control Panel'!$R$8)*'Control Panel'!$C$24))))))))</f>
        <v>301749.73041032167</v>
      </c>
      <c r="AH127" s="91">
        <f t="shared" si="40"/>
        <v>67340.360067127447</v>
      </c>
      <c r="AI127" s="92">
        <f t="shared" si="41"/>
        <v>1105732.0664496659</v>
      </c>
      <c r="AJ127" s="92">
        <f t="shared" si="42"/>
        <v>1423383.1702718323</v>
      </c>
      <c r="AK127" s="92">
        <f t="shared" si="43"/>
        <v>317651.10382216633</v>
      </c>
    </row>
    <row r="128" spans="1:37" s="94" customFormat="1" ht="14.1">
      <c r="A128" s="86" t="str">
        <f>'ESTIMATED Earned Revenue'!A129</f>
        <v>Maple Shade, NJ</v>
      </c>
      <c r="B128" s="86"/>
      <c r="C128" s="87">
        <f>'ESTIMATED Earned Revenue'!$I129*1.07925</f>
        <v>70103798.615250006</v>
      </c>
      <c r="D128" s="87">
        <f>'ESTIMATED Earned Revenue'!$L129*1.07925</f>
        <v>66088969.188750006</v>
      </c>
      <c r="E128" s="88">
        <f>IF(C128&gt;='Control Panel'!D$36,(('Control Panel'!D$34-'Control Panel'!C$34)*'Control Panel'!$C$39)+('Control Panel'!D$35-'Control Panel'!C$35)*'Control Panel'!$C$40+(('Control Panel'!D$36-'Control Panel'!C$36)*'Control Panel'!$C$41),IF(C128&gt;='Control Panel'!D$35,(('Control Panel'!D$34-'Control Panel'!C$34)*'Control Panel'!$C$39)+(('Control Panel'!D$35-'Control Panel'!C$35)*'Control Panel'!$C$40)+((C128-'Control Panel'!D$35)*'Control Panel'!$C$41),IF(C128&gt;='Control Panel'!D$34,(('Control Panel'!D$34-'Control Panel'!C$34)*'Control Panel'!$C$39)+((C128-'Control Panel'!D$34)*'Control Panel'!$C$40),IF(C128&lt;='Control Panel'!D$34,((C128-'Control Panel'!C$34)*'Control Panel'!$C$39)))))</f>
        <v>202203.584</v>
      </c>
      <c r="F128" s="88">
        <f>IF(D128&gt;='Control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Panel'!$C$29)),IF(D128&gt;='Control Panel'!$D$12,(('Control Panel'!$D$8-'Control Panel'!$C$8)*'Control Panel'!$C$24)+(('Control Panel'!$D$9-'Control Panel'!$C$9)*'Control Panel'!$C$25)+(('Control Panel'!$D$10-'Control Panel'!$C$10)*'Control Panel'!$C$26)+(('Control Panel'!$D$11-'Control Panel'!$C$11)*'Control Panel'!$C$27)+(('Control Panel'!$D$12-'Control Panel'!$C$12)*'Control Panel'!$C$28)+((D128-'Control Panel'!$D$12)*'Control Panel'!$C$29),IF(D128&gt;='Control Panel'!$D$11,(('Control Panel'!$D$8-'Control Panel'!$C$8)*'Control Panel'!$C$24)+(('Control Panel'!$D$9-'Control Panel'!$C$9)*'Control Panel'!$C$25)+(('Control Panel'!$D$10-'Control Panel'!$C$10)*'Control Panel'!$C$26)+(('Control Panel'!$D$11-'Control Panel'!$C$11)*'Control Panel'!$C$27)+((D128-'Control Panel'!$D$11)*'Control Panel'!$C$28),IF(D128&gt;='Control Panel'!$D$10,(('Control Panel'!$D$8-'Control Panel'!$C$8)*'Control Panel'!$C$24)+('Control Panel'!$D$9-'Control Panel'!$C$9)*'Control Panel'!$C$25+(('Control Panel'!$D$10-'Control Panel'!$C$10)*'Control Panel'!$C$26)+((D128-'Control Panel'!$D$10)*'Control Panel'!$C$27),IF(D128&gt;='Control Panel'!$D$9,(('Control Panel'!$D$8-'Control Panel'!$C$8)*'Control Panel'!$C$24)+(('Control Panel'!$D$9-'Control Panel'!$C$9)*'Control Panel'!$C$25)+((D128-'Control Panel'!$D$9)*'Control Panel'!$C$26),IF(D128&gt;='Control Panel'!$D$8,(('Control Panel'!$D$8-'Control Panel'!$C$8)*'Control Panel'!$C$24)+((D128-'Control Panel'!$D$8)*'Control Panel'!$C$25),IF(D128&lt;='Control Panel'!$D$8,((D128-'Control Panel'!$C$8)*'Control Panel'!$C$24))))))))</f>
        <v>261088.96568875</v>
      </c>
      <c r="G128" s="89">
        <f t="shared" si="33"/>
        <v>2.8843456131350592E-3</v>
      </c>
      <c r="H128" s="90">
        <f t="shared" si="34"/>
        <v>3.9505679827306775E-3</v>
      </c>
      <c r="I128" s="91">
        <f t="shared" si="35"/>
        <v>58885.38168875</v>
      </c>
      <c r="J128" s="91">
        <f>C128*(1+'Control Panel'!$C$44)</f>
        <v>72206912.573707506</v>
      </c>
      <c r="K128" s="91">
        <f>D128*(1+'Control Panel'!$C$44)</f>
        <v>68071638.264412507</v>
      </c>
      <c r="L128" s="92">
        <f>IF(J128&gt;='Control Panel'!G$36,(('Control Panel'!G$34-'Control Panel'!F$34)*'Control Panel'!$C$39)+('Control Panel'!G$35-'Control Panel'!F$35)*'Control Panel'!$C$40+(('Control Panel'!G$36-'Control Panel'!F$36)*'Control Panel'!$C$41),IF(J128&gt;='Control Panel'!G$35,(('Control Panel'!G$34-'Control Panel'!F$34)*'Control Panel'!$C$39)+(('Control Panel'!G$35-'Control Panel'!F$35)*'Control Panel'!$C$40)+((J128-'Control Panel'!G$35)*'Control Panel'!$C$41),IF(J128&gt;='Control Panel'!G$34,(('Control Panel'!G$34-'Control Panel'!F$34)*'Control Panel'!$C$39)+((J128-'Control Panel'!G$34)*'Control Panel'!$C$40),IF(J128&lt;='Control Panel'!G$34,((J128-'Control Panel'!F$34)*'Control Panel'!$C$39)))))</f>
        <v>208269.68946000002</v>
      </c>
      <c r="M128" s="92">
        <f>IF(K128&gt;='Control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Panel'!$C$29)),IF(K128&gt;='Control Panel'!$G$12,(('Control Panel'!$G$8-'Control Panel'!$F$8)*'Control Panel'!$C$24)+(('Control Panel'!$G$9-'Control Panel'!$F$9)*'Control Panel'!$C$25)+(('Control Panel'!$G$10-'Control Panel'!$F$10)*'Control Panel'!$C$26)+(('Control Panel'!$G$11-'Control Panel'!$F$11)*'Control Panel'!$C$27)+(('Control Panel'!$G$12-'Control Panel'!$F$12)*'Control Panel'!$C$28)+((K128-'Control Panel'!$G$12)*'Control Panel'!$C$29),IF(K128&gt;='Control Panel'!$G$11,(('Control Panel'!$G$8-'Control Panel'!$F$8)*'Control Panel'!$C$24)+(('Control Panel'!$G$9-'Control Panel'!$F$9)*'Control Panel'!$C$25)+(('Control Panel'!$G$10-'Control Panel'!$F$10)*'Control Panel'!$C$26)+(('Control Panel'!$G$11-'Control Panel'!$F$11)*'Control Panel'!$C$27)+((K128-'Control Panel'!$G$11)*'Control Panel'!$C$28),IF(K128&gt;='Control Panel'!$G$10,(('Control Panel'!$G$8-'Control Panel'!$F$8)*'Control Panel'!$C$24)+('Control Panel'!$G$9-'Control Panel'!$F$9)*'Control Panel'!$C$25+(('Control Panel'!$G$10-'Control Panel'!$F$10)*'Control Panel'!$C$26)+((K128-'Control Panel'!$G$10)*'Control Panel'!$C$27),IF(K128&gt;='Control Panel'!$G$9,(('Control Panel'!$G$8-'Control Panel'!$F$8)*'Control Panel'!$C$24)+(('Control Panel'!$G$9-'Control Panel'!$F$9)*'Control Panel'!$C$25)+((K128-'Control Panel'!$G$9)*'Control Panel'!$C$26),IF(K128&gt;='Control Panel'!$G$8,(('Control Panel'!$G$8-'Control Panel'!$F$8)*'Control Panel'!$C$24)+((K128-'Control Panel'!$G$8)*'Control Panel'!$C$25),IF(K128&lt;='Control Panel'!$G$8,((K128-'Control Panel'!$F$8)*'Control Panel'!$C$24))))))))</f>
        <v>268921.63476441253</v>
      </c>
      <c r="N128" s="92">
        <f t="shared" si="36"/>
        <v>60651.945304412511</v>
      </c>
      <c r="O128" s="92">
        <f>J128*(1+'Control Panel'!$C$44)</f>
        <v>74373119.950918734</v>
      </c>
      <c r="P128" s="92">
        <f>K128*(1+'Control Panel'!$C$44)</f>
        <v>70113787.412344888</v>
      </c>
      <c r="Q128" s="92">
        <f>IF(O128&gt;='Control Panel'!J$36,(('Control Panel'!J$34-'Control Panel'!I$34)*'Control Panel'!$C$39)+('Control Panel'!J$35-'Control Panel'!I$35)*'Control Panel'!$C$40+(('Control Panel'!J$36-'Control Panel'!I$36)*'Control Panel'!$C$41),IF(O128&gt;='Control Panel'!J$35,(('Control Panel'!J$34-'Control Panel'!I$34)*'Control Panel'!$C$39)+(('Control Panel'!J$35-'Control Panel'!I$35)*'Control Panel'!$C$40)+((O128-'Control Panel'!J$35)*'Control Panel'!$C$41),IF(O128&gt;='Control Panel'!J$34,(('Control Panel'!J$34-'Control Panel'!I$34)*'Control Panel'!$C$39)+((O128-'Control Panel'!J$34)*'Control Panel'!$C$40),IF(O128&lt;='Control Panel'!J$34,((O128-'Control Panel'!I$34)*'Control Panel'!$C$39)))))</f>
        <v>214517.78014380005</v>
      </c>
      <c r="R128" s="92">
        <f>IF(P128&gt;='Control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Panel'!$C$29)),IF(P128&gt;='Control Panel'!$J$12,(('Control Panel'!$J$8-'Control Panel'!$I$8)*'Control Panel'!$C$24)+(('Control Panel'!$J$9-'Control Panel'!$I$9)*'Control Panel'!$C$25)+(('Control Panel'!$J$10-'Control Panel'!$I$10)*'Control Panel'!$C$26)+(('Control Panel'!$J$11-'Control Panel'!$I$11)*'Control Panel'!$C$27)+(('Control Panel'!$J$12-'Control Panel'!$I$12)*'Control Panel'!$C$28)+((P128-'Control Panel'!$J$12)*'Control Panel'!$C$29),IF(P128&gt;='Control Panel'!$J$11,(('Control Panel'!$J$8-'Control Panel'!$I$8)*'Control Panel'!$C$24)+(('Control Panel'!$J$9-'Control Panel'!$I$9)*'Control Panel'!$C$25)+(('Control Panel'!$J$10-'Control Panel'!$I$10)*'Control Panel'!$C$26)+(('Control Panel'!$J$11-'Control Panel'!$I$11)*'Control Panel'!$C$27)+((P128-'Control Panel'!$J$11)*'Control Panel'!$C$28),IF(P128&gt;='Control Panel'!$J$10,(('Control Panel'!$J$8-'Control Panel'!$I$8)*'Control Panel'!$C$24)+('Control Panel'!$J$9-'Control Panel'!$I$9)*'Control Panel'!$C$25+(('Control Panel'!$J$10-'Control Panel'!$I$10)*'Control Panel'!$C$26)+((P128-'Control Panel'!$J$10)*'Control Panel'!$C$27),IF(P128&gt;='Control Panel'!$J$9,(('Control Panel'!$J$8-'Control Panel'!$I$8)*'Control Panel'!$C$24)+(('Control Panel'!$J$9-'Control Panel'!$I$9)*'Control Panel'!$C$25)+((P128-'Control Panel'!$J$9)*'Control Panel'!$C$26),IF(P128&gt;='Control Panel'!$J$8,(('Control Panel'!$J$8-'Control Panel'!$I$8)*'Control Panel'!$C$24)+((P128-'Control Panel'!$J$8)*'Control Panel'!$C$25),IF(P128&lt;='Control Panel'!$J$8,((P128-'Control Panel'!$I$8)*'Control Panel'!$C$24))))))))</f>
        <v>276989.28380734491</v>
      </c>
      <c r="S128" s="92">
        <f t="shared" si="37"/>
        <v>62471.503663544863</v>
      </c>
      <c r="T128" s="92">
        <f>O128*(1+'Control Panel'!$C$44)</f>
        <v>76604313.5494463</v>
      </c>
      <c r="U128" s="92">
        <f>P128*(1+'Control Panel'!$C$44)</f>
        <v>72217201.034715235</v>
      </c>
      <c r="V128" s="92">
        <f>IF(T128&gt;='Control Panel'!M$36,(('Control Panel'!M$34-'Control Panel'!L$34)*'Control Panel'!$C$39)+('Control Panel'!M$35-'Control Panel'!L$35)*'Control Panel'!$C$40+(('Control Panel'!M$36-'Control Panel'!L$36)*'Control Panel'!$C$41),IF(T128&gt;='Control Panel'!M$35,(('Control Panel'!M$34-'Control Panel'!L$34)*'Control Panel'!$C$39)+(('Control Panel'!M$35-'Control Panel'!L$35)*'Control Panel'!$C$40)+((T128-'Control Panel'!M$35)*'Control Panel'!$C$41),IF(T128&gt;='Control Panel'!M$34,(('Control Panel'!M$34-'Control Panel'!L$34)*'Control Panel'!$C$39)+((T128-'Control Panel'!M$34)*'Control Panel'!$C$40),IF(T128&lt;='Control Panel'!M$34,((T128-'Control Panel'!L$34)*'Control Panel'!$C$39)))))</f>
        <v>220953.31354811406</v>
      </c>
      <c r="W128" s="91">
        <f>IF(U128&gt;='Control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Panel'!$C$29)),IF(U128&gt;='Control Panel'!$M$12,(('Control Panel'!$M$8-'Control Panel'!$L$8)*'Control Panel'!$C$24)+(('Control Panel'!$M$9-'Control Panel'!$L$9)*'Control Panel'!$C$25)+(('Control Panel'!$M$10-'Control Panel'!$L$10)*'Control Panel'!$C$26)+(('Control Panel'!$M$11-'Control Panel'!$L$11)*'Control Panel'!$C$27)+(('Control Panel'!$M$12-'Control Panel'!$L$12)*'Control Panel'!$C$28)+((U128-'Control Panel'!$M$12)*'Control Panel'!$C$29),IF(U128&gt;='Control Panel'!$M$11,(('Control Panel'!$M$8-'Control Panel'!$L$8)*'Control Panel'!$C$24)+(('Control Panel'!$M$9-'Control Panel'!$L$9)*'Control Panel'!$C$25)+(('Control Panel'!$M$10-'Control Panel'!$L$10)*'Control Panel'!$C$26)+(('Control Panel'!$M$11-'Control Panel'!$L$11)*'Control Panel'!$C$27)+((U128-'Control Panel'!$M$11)*'Control Panel'!$C$28),IF(U128&gt;='Control Panel'!$M$10,(('Control Panel'!$M$8-'Control Panel'!$L$8)*'Control Panel'!$C$24)+('Control Panel'!$M$9-'Control Panel'!$L$9)*'Control Panel'!$C$25+(('Control Panel'!$M$10-'Control Panel'!$L$10)*'Control Panel'!$C$26)+((U128-'Control Panel'!$M$10)*'Control Panel'!$C$27),IF(U128&gt;='Control Panel'!$M$9,(('Control Panel'!$M$8-'Control Panel'!$L$8)*'Control Panel'!$C$24)+(('Control Panel'!$M$9-'Control Panel'!$L$9)*'Control Panel'!$C$25)+((U128-'Control Panel'!$M$9)*'Control Panel'!$C$26),IF(U128&gt;='Control Panel'!$M$8,(('Control Panel'!$M$8-'Control Panel'!$L$8)*'Control Panel'!$C$24)+((U128-'Control Panel'!$M$8)*'Control Panel'!$C$25),IF(U128&lt;='Control Panel'!$M$8,((U128-'Control Panel'!$L$8)*'Control Panel'!$C$24))))))))</f>
        <v>285298.96253471525</v>
      </c>
      <c r="X128" s="92">
        <f t="shared" si="38"/>
        <v>64345.648986601183</v>
      </c>
      <c r="Y128" s="91">
        <f>T128*(1+'Control Panel'!$C$44)</f>
        <v>78902442.955929697</v>
      </c>
      <c r="Z128" s="91">
        <f>U128*(1+'Control Panel'!$C$44)</f>
        <v>74383717.065756693</v>
      </c>
      <c r="AA128" s="91">
        <f>IF(Y128&gt;='Control Panel'!P$36,(('Control Panel'!P$34-'Control Panel'!O$34)*'Control Panel'!$C$39)+('Control Panel'!P$35-'Control Panel'!O$35)*'Control Panel'!$C$40+(('Control Panel'!P$36-'Control Panel'!O$36)*'Control Panel'!$C$41),IF(Y128&gt;='Control Panel'!P$35,(('Control Panel'!P$34-'Control Panel'!O$34)*'Control Panel'!$C$39)+(('Control Panel'!P$35-'Control Panel'!O$35)*'Control Panel'!$C$40)+((Y128-'Control Panel'!P$35)*'Control Panel'!$C$41),IF(Y128&gt;='Control Panel'!P$34,(('Control Panel'!P$34-'Control Panel'!O$34)*'Control Panel'!$C$39)+((Y128-'Control Panel'!P$34)*'Control Panel'!$C$40),IF(Y128&lt;='Control Panel'!P$34,((Y128-'Control Panel'!O$34)*'Control Panel'!$C$39)))))</f>
        <v>227581.91295455751</v>
      </c>
      <c r="AB128" s="91">
        <f>IF(Z128&gt;='Control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Panel'!$C$29)),IF(Z128&gt;='Control Panel'!$P$12,(('Control Panel'!$P$8-'Control Panel'!$O$8)*'Control Panel'!$C$24)+(('Control Panel'!$P$9-'Control Panel'!$O$9)*'Control Panel'!$C$25)+(('Control Panel'!$P$10-'Control Panel'!$O$10)*'Control Panel'!$C$26)+(('Control Panel'!$P$11-'Control Panel'!$O$11)*'Control Panel'!$C$27)+(('Control Panel'!$P$12-'Control Panel'!$O$12)*'Control Panel'!$C$28)+((Z128-'Control Panel'!$P$12)*'Control Panel'!$C$29),IF(Z128&gt;='Control Panel'!$P$11,(('Control Panel'!$P$8-'Control Panel'!$O$8)*'Control Panel'!$C$24)+(('Control Panel'!$P$9-'Control Panel'!$O$9)*'Control Panel'!$C$25)+(('Control Panel'!$P$10-'Control Panel'!$O$10)*'Control Panel'!$C$26)+(('Control Panel'!$P$11-'Control Panel'!$O$11)*'Control Panel'!$C$27)+((Z128-'Control Panel'!$P$11)*'Control Panel'!$C$28),IF(Z128&gt;='Control Panel'!$P$10,(('Control Panel'!$P$8-'Control Panel'!$O$8)*'Control Panel'!$C$24)+('Control Panel'!$P$9-'Control Panel'!$O$9)*'Control Panel'!$C$25+(('Control Panel'!$P$10-'Control Panel'!$O$10)*'Control Panel'!$C$26)+((Z128-'Control Panel'!$P$10)*'Control Panel'!$C$27),IF(Z128&gt;='Control Panel'!$P$9,(('Control Panel'!$P$8-'Control Panel'!$O$8)*'Control Panel'!$C$24)+(('Control Panel'!$P$9-'Control Panel'!$O$9)*'Control Panel'!$C$25)+((Z128-'Control Panel'!$P$9)*'Control Panel'!$C$26),IF(Z128&gt;='Control Panel'!$P$8,(('Control Panel'!$P$8-'Control Panel'!$O$8)*'Control Panel'!$C$24)+((Z128-'Control Panel'!$P$8)*'Control Panel'!$C$25),IF(Z128&lt;='Control Panel'!$P$8,((Z128-'Control Panel'!$O$8)*'Control Panel'!$C$24))))))))</f>
        <v>293857.93151575676</v>
      </c>
      <c r="AC128" s="93">
        <f t="shared" si="39"/>
        <v>66276.018561199249</v>
      </c>
      <c r="AD128" s="93">
        <f>Y128*(1+'Control Panel'!$C$44)</f>
        <v>81269516.244607583</v>
      </c>
      <c r="AE128" s="91">
        <f>Z128*(1+'Control Panel'!$C$44)</f>
        <v>76615228.577729389</v>
      </c>
      <c r="AF128" s="91">
        <f>IF(AD128&gt;='Control Panel'!S$36,(('Control Panel'!S$34-'Control Panel'!R$34)*'Control Panel'!$C$39)+('Control Panel'!S$35-'Control Panel'!R$35)*'Control Panel'!$C$40+(('Control Panel'!S$36-'Control Panel'!R$36)*'Control Panel'!$C$41),IF(AD128&gt;='Control Panel'!S$35,(('Control Panel'!S$34-'Control Panel'!R$34)*'Control Panel'!$C$39)+(('Control Panel'!S$35-'Control Panel'!R$35)*'Control Panel'!$C$40)+((AD128-'Control Panel'!S$35)*'Control Panel'!$C$41),IF(AD128&gt;='Control Panel'!S$34,(('Control Panel'!S$34-'Control Panel'!R$34)*'Control Panel'!$C$39)+((AD128-'Control Panel'!S$34)*'Control Panel'!$C$40),IF(AD128&lt;='Control Panel'!S$34,((AD128-'Control Panel'!R$34)*'Control Panel'!$C$39)))))</f>
        <v>234409.37034319423</v>
      </c>
      <c r="AG128" s="91">
        <f>IF(AE128&gt;='Control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Panel'!$C$29)),IF(AE128&gt;='Control Panel'!$S$12,(('Control Panel'!$S$8-'Control Panel'!$R$8)*'Control Panel'!$C$24)+(('Control Panel'!$S$9-'Control Panel'!$R$9)*'Control Panel'!$C$25)+(('Control Panel'!$S$10-'Control Panel'!$R$10)*'Control Panel'!$C$26)+(('Control Panel'!$S$11-'Control Panel'!$R$11)*'Control Panel'!$C$27)+(('Control Panel'!$S$12-'Control Panel'!$R$12)*'Control Panel'!$C$28)+((AE128-'Control Panel'!$S$12)*'Control Panel'!$C$29),IF(AE128&gt;='Control Panel'!$S$11,(('Control Panel'!$S$8-'Control Panel'!$R$8)*'Control Panel'!$C$24)+(('Control Panel'!$S$9-'Control Panel'!$R$9)*'Control Panel'!$C$25)+(('Control Panel'!$S$10-'Control Panel'!$R$10)*'Control Panel'!$C$26)+(('Control Panel'!$S$11-'Control Panel'!$R$11)*'Control Panel'!$C$27)+((AE128-'Control Panel'!$S$11)*'Control Panel'!$C$28),IF(AE128&gt;='Control Panel'!$S$10,(('Control Panel'!$S$8-'Control Panel'!$R$8)*'Control Panel'!$C$24)+('Control Panel'!$S$9-'Control Panel'!$R$9)*'Control Panel'!$C$25+(('Control Panel'!$S$10-'Control Panel'!$R$10)*'Control Panel'!$C$26)+((AE128-'Control Panel'!$S$10)*'Control Panel'!$C$27),IF(AE128&gt;='Control Panel'!$S$9,(('Control Panel'!$S$8-'Control Panel'!$R$8)*'Control Panel'!$C$24)+(('Control Panel'!$S$9-'Control Panel'!$R$9)*'Control Panel'!$C$25)+((AE128-'Control Panel'!$S$9)*'Control Panel'!$C$26),IF(AE128&gt;='Control Panel'!$S$8,(('Control Panel'!$S$8-'Control Panel'!$R$8)*'Control Panel'!$C$24)+((AE128-'Control Panel'!$S$8)*'Control Panel'!$C$25),IF(AE128&lt;='Control Panel'!$S$8,((AE128-'Control Panel'!$R$8)*'Control Panel'!$C$24))))))))</f>
        <v>302673.66956622939</v>
      </c>
      <c r="AH128" s="91">
        <f t="shared" si="40"/>
        <v>68264.299223035167</v>
      </c>
      <c r="AI128" s="92">
        <f t="shared" si="41"/>
        <v>1105732.0664496659</v>
      </c>
      <c r="AJ128" s="92">
        <f t="shared" si="42"/>
        <v>1427741.4821884588</v>
      </c>
      <c r="AK128" s="92">
        <f t="shared" si="43"/>
        <v>322009.41573879286</v>
      </c>
    </row>
    <row r="129" spans="1:37" s="94" customFormat="1" ht="14.1">
      <c r="A129" s="86" t="str">
        <f>'ESTIMATED Earned Revenue'!A130</f>
        <v>Saint Petersburg, FL</v>
      </c>
      <c r="B129" s="86"/>
      <c r="C129" s="87">
        <f>'ESTIMATED Earned Revenue'!$I130*1.07925</f>
        <v>79177006.914329991</v>
      </c>
      <c r="D129" s="87">
        <f>'ESTIMATED Earned Revenue'!$L130*1.07925</f>
        <v>67876036.176191241</v>
      </c>
      <c r="E129" s="88">
        <f>IF(C129&gt;='Control Panel'!D$36,(('Control Panel'!D$34-'Control Panel'!C$34)*'Control Panel'!$C$39)+('Control Panel'!D$35-'Control Panel'!C$35)*'Control Panel'!$C$40+(('Control Panel'!D$36-'Control Panel'!C$36)*'Control Panel'!$C$41),IF(C129&gt;='Control Panel'!D$35,(('Control Panel'!D$34-'Control Panel'!C$34)*'Control Panel'!$C$39)+(('Control Panel'!D$35-'Control Panel'!C$35)*'Control Panel'!$C$40)+((C129-'Control Panel'!D$35)*'Control Panel'!$C$41),IF(C129&gt;='Control Panel'!D$34,(('Control Panel'!D$34-'Control Panel'!C$34)*'Control Panel'!$C$39)+((C129-'Control Panel'!D$34)*'Control Panel'!$C$40),IF(C129&lt;='Control Panel'!D$34,((C129-'Control Panel'!C$34)*'Control Panel'!$C$39)))))</f>
        <v>202203.584</v>
      </c>
      <c r="F129" s="88">
        <f>IF(D129&gt;='Control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Panel'!$C$29)),IF(D129&gt;='Control Panel'!$D$12,(('Control Panel'!$D$8-'Control Panel'!$C$8)*'Control Panel'!$C$24)+(('Control Panel'!$D$9-'Control Panel'!$C$9)*'Control Panel'!$C$25)+(('Control Panel'!$D$10-'Control Panel'!$C$10)*'Control Panel'!$C$26)+(('Control Panel'!$D$11-'Control Panel'!$C$11)*'Control Panel'!$C$27)+(('Control Panel'!$D$12-'Control Panel'!$C$12)*'Control Panel'!$C$28)+((D129-'Control Panel'!$D$12)*'Control Panel'!$C$29),IF(D129&gt;='Control Panel'!$D$11,(('Control Panel'!$D$8-'Control Panel'!$C$8)*'Control Panel'!$C$24)+(('Control Panel'!$D$9-'Control Panel'!$C$9)*'Control Panel'!$C$25)+(('Control Panel'!$D$10-'Control Panel'!$C$10)*'Control Panel'!$C$26)+(('Control Panel'!$D$11-'Control Panel'!$C$11)*'Control Panel'!$C$27)+((D129-'Control Panel'!$D$11)*'Control Panel'!$C$28),IF(D129&gt;='Control Panel'!$D$10,(('Control Panel'!$D$8-'Control Panel'!$C$8)*'Control Panel'!$C$24)+('Control Panel'!$D$9-'Control Panel'!$C$9)*'Control Panel'!$C$25+(('Control Panel'!$D$10-'Control Panel'!$C$10)*'Control Panel'!$C$26)+((D129-'Control Panel'!$D$10)*'Control Panel'!$C$27),IF(D129&gt;='Control Panel'!$D$9,(('Control Panel'!$D$8-'Control Panel'!$C$8)*'Control Panel'!$C$24)+(('Control Panel'!$D$9-'Control Panel'!$C$9)*'Control Panel'!$C$25)+((D129-'Control Panel'!$D$9)*'Control Panel'!$C$26),IF(D129&gt;='Control Panel'!$D$8,(('Control Panel'!$D$8-'Control Panel'!$C$8)*'Control Panel'!$C$24)+((D129-'Control Panel'!$D$8)*'Control Panel'!$C$25),IF(D129&lt;='Control Panel'!$D$8,((D129-'Control Panel'!$C$8)*'Control Panel'!$C$24))))))))</f>
        <v>262876.03267619124</v>
      </c>
      <c r="G129" s="89">
        <f t="shared" si="33"/>
        <v>2.5538169713687905E-3</v>
      </c>
      <c r="H129" s="90">
        <f t="shared" si="34"/>
        <v>3.872884267929597E-3</v>
      </c>
      <c r="I129" s="91">
        <f t="shared" si="35"/>
        <v>60672.448676191241</v>
      </c>
      <c r="J129" s="91">
        <f>C129*(1+'Control Panel'!$C$44)</f>
        <v>81552317.121759892</v>
      </c>
      <c r="K129" s="91">
        <f>D129*(1+'Control Panel'!$C$44)</f>
        <v>69912317.261476979</v>
      </c>
      <c r="L129" s="92">
        <f>IF(J129&gt;='Control Panel'!G$36,(('Control Panel'!G$34-'Control Panel'!F$34)*'Control Panel'!$C$39)+('Control Panel'!G$35-'Control Panel'!F$35)*'Control Panel'!$C$40+(('Control Panel'!G$36-'Control Panel'!F$36)*'Control Panel'!$C$41),IF(J129&gt;='Control Panel'!G$35,(('Control Panel'!G$34-'Control Panel'!F$34)*'Control Panel'!$C$39)+(('Control Panel'!G$35-'Control Panel'!F$35)*'Control Panel'!$C$40)+((J129-'Control Panel'!G$35)*'Control Panel'!$C$41),IF(J129&gt;='Control Panel'!G$34,(('Control Panel'!G$34-'Control Panel'!F$34)*'Control Panel'!$C$39)+((J129-'Control Panel'!G$34)*'Control Panel'!$C$40),IF(J129&lt;='Control Panel'!G$34,((J129-'Control Panel'!F$34)*'Control Panel'!$C$39)))))</f>
        <v>208269.68946000002</v>
      </c>
      <c r="M129" s="92">
        <f>IF(K129&gt;='Control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Panel'!$C$29)),IF(K129&gt;='Control Panel'!$G$12,(('Control Panel'!$G$8-'Control Panel'!$F$8)*'Control Panel'!$C$24)+(('Control Panel'!$G$9-'Control Panel'!$F$9)*'Control Panel'!$C$25)+(('Control Panel'!$G$10-'Control Panel'!$F$10)*'Control Panel'!$C$26)+(('Control Panel'!$G$11-'Control Panel'!$F$11)*'Control Panel'!$C$27)+(('Control Panel'!$G$12-'Control Panel'!$F$12)*'Control Panel'!$C$28)+((K129-'Control Panel'!$G$12)*'Control Panel'!$C$29),IF(K129&gt;='Control Panel'!$G$11,(('Control Panel'!$G$8-'Control Panel'!$F$8)*'Control Panel'!$C$24)+(('Control Panel'!$G$9-'Control Panel'!$F$9)*'Control Panel'!$C$25)+(('Control Panel'!$G$10-'Control Panel'!$F$10)*'Control Panel'!$C$26)+(('Control Panel'!$G$11-'Control Panel'!$F$11)*'Control Panel'!$C$27)+((K129-'Control Panel'!$G$11)*'Control Panel'!$C$28),IF(K129&gt;='Control Panel'!$G$10,(('Control Panel'!$G$8-'Control Panel'!$F$8)*'Control Panel'!$C$24)+('Control Panel'!$G$9-'Control Panel'!$F$9)*'Control Panel'!$C$25+(('Control Panel'!$G$10-'Control Panel'!$F$10)*'Control Panel'!$C$26)+((K129-'Control Panel'!$G$10)*'Control Panel'!$C$27),IF(K129&gt;='Control Panel'!$G$9,(('Control Panel'!$G$8-'Control Panel'!$F$8)*'Control Panel'!$C$24)+(('Control Panel'!$G$9-'Control Panel'!$F$9)*'Control Panel'!$C$25)+((K129-'Control Panel'!$G$9)*'Control Panel'!$C$26),IF(K129&gt;='Control Panel'!$G$8,(('Control Panel'!$G$8-'Control Panel'!$F$8)*'Control Panel'!$C$24)+((K129-'Control Panel'!$G$8)*'Control Panel'!$C$25),IF(K129&lt;='Control Panel'!$G$8,((K129-'Control Panel'!$F$8)*'Control Panel'!$C$24))))))))</f>
        <v>270762.31376147701</v>
      </c>
      <c r="N129" s="92">
        <f t="shared" si="36"/>
        <v>62492.624301476986</v>
      </c>
      <c r="O129" s="92">
        <f>J129*(1+'Control Panel'!$C$44)</f>
        <v>83998886.635412693</v>
      </c>
      <c r="P129" s="92">
        <f>K129*(1+'Control Panel'!$C$44)</f>
        <v>72009686.779321283</v>
      </c>
      <c r="Q129" s="92">
        <f>IF(O129&gt;='Control Panel'!J$36,(('Control Panel'!J$34-'Control Panel'!I$34)*'Control Panel'!$C$39)+('Control Panel'!J$35-'Control Panel'!I$35)*'Control Panel'!$C$40+(('Control Panel'!J$36-'Control Panel'!I$36)*'Control Panel'!$C$41),IF(O129&gt;='Control Panel'!J$35,(('Control Panel'!J$34-'Control Panel'!I$34)*'Control Panel'!$C$39)+(('Control Panel'!J$35-'Control Panel'!I$35)*'Control Panel'!$C$40)+((O129-'Control Panel'!J$35)*'Control Panel'!$C$41),IF(O129&gt;='Control Panel'!J$34,(('Control Panel'!J$34-'Control Panel'!I$34)*'Control Panel'!$C$39)+((O129-'Control Panel'!J$34)*'Control Panel'!$C$40),IF(O129&lt;='Control Panel'!J$34,((O129-'Control Panel'!I$34)*'Control Panel'!$C$39)))))</f>
        <v>214517.78014380005</v>
      </c>
      <c r="R129" s="92">
        <f>IF(P129&gt;='Control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Panel'!$C$29)),IF(P129&gt;='Control Panel'!$J$12,(('Control Panel'!$J$8-'Control Panel'!$I$8)*'Control Panel'!$C$24)+(('Control Panel'!$J$9-'Control Panel'!$I$9)*'Control Panel'!$C$25)+(('Control Panel'!$J$10-'Control Panel'!$I$10)*'Control Panel'!$C$26)+(('Control Panel'!$J$11-'Control Panel'!$I$11)*'Control Panel'!$C$27)+(('Control Panel'!$J$12-'Control Panel'!$I$12)*'Control Panel'!$C$28)+((P129-'Control Panel'!$J$12)*'Control Panel'!$C$29),IF(P129&gt;='Control Panel'!$J$11,(('Control Panel'!$J$8-'Control Panel'!$I$8)*'Control Panel'!$C$24)+(('Control Panel'!$J$9-'Control Panel'!$I$9)*'Control Panel'!$C$25)+(('Control Panel'!$J$10-'Control Panel'!$I$10)*'Control Panel'!$C$26)+(('Control Panel'!$J$11-'Control Panel'!$I$11)*'Control Panel'!$C$27)+((P129-'Control Panel'!$J$11)*'Control Panel'!$C$28),IF(P129&gt;='Control Panel'!$J$10,(('Control Panel'!$J$8-'Control Panel'!$I$8)*'Control Panel'!$C$24)+('Control Panel'!$J$9-'Control Panel'!$I$9)*'Control Panel'!$C$25+(('Control Panel'!$J$10-'Control Panel'!$I$10)*'Control Panel'!$C$26)+((P129-'Control Panel'!$J$10)*'Control Panel'!$C$27),IF(P129&gt;='Control Panel'!$J$9,(('Control Panel'!$J$8-'Control Panel'!$I$8)*'Control Panel'!$C$24)+(('Control Panel'!$J$9-'Control Panel'!$I$9)*'Control Panel'!$C$25)+((P129-'Control Panel'!$J$9)*'Control Panel'!$C$26),IF(P129&gt;='Control Panel'!$J$8,(('Control Panel'!$J$8-'Control Panel'!$I$8)*'Control Panel'!$C$24)+((P129-'Control Panel'!$J$8)*'Control Panel'!$C$25),IF(P129&lt;='Control Panel'!$J$8,((P129-'Control Panel'!$I$8)*'Control Panel'!$C$24))))))))</f>
        <v>278885.18317432131</v>
      </c>
      <c r="S129" s="92">
        <f t="shared" si="37"/>
        <v>64367.403030521265</v>
      </c>
      <c r="T129" s="92">
        <f>O129*(1+'Control Panel'!$C$44)</f>
        <v>86518853.234475076</v>
      </c>
      <c r="U129" s="92">
        <f>P129*(1+'Control Panel'!$C$44)</f>
        <v>74169977.38270092</v>
      </c>
      <c r="V129" s="92">
        <f>IF(T129&gt;='Control Panel'!M$36,(('Control Panel'!M$34-'Control Panel'!L$34)*'Control Panel'!$C$39)+('Control Panel'!M$35-'Control Panel'!L$35)*'Control Panel'!$C$40+(('Control Panel'!M$36-'Control Panel'!L$36)*'Control Panel'!$C$41),IF(T129&gt;='Control Panel'!M$35,(('Control Panel'!M$34-'Control Panel'!L$34)*'Control Panel'!$C$39)+(('Control Panel'!M$35-'Control Panel'!L$35)*'Control Panel'!$C$40)+((T129-'Control Panel'!M$35)*'Control Panel'!$C$41),IF(T129&gt;='Control Panel'!M$34,(('Control Panel'!M$34-'Control Panel'!L$34)*'Control Panel'!$C$39)+((T129-'Control Panel'!M$34)*'Control Panel'!$C$40),IF(T129&lt;='Control Panel'!M$34,((T129-'Control Panel'!L$34)*'Control Panel'!$C$39)))))</f>
        <v>220953.31354811406</v>
      </c>
      <c r="W129" s="91">
        <f>IF(U129&gt;='Control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Panel'!$C$29)),IF(U129&gt;='Control Panel'!$M$12,(('Control Panel'!$M$8-'Control Panel'!$L$8)*'Control Panel'!$C$24)+(('Control Panel'!$M$9-'Control Panel'!$L$9)*'Control Panel'!$C$25)+(('Control Panel'!$M$10-'Control Panel'!$L$10)*'Control Panel'!$C$26)+(('Control Panel'!$M$11-'Control Panel'!$L$11)*'Control Panel'!$C$27)+(('Control Panel'!$M$12-'Control Panel'!$L$12)*'Control Panel'!$C$28)+((U129-'Control Panel'!$M$12)*'Control Panel'!$C$29),IF(U129&gt;='Control Panel'!$M$11,(('Control Panel'!$M$8-'Control Panel'!$L$8)*'Control Panel'!$C$24)+(('Control Panel'!$M$9-'Control Panel'!$L$9)*'Control Panel'!$C$25)+(('Control Panel'!$M$10-'Control Panel'!$L$10)*'Control Panel'!$C$26)+(('Control Panel'!$M$11-'Control Panel'!$L$11)*'Control Panel'!$C$27)+((U129-'Control Panel'!$M$11)*'Control Panel'!$C$28),IF(U129&gt;='Control Panel'!$M$10,(('Control Panel'!$M$8-'Control Panel'!$L$8)*'Control Panel'!$C$24)+('Control Panel'!$M$9-'Control Panel'!$L$9)*'Control Panel'!$C$25+(('Control Panel'!$M$10-'Control Panel'!$L$10)*'Control Panel'!$C$26)+((U129-'Control Panel'!$M$10)*'Control Panel'!$C$27),IF(U129&gt;='Control Panel'!$M$9,(('Control Panel'!$M$8-'Control Panel'!$L$8)*'Control Panel'!$C$24)+(('Control Panel'!$M$9-'Control Panel'!$L$9)*'Control Panel'!$C$25)+((U129-'Control Panel'!$M$9)*'Control Panel'!$C$26),IF(U129&gt;='Control Panel'!$M$8,(('Control Panel'!$M$8-'Control Panel'!$L$8)*'Control Panel'!$C$24)+((U129-'Control Panel'!$M$8)*'Control Panel'!$C$25),IF(U129&lt;='Control Panel'!$M$8,((U129-'Control Panel'!$L$8)*'Control Panel'!$C$24))))))))</f>
        <v>287251.73888270091</v>
      </c>
      <c r="X129" s="92">
        <f t="shared" si="38"/>
        <v>66298.425334586849</v>
      </c>
      <c r="Y129" s="91">
        <f>T129*(1+'Control Panel'!$C$44)</f>
        <v>89114418.831509337</v>
      </c>
      <c r="Z129" s="91">
        <f>U129*(1+'Control Panel'!$C$44)</f>
        <v>76395076.704181954</v>
      </c>
      <c r="AA129" s="91">
        <f>IF(Y129&gt;='Control Panel'!P$36,(('Control Panel'!P$34-'Control Panel'!O$34)*'Control Panel'!$C$39)+('Control Panel'!P$35-'Control Panel'!O$35)*'Control Panel'!$C$40+(('Control Panel'!P$36-'Control Panel'!O$36)*'Control Panel'!$C$41),IF(Y129&gt;='Control Panel'!P$35,(('Control Panel'!P$34-'Control Panel'!O$34)*'Control Panel'!$C$39)+(('Control Panel'!P$35-'Control Panel'!O$35)*'Control Panel'!$C$40)+((Y129-'Control Panel'!P$35)*'Control Panel'!$C$41),IF(Y129&gt;='Control Panel'!P$34,(('Control Panel'!P$34-'Control Panel'!O$34)*'Control Panel'!$C$39)+((Y129-'Control Panel'!P$34)*'Control Panel'!$C$40),IF(Y129&lt;='Control Panel'!P$34,((Y129-'Control Panel'!O$34)*'Control Panel'!$C$39)))))</f>
        <v>227581.91295455751</v>
      </c>
      <c r="AB129" s="91">
        <f>IF(Z129&gt;='Control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Panel'!$C$29)),IF(Z129&gt;='Control Panel'!$P$12,(('Control Panel'!$P$8-'Control Panel'!$O$8)*'Control Panel'!$C$24)+(('Control Panel'!$P$9-'Control Panel'!$O$9)*'Control Panel'!$C$25)+(('Control Panel'!$P$10-'Control Panel'!$O$10)*'Control Panel'!$C$26)+(('Control Panel'!$P$11-'Control Panel'!$O$11)*'Control Panel'!$C$27)+(('Control Panel'!$P$12-'Control Panel'!$O$12)*'Control Panel'!$C$28)+((Z129-'Control Panel'!$P$12)*'Control Panel'!$C$29),IF(Z129&gt;='Control Panel'!$P$11,(('Control Panel'!$P$8-'Control Panel'!$O$8)*'Control Panel'!$C$24)+(('Control Panel'!$P$9-'Control Panel'!$O$9)*'Control Panel'!$C$25)+(('Control Panel'!$P$10-'Control Panel'!$O$10)*'Control Panel'!$C$26)+(('Control Panel'!$P$11-'Control Panel'!$O$11)*'Control Panel'!$C$27)+((Z129-'Control Panel'!$P$11)*'Control Panel'!$C$28),IF(Z129&gt;='Control Panel'!$P$10,(('Control Panel'!$P$8-'Control Panel'!$O$8)*'Control Panel'!$C$24)+('Control Panel'!$P$9-'Control Panel'!$O$9)*'Control Panel'!$C$25+(('Control Panel'!$P$10-'Control Panel'!$O$10)*'Control Panel'!$C$26)+((Z129-'Control Panel'!$P$10)*'Control Panel'!$C$27),IF(Z129&gt;='Control Panel'!$P$9,(('Control Panel'!$P$8-'Control Panel'!$O$8)*'Control Panel'!$C$24)+(('Control Panel'!$P$9-'Control Panel'!$O$9)*'Control Panel'!$C$25)+((Z129-'Control Panel'!$P$9)*'Control Panel'!$C$26),IF(Z129&gt;='Control Panel'!$P$8,(('Control Panel'!$P$8-'Control Panel'!$O$8)*'Control Panel'!$C$24)+((Z129-'Control Panel'!$P$8)*'Control Panel'!$C$25),IF(Z129&lt;='Control Panel'!$P$8,((Z129-'Control Panel'!$O$8)*'Control Panel'!$C$24))))))))</f>
        <v>295869.29115418199</v>
      </c>
      <c r="AC129" s="93">
        <f t="shared" si="39"/>
        <v>68287.37819962448</v>
      </c>
      <c r="AD129" s="93">
        <f>Y129*(1+'Control Panel'!$C$44)</f>
        <v>91787851.396454617</v>
      </c>
      <c r="AE129" s="91">
        <f>Z129*(1+'Control Panel'!$C$44)</f>
        <v>78686929.005307421</v>
      </c>
      <c r="AF129" s="91">
        <f>IF(AD129&gt;='Control Panel'!S$36,(('Control Panel'!S$34-'Control Panel'!R$34)*'Control Panel'!$C$39)+('Control Panel'!S$35-'Control Panel'!R$35)*'Control Panel'!$C$40+(('Control Panel'!S$36-'Control Panel'!R$36)*'Control Panel'!$C$41),IF(AD129&gt;='Control Panel'!S$35,(('Control Panel'!S$34-'Control Panel'!R$34)*'Control Panel'!$C$39)+(('Control Panel'!S$35-'Control Panel'!R$35)*'Control Panel'!$C$40)+((AD129-'Control Panel'!S$35)*'Control Panel'!$C$41),IF(AD129&gt;='Control Panel'!S$34,(('Control Panel'!S$34-'Control Panel'!R$34)*'Control Panel'!$C$39)+((AD129-'Control Panel'!S$34)*'Control Panel'!$C$40),IF(AD129&lt;='Control Panel'!S$34,((AD129-'Control Panel'!R$34)*'Control Panel'!$C$39)))))</f>
        <v>234409.37034319423</v>
      </c>
      <c r="AG129" s="91">
        <f>IF(AE129&gt;='Control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Panel'!$C$29)),IF(AE129&gt;='Control Panel'!$S$12,(('Control Panel'!$S$8-'Control Panel'!$R$8)*'Control Panel'!$C$24)+(('Control Panel'!$S$9-'Control Panel'!$R$9)*'Control Panel'!$C$25)+(('Control Panel'!$S$10-'Control Panel'!$R$10)*'Control Panel'!$C$26)+(('Control Panel'!$S$11-'Control Panel'!$R$11)*'Control Panel'!$C$27)+(('Control Panel'!$S$12-'Control Panel'!$R$12)*'Control Panel'!$C$28)+((AE129-'Control Panel'!$S$12)*'Control Panel'!$C$29),IF(AE129&gt;='Control Panel'!$S$11,(('Control Panel'!$S$8-'Control Panel'!$R$8)*'Control Panel'!$C$24)+(('Control Panel'!$S$9-'Control Panel'!$R$9)*'Control Panel'!$C$25)+(('Control Panel'!$S$10-'Control Panel'!$R$10)*'Control Panel'!$C$26)+(('Control Panel'!$S$11-'Control Panel'!$R$11)*'Control Panel'!$C$27)+((AE129-'Control Panel'!$S$11)*'Control Panel'!$C$28),IF(AE129&gt;='Control Panel'!$S$10,(('Control Panel'!$S$8-'Control Panel'!$R$8)*'Control Panel'!$C$24)+('Control Panel'!$S$9-'Control Panel'!$R$9)*'Control Panel'!$C$25+(('Control Panel'!$S$10-'Control Panel'!$R$10)*'Control Panel'!$C$26)+((AE129-'Control Panel'!$S$10)*'Control Panel'!$C$27),IF(AE129&gt;='Control Panel'!$S$9,(('Control Panel'!$S$8-'Control Panel'!$R$8)*'Control Panel'!$C$24)+(('Control Panel'!$S$9-'Control Panel'!$R$9)*'Control Panel'!$C$25)+((AE129-'Control Panel'!$S$9)*'Control Panel'!$C$26),IF(AE129&gt;='Control Panel'!$S$8,(('Control Panel'!$S$8-'Control Panel'!$R$8)*'Control Panel'!$C$24)+((AE129-'Control Panel'!$S$8)*'Control Panel'!$C$25),IF(AE129&lt;='Control Panel'!$S$8,((AE129-'Control Panel'!$R$8)*'Control Panel'!$C$24))))))))</f>
        <v>304745.36999380746</v>
      </c>
      <c r="AH129" s="91">
        <f t="shared" si="40"/>
        <v>70335.99965061323</v>
      </c>
      <c r="AI129" s="92">
        <f t="shared" si="41"/>
        <v>1105732.0664496659</v>
      </c>
      <c r="AJ129" s="92">
        <f t="shared" si="42"/>
        <v>1437513.8969664888</v>
      </c>
      <c r="AK129" s="92">
        <f t="shared" si="43"/>
        <v>331781.83051682287</v>
      </c>
    </row>
    <row r="130" spans="1:37" s="94" customFormat="1" ht="14.1">
      <c r="A130" s="86" t="str">
        <f>'ESTIMATED Earned Revenue'!A131</f>
        <v>Menasha, WI</v>
      </c>
      <c r="B130" s="86"/>
      <c r="C130" s="87">
        <f>'ESTIMATED Earned Revenue'!$I131*1.07925</f>
        <v>71813932.426635012</v>
      </c>
      <c r="D130" s="87">
        <f>'ESTIMATED Earned Revenue'!$L131*1.07925</f>
        <v>68473676.357073754</v>
      </c>
      <c r="E130" s="88">
        <f>IF(C130&gt;='Control Panel'!D$36,(('Control Panel'!D$34-'Control Panel'!C$34)*'Control Panel'!$C$39)+('Control Panel'!D$35-'Control Panel'!C$35)*'Control Panel'!$C$40+(('Control Panel'!D$36-'Control Panel'!C$36)*'Control Panel'!$C$41),IF(C130&gt;='Control Panel'!D$35,(('Control Panel'!D$34-'Control Panel'!C$34)*'Control Panel'!$C$39)+(('Control Panel'!D$35-'Control Panel'!C$35)*'Control Panel'!$C$40)+((C130-'Control Panel'!D$35)*'Control Panel'!$C$41),IF(C130&gt;='Control Panel'!D$34,(('Control Panel'!D$34-'Control Panel'!C$34)*'Control Panel'!$C$39)+((C130-'Control Panel'!D$34)*'Control Panel'!$C$40),IF(C130&lt;='Control Panel'!D$34,((C130-'Control Panel'!C$34)*'Control Panel'!$C$39)))))</f>
        <v>202203.584</v>
      </c>
      <c r="F130" s="88">
        <f>IF(D130&gt;='Control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Panel'!$C$29)),IF(D130&gt;='Control Panel'!$D$12,(('Control Panel'!$D$8-'Control Panel'!$C$8)*'Control Panel'!$C$24)+(('Control Panel'!$D$9-'Control Panel'!$C$9)*'Control Panel'!$C$25)+(('Control Panel'!$D$10-'Control Panel'!$C$10)*'Control Panel'!$C$26)+(('Control Panel'!$D$11-'Control Panel'!$C$11)*'Control Panel'!$C$27)+(('Control Panel'!$D$12-'Control Panel'!$C$12)*'Control Panel'!$C$28)+((D130-'Control Panel'!$D$12)*'Control Panel'!$C$29),IF(D130&gt;='Control Panel'!$D$11,(('Control Panel'!$D$8-'Control Panel'!$C$8)*'Control Panel'!$C$24)+(('Control Panel'!$D$9-'Control Panel'!$C$9)*'Control Panel'!$C$25)+(('Control Panel'!$D$10-'Control Panel'!$C$10)*'Control Panel'!$C$26)+(('Control Panel'!$D$11-'Control Panel'!$C$11)*'Control Panel'!$C$27)+((D130-'Control Panel'!$D$11)*'Control Panel'!$C$28),IF(D130&gt;='Control Panel'!$D$10,(('Control Panel'!$D$8-'Control Panel'!$C$8)*'Control Panel'!$C$24)+('Control Panel'!$D$9-'Control Panel'!$C$9)*'Control Panel'!$C$25+(('Control Panel'!$D$10-'Control Panel'!$C$10)*'Control Panel'!$C$26)+((D130-'Control Panel'!$D$10)*'Control Panel'!$C$27),IF(D130&gt;='Control Panel'!$D$9,(('Control Panel'!$D$8-'Control Panel'!$C$8)*'Control Panel'!$C$24)+(('Control Panel'!$D$9-'Control Panel'!$C$9)*'Control Panel'!$C$25)+((D130-'Control Panel'!$D$9)*'Control Panel'!$C$26),IF(D130&gt;='Control Panel'!$D$8,(('Control Panel'!$D$8-'Control Panel'!$C$8)*'Control Panel'!$C$24)+((D130-'Control Panel'!$D$8)*'Control Panel'!$C$25),IF(D130&lt;='Control Panel'!$D$8,((D130-'Control Panel'!$C$8)*'Control Panel'!$C$24))))))))</f>
        <v>263473.67285707378</v>
      </c>
      <c r="G130" s="89">
        <f t="shared" si="33"/>
        <v>2.8156595408080575E-3</v>
      </c>
      <c r="H130" s="90">
        <f t="shared" si="34"/>
        <v>3.8478096529113164E-3</v>
      </c>
      <c r="I130" s="91">
        <f t="shared" si="35"/>
        <v>61270.088857073773</v>
      </c>
      <c r="J130" s="91">
        <f>C130*(1+'Control Panel'!$C$44)</f>
        <v>73968350.39943406</v>
      </c>
      <c r="K130" s="91">
        <f>D130*(1+'Control Panel'!$C$44)</f>
        <v>70527886.647785962</v>
      </c>
      <c r="L130" s="92">
        <f>IF(J130&gt;='Control Panel'!G$36,(('Control Panel'!G$34-'Control Panel'!F$34)*'Control Panel'!$C$39)+('Control Panel'!G$35-'Control Panel'!F$35)*'Control Panel'!$C$40+(('Control Panel'!G$36-'Control Panel'!F$36)*'Control Panel'!$C$41),IF(J130&gt;='Control Panel'!G$35,(('Control Panel'!G$34-'Control Panel'!F$34)*'Control Panel'!$C$39)+(('Control Panel'!G$35-'Control Panel'!F$35)*'Control Panel'!$C$40)+((J130-'Control Panel'!G$35)*'Control Panel'!$C$41),IF(J130&gt;='Control Panel'!G$34,(('Control Panel'!G$34-'Control Panel'!F$34)*'Control Panel'!$C$39)+((J130-'Control Panel'!G$34)*'Control Panel'!$C$40),IF(J130&lt;='Control Panel'!G$34,((J130-'Control Panel'!F$34)*'Control Panel'!$C$39)))))</f>
        <v>208269.68946000002</v>
      </c>
      <c r="M130" s="92">
        <f>IF(K130&gt;='Control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Panel'!$C$29)),IF(K130&gt;='Control Panel'!$G$12,(('Control Panel'!$G$8-'Control Panel'!$F$8)*'Control Panel'!$C$24)+(('Control Panel'!$G$9-'Control Panel'!$F$9)*'Control Panel'!$C$25)+(('Control Panel'!$G$10-'Control Panel'!$F$10)*'Control Panel'!$C$26)+(('Control Panel'!$G$11-'Control Panel'!$F$11)*'Control Panel'!$C$27)+(('Control Panel'!$G$12-'Control Panel'!$F$12)*'Control Panel'!$C$28)+((K130-'Control Panel'!$G$12)*'Control Panel'!$C$29),IF(K130&gt;='Control Panel'!$G$11,(('Control Panel'!$G$8-'Control Panel'!$F$8)*'Control Panel'!$C$24)+(('Control Panel'!$G$9-'Control Panel'!$F$9)*'Control Panel'!$C$25)+(('Control Panel'!$G$10-'Control Panel'!$F$10)*'Control Panel'!$C$26)+(('Control Panel'!$G$11-'Control Panel'!$F$11)*'Control Panel'!$C$27)+((K130-'Control Panel'!$G$11)*'Control Panel'!$C$28),IF(K130&gt;='Control Panel'!$G$10,(('Control Panel'!$G$8-'Control Panel'!$F$8)*'Control Panel'!$C$24)+('Control Panel'!$G$9-'Control Panel'!$F$9)*'Control Panel'!$C$25+(('Control Panel'!$G$10-'Control Panel'!$F$10)*'Control Panel'!$C$26)+((K130-'Control Panel'!$G$10)*'Control Panel'!$C$27),IF(K130&gt;='Control Panel'!$G$9,(('Control Panel'!$G$8-'Control Panel'!$F$8)*'Control Panel'!$C$24)+(('Control Panel'!$G$9-'Control Panel'!$F$9)*'Control Panel'!$C$25)+((K130-'Control Panel'!$G$9)*'Control Panel'!$C$26),IF(K130&gt;='Control Panel'!$G$8,(('Control Panel'!$G$8-'Control Panel'!$F$8)*'Control Panel'!$C$24)+((K130-'Control Panel'!$G$8)*'Control Panel'!$C$25),IF(K130&lt;='Control Panel'!$G$8,((K130-'Control Panel'!$F$8)*'Control Panel'!$C$24))))))))</f>
        <v>271377.88314778596</v>
      </c>
      <c r="N130" s="92">
        <f t="shared" si="36"/>
        <v>63108.193687785941</v>
      </c>
      <c r="O130" s="92">
        <f>J130*(1+'Control Panel'!$C$44)</f>
        <v>76187400.911417082</v>
      </c>
      <c r="P130" s="92">
        <f>K130*(1+'Control Panel'!$C$44)</f>
        <v>72643723.247219548</v>
      </c>
      <c r="Q130" s="92">
        <f>IF(O130&gt;='Control Panel'!J$36,(('Control Panel'!J$34-'Control Panel'!I$34)*'Control Panel'!$C$39)+('Control Panel'!J$35-'Control Panel'!I$35)*'Control Panel'!$C$40+(('Control Panel'!J$36-'Control Panel'!I$36)*'Control Panel'!$C$41),IF(O130&gt;='Control Panel'!J$35,(('Control Panel'!J$34-'Control Panel'!I$34)*'Control Panel'!$C$39)+(('Control Panel'!J$35-'Control Panel'!I$35)*'Control Panel'!$C$40)+((O130-'Control Panel'!J$35)*'Control Panel'!$C$41),IF(O130&gt;='Control Panel'!J$34,(('Control Panel'!J$34-'Control Panel'!I$34)*'Control Panel'!$C$39)+((O130-'Control Panel'!J$34)*'Control Panel'!$C$40),IF(O130&lt;='Control Panel'!J$34,((O130-'Control Panel'!I$34)*'Control Panel'!$C$39)))))</f>
        <v>214517.78014380005</v>
      </c>
      <c r="R130" s="92">
        <f>IF(P130&gt;='Control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Panel'!$C$29)),IF(P130&gt;='Control Panel'!$J$12,(('Control Panel'!$J$8-'Control Panel'!$I$8)*'Control Panel'!$C$24)+(('Control Panel'!$J$9-'Control Panel'!$I$9)*'Control Panel'!$C$25)+(('Control Panel'!$J$10-'Control Panel'!$I$10)*'Control Panel'!$C$26)+(('Control Panel'!$J$11-'Control Panel'!$I$11)*'Control Panel'!$C$27)+(('Control Panel'!$J$12-'Control Panel'!$I$12)*'Control Panel'!$C$28)+((P130-'Control Panel'!$J$12)*'Control Panel'!$C$29),IF(P130&gt;='Control Panel'!$J$11,(('Control Panel'!$J$8-'Control Panel'!$I$8)*'Control Panel'!$C$24)+(('Control Panel'!$J$9-'Control Panel'!$I$9)*'Control Panel'!$C$25)+(('Control Panel'!$J$10-'Control Panel'!$I$10)*'Control Panel'!$C$26)+(('Control Panel'!$J$11-'Control Panel'!$I$11)*'Control Panel'!$C$27)+((P130-'Control Panel'!$J$11)*'Control Panel'!$C$28),IF(P130&gt;='Control Panel'!$J$10,(('Control Panel'!$J$8-'Control Panel'!$I$8)*'Control Panel'!$C$24)+('Control Panel'!$J$9-'Control Panel'!$I$9)*'Control Panel'!$C$25+(('Control Panel'!$J$10-'Control Panel'!$I$10)*'Control Panel'!$C$26)+((P130-'Control Panel'!$J$10)*'Control Panel'!$C$27),IF(P130&gt;='Control Panel'!$J$9,(('Control Panel'!$J$8-'Control Panel'!$I$8)*'Control Panel'!$C$24)+(('Control Panel'!$J$9-'Control Panel'!$I$9)*'Control Panel'!$C$25)+((P130-'Control Panel'!$J$9)*'Control Panel'!$C$26),IF(P130&gt;='Control Panel'!$J$8,(('Control Panel'!$J$8-'Control Panel'!$I$8)*'Control Panel'!$C$24)+((P130-'Control Panel'!$J$8)*'Control Panel'!$C$25),IF(P130&lt;='Control Panel'!$J$8,((P130-'Control Panel'!$I$8)*'Control Panel'!$C$24))))))))</f>
        <v>279519.2196422196</v>
      </c>
      <c r="S130" s="92">
        <f t="shared" si="37"/>
        <v>65001.439498419553</v>
      </c>
      <c r="T130" s="92">
        <f>O130*(1+'Control Panel'!$C$44)</f>
        <v>78473022.938759595</v>
      </c>
      <c r="U130" s="92">
        <f>P130*(1+'Control Panel'!$C$44)</f>
        <v>74823034.944636136</v>
      </c>
      <c r="V130" s="92">
        <f>IF(T130&gt;='Control Panel'!M$36,(('Control Panel'!M$34-'Control Panel'!L$34)*'Control Panel'!$C$39)+('Control Panel'!M$35-'Control Panel'!L$35)*'Control Panel'!$C$40+(('Control Panel'!M$36-'Control Panel'!L$36)*'Control Panel'!$C$41),IF(T130&gt;='Control Panel'!M$35,(('Control Panel'!M$34-'Control Panel'!L$34)*'Control Panel'!$C$39)+(('Control Panel'!M$35-'Control Panel'!L$35)*'Control Panel'!$C$40)+((T130-'Control Panel'!M$35)*'Control Panel'!$C$41),IF(T130&gt;='Control Panel'!M$34,(('Control Panel'!M$34-'Control Panel'!L$34)*'Control Panel'!$C$39)+((T130-'Control Panel'!M$34)*'Control Panel'!$C$40),IF(T130&lt;='Control Panel'!M$34,((T130-'Control Panel'!L$34)*'Control Panel'!$C$39)))))</f>
        <v>220953.31354811406</v>
      </c>
      <c r="W130" s="91">
        <f>IF(U130&gt;='Control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Panel'!$C$29)),IF(U130&gt;='Control Panel'!$M$12,(('Control Panel'!$M$8-'Control Panel'!$L$8)*'Control Panel'!$C$24)+(('Control Panel'!$M$9-'Control Panel'!$L$9)*'Control Panel'!$C$25)+(('Control Panel'!$M$10-'Control Panel'!$L$10)*'Control Panel'!$C$26)+(('Control Panel'!$M$11-'Control Panel'!$L$11)*'Control Panel'!$C$27)+(('Control Panel'!$M$12-'Control Panel'!$L$12)*'Control Panel'!$C$28)+((U130-'Control Panel'!$M$12)*'Control Panel'!$C$29),IF(U130&gt;='Control Panel'!$M$11,(('Control Panel'!$M$8-'Control Panel'!$L$8)*'Control Panel'!$C$24)+(('Control Panel'!$M$9-'Control Panel'!$L$9)*'Control Panel'!$C$25)+(('Control Panel'!$M$10-'Control Panel'!$L$10)*'Control Panel'!$C$26)+(('Control Panel'!$M$11-'Control Panel'!$L$11)*'Control Panel'!$C$27)+((U130-'Control Panel'!$M$11)*'Control Panel'!$C$28),IF(U130&gt;='Control Panel'!$M$10,(('Control Panel'!$M$8-'Control Panel'!$L$8)*'Control Panel'!$C$24)+('Control Panel'!$M$9-'Control Panel'!$L$9)*'Control Panel'!$C$25+(('Control Panel'!$M$10-'Control Panel'!$L$10)*'Control Panel'!$C$26)+((U130-'Control Panel'!$M$10)*'Control Panel'!$C$27),IF(U130&gt;='Control Panel'!$M$9,(('Control Panel'!$M$8-'Control Panel'!$L$8)*'Control Panel'!$C$24)+(('Control Panel'!$M$9-'Control Panel'!$L$9)*'Control Panel'!$C$25)+((U130-'Control Panel'!$M$9)*'Control Panel'!$C$26),IF(U130&gt;='Control Panel'!$M$8,(('Control Panel'!$M$8-'Control Panel'!$L$8)*'Control Panel'!$C$24)+((U130-'Control Panel'!$M$8)*'Control Panel'!$C$25),IF(U130&lt;='Control Panel'!$M$8,((U130-'Control Panel'!$L$8)*'Control Panel'!$C$24))))))))</f>
        <v>287904.79644463613</v>
      </c>
      <c r="X130" s="92">
        <f t="shared" si="38"/>
        <v>66951.482896522066</v>
      </c>
      <c r="Y130" s="91">
        <f>T130*(1+'Control Panel'!$C$44)</f>
        <v>80827213.626922384</v>
      </c>
      <c r="Z130" s="91">
        <f>U130*(1+'Control Panel'!$C$44)</f>
        <v>77067725.99297522</v>
      </c>
      <c r="AA130" s="91">
        <f>IF(Y130&gt;='Control Panel'!P$36,(('Control Panel'!P$34-'Control Panel'!O$34)*'Control Panel'!$C$39)+('Control Panel'!P$35-'Control Panel'!O$35)*'Control Panel'!$C$40+(('Control Panel'!P$36-'Control Panel'!O$36)*'Control Panel'!$C$41),IF(Y130&gt;='Control Panel'!P$35,(('Control Panel'!P$34-'Control Panel'!O$34)*'Control Panel'!$C$39)+(('Control Panel'!P$35-'Control Panel'!O$35)*'Control Panel'!$C$40)+((Y130-'Control Panel'!P$35)*'Control Panel'!$C$41),IF(Y130&gt;='Control Panel'!P$34,(('Control Panel'!P$34-'Control Panel'!O$34)*'Control Panel'!$C$39)+((Y130-'Control Panel'!P$34)*'Control Panel'!$C$40),IF(Y130&lt;='Control Panel'!P$34,((Y130-'Control Panel'!O$34)*'Control Panel'!$C$39)))))</f>
        <v>227581.91295455751</v>
      </c>
      <c r="AB130" s="91">
        <f>IF(Z130&gt;='Control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Panel'!$C$29)),IF(Z130&gt;='Control Panel'!$P$12,(('Control Panel'!$P$8-'Control Panel'!$O$8)*'Control Panel'!$C$24)+(('Control Panel'!$P$9-'Control Panel'!$O$9)*'Control Panel'!$C$25)+(('Control Panel'!$P$10-'Control Panel'!$O$10)*'Control Panel'!$C$26)+(('Control Panel'!$P$11-'Control Panel'!$O$11)*'Control Panel'!$C$27)+(('Control Panel'!$P$12-'Control Panel'!$O$12)*'Control Panel'!$C$28)+((Z130-'Control Panel'!$P$12)*'Control Panel'!$C$29),IF(Z130&gt;='Control Panel'!$P$11,(('Control Panel'!$P$8-'Control Panel'!$O$8)*'Control Panel'!$C$24)+(('Control Panel'!$P$9-'Control Panel'!$O$9)*'Control Panel'!$C$25)+(('Control Panel'!$P$10-'Control Panel'!$O$10)*'Control Panel'!$C$26)+(('Control Panel'!$P$11-'Control Panel'!$O$11)*'Control Panel'!$C$27)+((Z130-'Control Panel'!$P$11)*'Control Panel'!$C$28),IF(Z130&gt;='Control Panel'!$P$10,(('Control Panel'!$P$8-'Control Panel'!$O$8)*'Control Panel'!$C$24)+('Control Panel'!$P$9-'Control Panel'!$O$9)*'Control Panel'!$C$25+(('Control Panel'!$P$10-'Control Panel'!$O$10)*'Control Panel'!$C$26)+((Z130-'Control Panel'!$P$10)*'Control Panel'!$C$27),IF(Z130&gt;='Control Panel'!$P$9,(('Control Panel'!$P$8-'Control Panel'!$O$8)*'Control Panel'!$C$24)+(('Control Panel'!$P$9-'Control Panel'!$O$9)*'Control Panel'!$C$25)+((Z130-'Control Panel'!$P$9)*'Control Panel'!$C$26),IF(Z130&gt;='Control Panel'!$P$8,(('Control Panel'!$P$8-'Control Panel'!$O$8)*'Control Panel'!$C$24)+((Z130-'Control Panel'!$P$8)*'Control Panel'!$C$25),IF(Z130&lt;='Control Panel'!$P$8,((Z130-'Control Panel'!$O$8)*'Control Panel'!$C$24))))))))</f>
        <v>296541.94044297526</v>
      </c>
      <c r="AC130" s="93">
        <f t="shared" si="39"/>
        <v>68960.027488417749</v>
      </c>
      <c r="AD130" s="93">
        <f>Y130*(1+'Control Panel'!$C$44)</f>
        <v>83252030.035730064</v>
      </c>
      <c r="AE130" s="91">
        <f>Z130*(1+'Control Panel'!$C$44)</f>
        <v>79379757.772764474</v>
      </c>
      <c r="AF130" s="91">
        <f>IF(AD130&gt;='Control Panel'!S$36,(('Control Panel'!S$34-'Control Panel'!R$34)*'Control Panel'!$C$39)+('Control Panel'!S$35-'Control Panel'!R$35)*'Control Panel'!$C$40+(('Control Panel'!S$36-'Control Panel'!R$36)*'Control Panel'!$C$41),IF(AD130&gt;='Control Panel'!S$35,(('Control Panel'!S$34-'Control Panel'!R$34)*'Control Panel'!$C$39)+(('Control Panel'!S$35-'Control Panel'!R$35)*'Control Panel'!$C$40)+((AD130-'Control Panel'!S$35)*'Control Panel'!$C$41),IF(AD130&gt;='Control Panel'!S$34,(('Control Panel'!S$34-'Control Panel'!R$34)*'Control Panel'!$C$39)+((AD130-'Control Panel'!S$34)*'Control Panel'!$C$40),IF(AD130&lt;='Control Panel'!S$34,((AD130-'Control Panel'!R$34)*'Control Panel'!$C$39)))))</f>
        <v>234409.37034319423</v>
      </c>
      <c r="AG130" s="91">
        <f>IF(AE130&gt;='Control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Panel'!$C$29)),IF(AE130&gt;='Control Panel'!$S$12,(('Control Panel'!$S$8-'Control Panel'!$R$8)*'Control Panel'!$C$24)+(('Control Panel'!$S$9-'Control Panel'!$R$9)*'Control Panel'!$C$25)+(('Control Panel'!$S$10-'Control Panel'!$R$10)*'Control Panel'!$C$26)+(('Control Panel'!$S$11-'Control Panel'!$R$11)*'Control Panel'!$C$27)+(('Control Panel'!$S$12-'Control Panel'!$R$12)*'Control Panel'!$C$28)+((AE130-'Control Panel'!$S$12)*'Control Panel'!$C$29),IF(AE130&gt;='Control Panel'!$S$11,(('Control Panel'!$S$8-'Control Panel'!$R$8)*'Control Panel'!$C$24)+(('Control Panel'!$S$9-'Control Panel'!$R$9)*'Control Panel'!$C$25)+(('Control Panel'!$S$10-'Control Panel'!$R$10)*'Control Panel'!$C$26)+(('Control Panel'!$S$11-'Control Panel'!$R$11)*'Control Panel'!$C$27)+((AE130-'Control Panel'!$S$11)*'Control Panel'!$C$28),IF(AE130&gt;='Control Panel'!$S$10,(('Control Panel'!$S$8-'Control Panel'!$R$8)*'Control Panel'!$C$24)+('Control Panel'!$S$9-'Control Panel'!$R$9)*'Control Panel'!$C$25+(('Control Panel'!$S$10-'Control Panel'!$R$10)*'Control Panel'!$C$26)+((AE130-'Control Panel'!$S$10)*'Control Panel'!$C$27),IF(AE130&gt;='Control Panel'!$S$9,(('Control Panel'!$S$8-'Control Panel'!$R$8)*'Control Panel'!$C$24)+(('Control Panel'!$S$9-'Control Panel'!$R$9)*'Control Panel'!$C$25)+((AE130-'Control Panel'!$S$9)*'Control Panel'!$C$26),IF(AE130&gt;='Control Panel'!$S$8,(('Control Panel'!$S$8-'Control Panel'!$R$8)*'Control Panel'!$C$24)+((AE130-'Control Panel'!$S$8)*'Control Panel'!$C$25),IF(AE130&lt;='Control Panel'!$S$8,((AE130-'Control Panel'!$R$8)*'Control Panel'!$C$24))))))))</f>
        <v>305438.1987612645</v>
      </c>
      <c r="AH130" s="91">
        <f t="shared" si="40"/>
        <v>71028.828418070276</v>
      </c>
      <c r="AI130" s="92">
        <f t="shared" si="41"/>
        <v>1105732.0664496659</v>
      </c>
      <c r="AJ130" s="92">
        <f t="shared" si="42"/>
        <v>1440782.0384388815</v>
      </c>
      <c r="AK130" s="92">
        <f t="shared" si="43"/>
        <v>335049.97198921558</v>
      </c>
    </row>
    <row r="131" spans="1:37" s="94" customFormat="1" ht="14.1">
      <c r="A131" s="86" t="str">
        <f>'ESTIMATED Earned Revenue'!A132</f>
        <v>Harrisburg, PA</v>
      </c>
      <c r="B131" s="86"/>
      <c r="C131" s="87">
        <f>'ESTIMATED Earned Revenue'!$I132*1.07925</f>
        <v>83607767.850779995</v>
      </c>
      <c r="D131" s="87">
        <f>'ESTIMATED Earned Revenue'!$L132*1.07925</f>
        <v>75251704.383570001</v>
      </c>
      <c r="E131" s="88">
        <f>IF(C131&gt;='Control Panel'!D$36,(('Control Panel'!D$34-'Control Panel'!C$34)*'Control Panel'!$C$39)+('Control Panel'!D$35-'Control Panel'!C$35)*'Control Panel'!$C$40+(('Control Panel'!D$36-'Control Panel'!C$36)*'Control Panel'!$C$41),IF(C131&gt;='Control Panel'!D$35,(('Control Panel'!D$34-'Control Panel'!C$34)*'Control Panel'!$C$39)+(('Control Panel'!D$35-'Control Panel'!C$35)*'Control Panel'!$C$40)+((C131-'Control Panel'!D$35)*'Control Panel'!$C$41),IF(C131&gt;='Control Panel'!D$34,(('Control Panel'!D$34-'Control Panel'!C$34)*'Control Panel'!$C$39)+((C131-'Control Panel'!D$34)*'Control Panel'!$C$40),IF(C131&lt;='Control Panel'!D$34,((C131-'Control Panel'!C$34)*'Control Panel'!$C$39)))))</f>
        <v>202203.584</v>
      </c>
      <c r="F131" s="88">
        <f>IF(D131&gt;='Control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Panel'!$C$29)),IF(D131&gt;='Control Panel'!$D$12,(('Control Panel'!$D$8-'Control Panel'!$C$8)*'Control Panel'!$C$24)+(('Control Panel'!$D$9-'Control Panel'!$C$9)*'Control Panel'!$C$25)+(('Control Panel'!$D$10-'Control Panel'!$C$10)*'Control Panel'!$C$26)+(('Control Panel'!$D$11-'Control Panel'!$C$11)*'Control Panel'!$C$27)+(('Control Panel'!$D$12-'Control Panel'!$C$12)*'Control Panel'!$C$28)+((D131-'Control Panel'!$D$12)*'Control Panel'!$C$29),IF(D131&gt;='Control Panel'!$D$11,(('Control Panel'!$D$8-'Control Panel'!$C$8)*'Control Panel'!$C$24)+(('Control Panel'!$D$9-'Control Panel'!$C$9)*'Control Panel'!$C$25)+(('Control Panel'!$D$10-'Control Panel'!$C$10)*'Control Panel'!$C$26)+(('Control Panel'!$D$11-'Control Panel'!$C$11)*'Control Panel'!$C$27)+((D131-'Control Panel'!$D$11)*'Control Panel'!$C$28),IF(D131&gt;='Control Panel'!$D$10,(('Control Panel'!$D$8-'Control Panel'!$C$8)*'Control Panel'!$C$24)+('Control Panel'!$D$9-'Control Panel'!$C$9)*'Control Panel'!$C$25+(('Control Panel'!$D$10-'Control Panel'!$C$10)*'Control Panel'!$C$26)+((D131-'Control Panel'!$D$10)*'Control Panel'!$C$27),IF(D131&gt;='Control Panel'!$D$9,(('Control Panel'!$D$8-'Control Panel'!$C$8)*'Control Panel'!$C$24)+(('Control Panel'!$D$9-'Control Panel'!$C$9)*'Control Panel'!$C$25)+((D131-'Control Panel'!$D$9)*'Control Panel'!$C$26),IF(D131&gt;='Control Panel'!$D$8,(('Control Panel'!$D$8-'Control Panel'!$C$8)*'Control Panel'!$C$24)+((D131-'Control Panel'!$D$8)*'Control Panel'!$C$25),IF(D131&lt;='Control Panel'!$D$8,((D131-'Control Panel'!$C$8)*'Control Panel'!$C$24))))))))</f>
        <v>270251.70088357001</v>
      </c>
      <c r="G131" s="89">
        <f t="shared" ref="G131:G157" si="44">E131/$C131</f>
        <v>2.4184784404349289E-3</v>
      </c>
      <c r="H131" s="90">
        <f t="shared" ref="H131:H157" si="45">F131/$D131</f>
        <v>3.591303387708719E-3</v>
      </c>
      <c r="I131" s="91">
        <f t="shared" ref="I131:I157" si="46">F131-E131</f>
        <v>68048.116883570008</v>
      </c>
      <c r="J131" s="91">
        <f>C131*(1+'Control Panel'!$C$44)</f>
        <v>86116000.886303395</v>
      </c>
      <c r="K131" s="91">
        <f>D131*(1+'Control Panel'!$C$44)</f>
        <v>77509255.515077099</v>
      </c>
      <c r="L131" s="92">
        <f>IF(J131&gt;='Control Panel'!G$36,(('Control Panel'!G$34-'Control Panel'!F$34)*'Control Panel'!$C$39)+('Control Panel'!G$35-'Control Panel'!F$35)*'Control Panel'!$C$40+(('Control Panel'!G$36-'Control Panel'!F$36)*'Control Panel'!$C$41),IF(J131&gt;='Control Panel'!G$35,(('Control Panel'!G$34-'Control Panel'!F$34)*'Control Panel'!$C$39)+(('Control Panel'!G$35-'Control Panel'!F$35)*'Control Panel'!$C$40)+((J131-'Control Panel'!G$35)*'Control Panel'!$C$41),IF(J131&gt;='Control Panel'!G$34,(('Control Panel'!G$34-'Control Panel'!F$34)*'Control Panel'!$C$39)+((J131-'Control Panel'!G$34)*'Control Panel'!$C$40),IF(J131&lt;='Control Panel'!G$34,((J131-'Control Panel'!F$34)*'Control Panel'!$C$39)))))</f>
        <v>208269.68946000002</v>
      </c>
      <c r="M131" s="92">
        <f>IF(K131&gt;='Control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Panel'!$C$29)),IF(K131&gt;='Control Panel'!$G$12,(('Control Panel'!$G$8-'Control Panel'!$F$8)*'Control Panel'!$C$24)+(('Control Panel'!$G$9-'Control Panel'!$F$9)*'Control Panel'!$C$25)+(('Control Panel'!$G$10-'Control Panel'!$F$10)*'Control Panel'!$C$26)+(('Control Panel'!$G$11-'Control Panel'!$F$11)*'Control Panel'!$C$27)+(('Control Panel'!$G$12-'Control Panel'!$F$12)*'Control Panel'!$C$28)+((K131-'Control Panel'!$G$12)*'Control Panel'!$C$29),IF(K131&gt;='Control Panel'!$G$11,(('Control Panel'!$G$8-'Control Panel'!$F$8)*'Control Panel'!$C$24)+(('Control Panel'!$G$9-'Control Panel'!$F$9)*'Control Panel'!$C$25)+(('Control Panel'!$G$10-'Control Panel'!$F$10)*'Control Panel'!$C$26)+(('Control Panel'!$G$11-'Control Panel'!$F$11)*'Control Panel'!$C$27)+((K131-'Control Panel'!$G$11)*'Control Panel'!$C$28),IF(K131&gt;='Control Panel'!$G$10,(('Control Panel'!$G$8-'Control Panel'!$F$8)*'Control Panel'!$C$24)+('Control Panel'!$G$9-'Control Panel'!$F$9)*'Control Panel'!$C$25+(('Control Panel'!$G$10-'Control Panel'!$F$10)*'Control Panel'!$C$26)+((K131-'Control Panel'!$G$10)*'Control Panel'!$C$27),IF(K131&gt;='Control Panel'!$G$9,(('Control Panel'!$G$8-'Control Panel'!$F$8)*'Control Panel'!$C$24)+(('Control Panel'!$G$9-'Control Panel'!$F$9)*'Control Panel'!$C$25)+((K131-'Control Panel'!$G$9)*'Control Panel'!$C$26),IF(K131&gt;='Control Panel'!$G$8,(('Control Panel'!$G$8-'Control Panel'!$F$8)*'Control Panel'!$C$24)+((K131-'Control Panel'!$G$8)*'Control Panel'!$C$25),IF(K131&lt;='Control Panel'!$G$8,((K131-'Control Panel'!$F$8)*'Control Panel'!$C$24))))))))</f>
        <v>278359.2520150771</v>
      </c>
      <c r="N131" s="92">
        <f t="shared" ref="N131:N162" si="47">M131-L131</f>
        <v>70089.562555077078</v>
      </c>
      <c r="O131" s="92">
        <f>J131*(1+'Control Panel'!$C$44)</f>
        <v>88699480.912892506</v>
      </c>
      <c r="P131" s="92">
        <f>K131*(1+'Control Panel'!$C$44)</f>
        <v>79834533.180529416</v>
      </c>
      <c r="Q131" s="92">
        <f>IF(O131&gt;='Control Panel'!J$36,(('Control Panel'!J$34-'Control Panel'!I$34)*'Control Panel'!$C$39)+('Control Panel'!J$35-'Control Panel'!I$35)*'Control Panel'!$C$40+(('Control Panel'!J$36-'Control Panel'!I$36)*'Control Panel'!$C$41),IF(O131&gt;='Control Panel'!J$35,(('Control Panel'!J$34-'Control Panel'!I$34)*'Control Panel'!$C$39)+(('Control Panel'!J$35-'Control Panel'!I$35)*'Control Panel'!$C$40)+((O131-'Control Panel'!J$35)*'Control Panel'!$C$41),IF(O131&gt;='Control Panel'!J$34,(('Control Panel'!J$34-'Control Panel'!I$34)*'Control Panel'!$C$39)+((O131-'Control Panel'!J$34)*'Control Panel'!$C$40),IF(O131&lt;='Control Panel'!J$34,((O131-'Control Panel'!I$34)*'Control Panel'!$C$39)))))</f>
        <v>214517.78014380005</v>
      </c>
      <c r="R131" s="92">
        <f>IF(P131&gt;='Control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Panel'!$C$29)),IF(P131&gt;='Control Panel'!$J$12,(('Control Panel'!$J$8-'Control Panel'!$I$8)*'Control Panel'!$C$24)+(('Control Panel'!$J$9-'Control Panel'!$I$9)*'Control Panel'!$C$25)+(('Control Panel'!$J$10-'Control Panel'!$I$10)*'Control Panel'!$C$26)+(('Control Panel'!$J$11-'Control Panel'!$I$11)*'Control Panel'!$C$27)+(('Control Panel'!$J$12-'Control Panel'!$I$12)*'Control Panel'!$C$28)+((P131-'Control Panel'!$J$12)*'Control Panel'!$C$29),IF(P131&gt;='Control Panel'!$J$11,(('Control Panel'!$J$8-'Control Panel'!$I$8)*'Control Panel'!$C$24)+(('Control Panel'!$J$9-'Control Panel'!$I$9)*'Control Panel'!$C$25)+(('Control Panel'!$J$10-'Control Panel'!$I$10)*'Control Panel'!$C$26)+(('Control Panel'!$J$11-'Control Panel'!$I$11)*'Control Panel'!$C$27)+((P131-'Control Panel'!$J$11)*'Control Panel'!$C$28),IF(P131&gt;='Control Panel'!$J$10,(('Control Panel'!$J$8-'Control Panel'!$I$8)*'Control Panel'!$C$24)+('Control Panel'!$J$9-'Control Panel'!$I$9)*'Control Panel'!$C$25+(('Control Panel'!$J$10-'Control Panel'!$I$10)*'Control Panel'!$C$26)+((P131-'Control Panel'!$J$10)*'Control Panel'!$C$27),IF(P131&gt;='Control Panel'!$J$9,(('Control Panel'!$J$8-'Control Panel'!$I$8)*'Control Panel'!$C$24)+(('Control Panel'!$J$9-'Control Panel'!$I$9)*'Control Panel'!$C$25)+((P131-'Control Panel'!$J$9)*'Control Panel'!$C$26),IF(P131&gt;='Control Panel'!$J$8,(('Control Panel'!$J$8-'Control Panel'!$I$8)*'Control Panel'!$C$24)+((P131-'Control Panel'!$J$8)*'Control Panel'!$C$25),IF(P131&lt;='Control Panel'!$J$8,((P131-'Control Panel'!$I$8)*'Control Panel'!$C$24))))))))</f>
        <v>286710.02957552945</v>
      </c>
      <c r="S131" s="92">
        <f t="shared" ref="S131:S162" si="48">R131-Q131</f>
        <v>72192.249431729404</v>
      </c>
      <c r="T131" s="92">
        <f>O131*(1+'Control Panel'!$C$44)</f>
        <v>91360465.340279281</v>
      </c>
      <c r="U131" s="92">
        <f>P131*(1+'Control Panel'!$C$44)</f>
        <v>82229569.175945297</v>
      </c>
      <c r="V131" s="92">
        <f>IF(T131&gt;='Control Panel'!M$36,(('Control Panel'!M$34-'Control Panel'!L$34)*'Control Panel'!$C$39)+('Control Panel'!M$35-'Control Panel'!L$35)*'Control Panel'!$C$40+(('Control Panel'!M$36-'Control Panel'!L$36)*'Control Panel'!$C$41),IF(T131&gt;='Control Panel'!M$35,(('Control Panel'!M$34-'Control Panel'!L$34)*'Control Panel'!$C$39)+(('Control Panel'!M$35-'Control Panel'!L$35)*'Control Panel'!$C$40)+((T131-'Control Panel'!M$35)*'Control Panel'!$C$41),IF(T131&gt;='Control Panel'!M$34,(('Control Panel'!M$34-'Control Panel'!L$34)*'Control Panel'!$C$39)+((T131-'Control Panel'!M$34)*'Control Panel'!$C$40),IF(T131&lt;='Control Panel'!M$34,((T131-'Control Panel'!L$34)*'Control Panel'!$C$39)))))</f>
        <v>220953.31354811406</v>
      </c>
      <c r="W131" s="91">
        <f>IF(U131&gt;='Control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Panel'!$C$29)),IF(U131&gt;='Control Panel'!$M$12,(('Control Panel'!$M$8-'Control Panel'!$L$8)*'Control Panel'!$C$24)+(('Control Panel'!$M$9-'Control Panel'!$L$9)*'Control Panel'!$C$25)+(('Control Panel'!$M$10-'Control Panel'!$L$10)*'Control Panel'!$C$26)+(('Control Panel'!$M$11-'Control Panel'!$L$11)*'Control Panel'!$C$27)+(('Control Panel'!$M$12-'Control Panel'!$L$12)*'Control Panel'!$C$28)+((U131-'Control Panel'!$M$12)*'Control Panel'!$C$29),IF(U131&gt;='Control Panel'!$M$11,(('Control Panel'!$M$8-'Control Panel'!$L$8)*'Control Panel'!$C$24)+(('Control Panel'!$M$9-'Control Panel'!$L$9)*'Control Panel'!$C$25)+(('Control Panel'!$M$10-'Control Panel'!$L$10)*'Control Panel'!$C$26)+(('Control Panel'!$M$11-'Control Panel'!$L$11)*'Control Panel'!$C$27)+((U131-'Control Panel'!$M$11)*'Control Panel'!$C$28),IF(U131&gt;='Control Panel'!$M$10,(('Control Panel'!$M$8-'Control Panel'!$L$8)*'Control Panel'!$C$24)+('Control Panel'!$M$9-'Control Panel'!$L$9)*'Control Panel'!$C$25+(('Control Panel'!$M$10-'Control Panel'!$L$10)*'Control Panel'!$C$26)+((U131-'Control Panel'!$M$10)*'Control Panel'!$C$27),IF(U131&gt;='Control Panel'!$M$9,(('Control Panel'!$M$8-'Control Panel'!$L$8)*'Control Panel'!$C$24)+(('Control Panel'!$M$9-'Control Panel'!$L$9)*'Control Panel'!$C$25)+((U131-'Control Panel'!$M$9)*'Control Panel'!$C$26),IF(U131&gt;='Control Panel'!$M$8,(('Control Panel'!$M$8-'Control Panel'!$L$8)*'Control Panel'!$C$24)+((U131-'Control Panel'!$M$8)*'Control Panel'!$C$25),IF(U131&lt;='Control Panel'!$M$8,((U131-'Control Panel'!$L$8)*'Control Panel'!$C$24))))))))</f>
        <v>295311.33067594533</v>
      </c>
      <c r="X131" s="92">
        <f t="shared" ref="X131:X162" si="49">W131-V131</f>
        <v>74358.017127831263</v>
      </c>
      <c r="Y131" s="91">
        <f>T131*(1+'Control Panel'!$C$44)</f>
        <v>94101279.300487667</v>
      </c>
      <c r="Z131" s="91">
        <f>U131*(1+'Control Panel'!$C$44)</f>
        <v>84696456.251223654</v>
      </c>
      <c r="AA131" s="91">
        <f>IF(Y131&gt;='Control Panel'!P$36,(('Control Panel'!P$34-'Control Panel'!O$34)*'Control Panel'!$C$39)+('Control Panel'!P$35-'Control Panel'!O$35)*'Control Panel'!$C$40+(('Control Panel'!P$36-'Control Panel'!O$36)*'Control Panel'!$C$41),IF(Y131&gt;='Control Panel'!P$35,(('Control Panel'!P$34-'Control Panel'!O$34)*'Control Panel'!$C$39)+(('Control Panel'!P$35-'Control Panel'!O$35)*'Control Panel'!$C$40)+((Y131-'Control Panel'!P$35)*'Control Panel'!$C$41),IF(Y131&gt;='Control Panel'!P$34,(('Control Panel'!P$34-'Control Panel'!O$34)*'Control Panel'!$C$39)+((Y131-'Control Panel'!P$34)*'Control Panel'!$C$40),IF(Y131&lt;='Control Panel'!P$34,((Y131-'Control Panel'!O$34)*'Control Panel'!$C$39)))))</f>
        <v>227581.91295455751</v>
      </c>
      <c r="AB131" s="91">
        <f>IF(Z131&gt;='Control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Panel'!$C$29)),IF(Z131&gt;='Control Panel'!$P$12,(('Control Panel'!$P$8-'Control Panel'!$O$8)*'Control Panel'!$C$24)+(('Control Panel'!$P$9-'Control Panel'!$O$9)*'Control Panel'!$C$25)+(('Control Panel'!$P$10-'Control Panel'!$O$10)*'Control Panel'!$C$26)+(('Control Panel'!$P$11-'Control Panel'!$O$11)*'Control Panel'!$C$27)+(('Control Panel'!$P$12-'Control Panel'!$O$12)*'Control Panel'!$C$28)+((Z131-'Control Panel'!$P$12)*'Control Panel'!$C$29),IF(Z131&gt;='Control Panel'!$P$11,(('Control Panel'!$P$8-'Control Panel'!$O$8)*'Control Panel'!$C$24)+(('Control Panel'!$P$9-'Control Panel'!$O$9)*'Control Panel'!$C$25)+(('Control Panel'!$P$10-'Control Panel'!$O$10)*'Control Panel'!$C$26)+(('Control Panel'!$P$11-'Control Panel'!$O$11)*'Control Panel'!$C$27)+((Z131-'Control Panel'!$P$11)*'Control Panel'!$C$28),IF(Z131&gt;='Control Panel'!$P$10,(('Control Panel'!$P$8-'Control Panel'!$O$8)*'Control Panel'!$C$24)+('Control Panel'!$P$9-'Control Panel'!$O$9)*'Control Panel'!$C$25+(('Control Panel'!$P$10-'Control Panel'!$O$10)*'Control Panel'!$C$26)+((Z131-'Control Panel'!$P$10)*'Control Panel'!$C$27),IF(Z131&gt;='Control Panel'!$P$9,(('Control Panel'!$P$8-'Control Panel'!$O$8)*'Control Panel'!$C$24)+(('Control Panel'!$P$9-'Control Panel'!$O$9)*'Control Panel'!$C$25)+((Z131-'Control Panel'!$P$9)*'Control Panel'!$C$26),IF(Z131&gt;='Control Panel'!$P$8,(('Control Panel'!$P$8-'Control Panel'!$O$8)*'Control Panel'!$C$24)+((Z131-'Control Panel'!$P$8)*'Control Panel'!$C$25),IF(Z131&lt;='Control Panel'!$P$8,((Z131-'Control Panel'!$O$8)*'Control Panel'!$C$24))))))))</f>
        <v>304170.67070122372</v>
      </c>
      <c r="AC131" s="93">
        <f t="shared" ref="AC131:AC162" si="50">AB131-AA131</f>
        <v>76588.757746666204</v>
      </c>
      <c r="AD131" s="93">
        <f>Y131*(1+'Control Panel'!$C$44)</f>
        <v>96924317.679502293</v>
      </c>
      <c r="AE131" s="91">
        <f>Z131*(1+'Control Panel'!$C$44)</f>
        <v>87237349.93876037</v>
      </c>
      <c r="AF131" s="91">
        <f>IF(AD131&gt;='Control Panel'!S$36,(('Control Panel'!S$34-'Control Panel'!R$34)*'Control Panel'!$C$39)+('Control Panel'!S$35-'Control Panel'!R$35)*'Control Panel'!$C$40+(('Control Panel'!S$36-'Control Panel'!R$36)*'Control Panel'!$C$41),IF(AD131&gt;='Control Panel'!S$35,(('Control Panel'!S$34-'Control Panel'!R$34)*'Control Panel'!$C$39)+(('Control Panel'!S$35-'Control Panel'!R$35)*'Control Panel'!$C$40)+((AD131-'Control Panel'!S$35)*'Control Panel'!$C$41),IF(AD131&gt;='Control Panel'!S$34,(('Control Panel'!S$34-'Control Panel'!R$34)*'Control Panel'!$C$39)+((AD131-'Control Panel'!S$34)*'Control Panel'!$C$40),IF(AD131&lt;='Control Panel'!S$34,((AD131-'Control Panel'!R$34)*'Control Panel'!$C$39)))))</f>
        <v>234409.37034319423</v>
      </c>
      <c r="AG131" s="91">
        <f>IF(AE131&gt;='Control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Panel'!$C$29)),IF(AE131&gt;='Control Panel'!$S$12,(('Control Panel'!$S$8-'Control Panel'!$R$8)*'Control Panel'!$C$24)+(('Control Panel'!$S$9-'Control Panel'!$R$9)*'Control Panel'!$C$25)+(('Control Panel'!$S$10-'Control Panel'!$R$10)*'Control Panel'!$C$26)+(('Control Panel'!$S$11-'Control Panel'!$R$11)*'Control Panel'!$C$27)+(('Control Panel'!$S$12-'Control Panel'!$R$12)*'Control Panel'!$C$28)+((AE131-'Control Panel'!$S$12)*'Control Panel'!$C$29),IF(AE131&gt;='Control Panel'!$S$11,(('Control Panel'!$S$8-'Control Panel'!$R$8)*'Control Panel'!$C$24)+(('Control Panel'!$S$9-'Control Panel'!$R$9)*'Control Panel'!$C$25)+(('Control Panel'!$S$10-'Control Panel'!$R$10)*'Control Panel'!$C$26)+(('Control Panel'!$S$11-'Control Panel'!$R$11)*'Control Panel'!$C$27)+((AE131-'Control Panel'!$S$11)*'Control Panel'!$C$28),IF(AE131&gt;='Control Panel'!$S$10,(('Control Panel'!$S$8-'Control Panel'!$R$8)*'Control Panel'!$C$24)+('Control Panel'!$S$9-'Control Panel'!$R$9)*'Control Panel'!$C$25+(('Control Panel'!$S$10-'Control Panel'!$R$10)*'Control Panel'!$C$26)+((AE131-'Control Panel'!$S$10)*'Control Panel'!$C$27),IF(AE131&gt;='Control Panel'!$S$9,(('Control Panel'!$S$8-'Control Panel'!$R$8)*'Control Panel'!$C$24)+(('Control Panel'!$S$9-'Control Panel'!$R$9)*'Control Panel'!$C$25)+((AE131-'Control Panel'!$S$9)*'Control Panel'!$C$26),IF(AE131&gt;='Control Panel'!$S$8,(('Control Panel'!$S$8-'Control Panel'!$R$8)*'Control Panel'!$C$24)+((AE131-'Control Panel'!$S$8)*'Control Panel'!$C$25),IF(AE131&lt;='Control Panel'!$S$8,((AE131-'Control Panel'!$R$8)*'Control Panel'!$C$24))))))))</f>
        <v>313295.79092726042</v>
      </c>
      <c r="AH131" s="91">
        <f t="shared" ref="AH131:AH162" si="51">AG131-AF131</f>
        <v>78886.420584066189</v>
      </c>
      <c r="AI131" s="92">
        <f t="shared" ref="AI131:AI157" si="52">L131+Q131+V131+AA131+AF131</f>
        <v>1105732.0664496659</v>
      </c>
      <c r="AJ131" s="92">
        <f t="shared" ref="AJ131:AJ157" si="53">M131+R131+W131+AB131+AG131</f>
        <v>1477847.073895036</v>
      </c>
      <c r="AK131" s="92">
        <f t="shared" ref="AK131:AK162" si="54">AJ131-AI131</f>
        <v>372115.00744537008</v>
      </c>
    </row>
    <row r="132" spans="1:37" s="94" customFormat="1" ht="14.1">
      <c r="A132" s="86" t="str">
        <f>'ESTIMATED Earned Revenue'!A133</f>
        <v>San Francisco, CA</v>
      </c>
      <c r="B132" s="86"/>
      <c r="C132" s="87">
        <f>'ESTIMATED Earned Revenue'!$I133*1.07925</f>
        <v>84817827.89374502</v>
      </c>
      <c r="D132" s="87">
        <f>'ESTIMATED Earned Revenue'!$L133*1.07925</f>
        <v>77551421.024508774</v>
      </c>
      <c r="E132" s="88">
        <f>IF(C132&gt;='Control Panel'!D$36,(('Control Panel'!D$34-'Control Panel'!C$34)*'Control Panel'!$C$39)+('Control Panel'!D$35-'Control Panel'!C$35)*'Control Panel'!$C$40+(('Control Panel'!D$36-'Control Panel'!C$36)*'Control Panel'!$C$41),IF(C132&gt;='Control Panel'!D$35,(('Control Panel'!D$34-'Control Panel'!C$34)*'Control Panel'!$C$39)+(('Control Panel'!D$35-'Control Panel'!C$35)*'Control Panel'!$C$40)+((C132-'Control Panel'!D$35)*'Control Panel'!$C$41),IF(C132&gt;='Control Panel'!D$34,(('Control Panel'!D$34-'Control Panel'!C$34)*'Control Panel'!$C$39)+((C132-'Control Panel'!D$34)*'Control Panel'!$C$40),IF(C132&lt;='Control Panel'!D$34,((C132-'Control Panel'!C$34)*'Control Panel'!$C$39)))))</f>
        <v>202203.584</v>
      </c>
      <c r="F132" s="88">
        <f>IF(D132&gt;='Control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Panel'!$C$29)),IF(D132&gt;='Control Panel'!$D$12,(('Control Panel'!$D$8-'Control Panel'!$C$8)*'Control Panel'!$C$24)+(('Control Panel'!$D$9-'Control Panel'!$C$9)*'Control Panel'!$C$25)+(('Control Panel'!$D$10-'Control Panel'!$C$10)*'Control Panel'!$C$26)+(('Control Panel'!$D$11-'Control Panel'!$C$11)*'Control Panel'!$C$27)+(('Control Panel'!$D$12-'Control Panel'!$C$12)*'Control Panel'!$C$28)+((D132-'Control Panel'!$D$12)*'Control Panel'!$C$29),IF(D132&gt;='Control Panel'!$D$11,(('Control Panel'!$D$8-'Control Panel'!$C$8)*'Control Panel'!$C$24)+(('Control Panel'!$D$9-'Control Panel'!$C$9)*'Control Panel'!$C$25)+(('Control Panel'!$D$10-'Control Panel'!$C$10)*'Control Panel'!$C$26)+(('Control Panel'!$D$11-'Control Panel'!$C$11)*'Control Panel'!$C$27)+((D132-'Control Panel'!$D$11)*'Control Panel'!$C$28),IF(D132&gt;='Control Panel'!$D$10,(('Control Panel'!$D$8-'Control Panel'!$C$8)*'Control Panel'!$C$24)+('Control Panel'!$D$9-'Control Panel'!$C$9)*'Control Panel'!$C$25+(('Control Panel'!$D$10-'Control Panel'!$C$10)*'Control Panel'!$C$26)+((D132-'Control Panel'!$D$10)*'Control Panel'!$C$27),IF(D132&gt;='Control Panel'!$D$9,(('Control Panel'!$D$8-'Control Panel'!$C$8)*'Control Panel'!$C$24)+(('Control Panel'!$D$9-'Control Panel'!$C$9)*'Control Panel'!$C$25)+((D132-'Control Panel'!$D$9)*'Control Panel'!$C$26),IF(D132&gt;='Control Panel'!$D$8,(('Control Panel'!$D$8-'Control Panel'!$C$8)*'Control Panel'!$C$24)+((D132-'Control Panel'!$D$8)*'Control Panel'!$C$25),IF(D132&lt;='Control Panel'!$D$8,((D132-'Control Panel'!$C$8)*'Control Panel'!$C$24))))))))</f>
        <v>272551.41752450878</v>
      </c>
      <c r="G132" s="89">
        <f t="shared" si="44"/>
        <v>2.3839750323871676E-3</v>
      </c>
      <c r="H132" s="90">
        <f t="shared" si="45"/>
        <v>3.5144606497716354E-3</v>
      </c>
      <c r="I132" s="91">
        <f t="shared" si="46"/>
        <v>70347.83352450878</v>
      </c>
      <c r="J132" s="91">
        <f>C132*(1+'Control Panel'!$C$44)</f>
        <v>87362362.730557367</v>
      </c>
      <c r="K132" s="91">
        <f>D132*(1+'Control Panel'!$C$44)</f>
        <v>79877963.655244038</v>
      </c>
      <c r="L132" s="92">
        <f>IF(J132&gt;='Control Panel'!G$36,(('Control Panel'!G$34-'Control Panel'!F$34)*'Control Panel'!$C$39)+('Control Panel'!G$35-'Control Panel'!F$35)*'Control Panel'!$C$40+(('Control Panel'!G$36-'Control Panel'!F$36)*'Control Panel'!$C$41),IF(J132&gt;='Control Panel'!G$35,(('Control Panel'!G$34-'Control Panel'!F$34)*'Control Panel'!$C$39)+(('Control Panel'!G$35-'Control Panel'!F$35)*'Control Panel'!$C$40)+((J132-'Control Panel'!G$35)*'Control Panel'!$C$41),IF(J132&gt;='Control Panel'!G$34,(('Control Panel'!G$34-'Control Panel'!F$34)*'Control Panel'!$C$39)+((J132-'Control Panel'!G$34)*'Control Panel'!$C$40),IF(J132&lt;='Control Panel'!G$34,((J132-'Control Panel'!F$34)*'Control Panel'!$C$39)))))</f>
        <v>208269.68946000002</v>
      </c>
      <c r="M132" s="92">
        <f>IF(K132&gt;='Control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Panel'!$C$29)),IF(K132&gt;='Control Panel'!$G$12,(('Control Panel'!$G$8-'Control Panel'!$F$8)*'Control Panel'!$C$24)+(('Control Panel'!$G$9-'Control Panel'!$F$9)*'Control Panel'!$C$25)+(('Control Panel'!$G$10-'Control Panel'!$F$10)*'Control Panel'!$C$26)+(('Control Panel'!$G$11-'Control Panel'!$F$11)*'Control Panel'!$C$27)+(('Control Panel'!$G$12-'Control Panel'!$F$12)*'Control Panel'!$C$28)+((K132-'Control Panel'!$G$12)*'Control Panel'!$C$29),IF(K132&gt;='Control Panel'!$G$11,(('Control Panel'!$G$8-'Control Panel'!$F$8)*'Control Panel'!$C$24)+(('Control Panel'!$G$9-'Control Panel'!$F$9)*'Control Panel'!$C$25)+(('Control Panel'!$G$10-'Control Panel'!$F$10)*'Control Panel'!$C$26)+(('Control Panel'!$G$11-'Control Panel'!$F$11)*'Control Panel'!$C$27)+((K132-'Control Panel'!$G$11)*'Control Panel'!$C$28),IF(K132&gt;='Control Panel'!$G$10,(('Control Panel'!$G$8-'Control Panel'!$F$8)*'Control Panel'!$C$24)+('Control Panel'!$G$9-'Control Panel'!$F$9)*'Control Panel'!$C$25+(('Control Panel'!$G$10-'Control Panel'!$F$10)*'Control Panel'!$C$26)+((K132-'Control Panel'!$G$10)*'Control Panel'!$C$27),IF(K132&gt;='Control Panel'!$G$9,(('Control Panel'!$G$8-'Control Panel'!$F$8)*'Control Panel'!$C$24)+(('Control Panel'!$G$9-'Control Panel'!$F$9)*'Control Panel'!$C$25)+((K132-'Control Panel'!$G$9)*'Control Panel'!$C$26),IF(K132&gt;='Control Panel'!$G$8,(('Control Panel'!$G$8-'Control Panel'!$F$8)*'Control Panel'!$C$24)+((K132-'Control Panel'!$G$8)*'Control Panel'!$C$25),IF(K132&lt;='Control Panel'!$G$8,((K132-'Control Panel'!$F$8)*'Control Panel'!$C$24))))))))</f>
        <v>280727.96015524404</v>
      </c>
      <c r="N132" s="92">
        <f t="shared" si="47"/>
        <v>72458.27069524402</v>
      </c>
      <c r="O132" s="92">
        <f>J132*(1+'Control Panel'!$C$44)</f>
        <v>89983233.612474084</v>
      </c>
      <c r="P132" s="92">
        <f>K132*(1+'Control Panel'!$C$44)</f>
        <v>82274302.564901367</v>
      </c>
      <c r="Q132" s="92">
        <f>IF(O132&gt;='Control Panel'!J$36,(('Control Panel'!J$34-'Control Panel'!I$34)*'Control Panel'!$C$39)+('Control Panel'!J$35-'Control Panel'!I$35)*'Control Panel'!$C$40+(('Control Panel'!J$36-'Control Panel'!I$36)*'Control Panel'!$C$41),IF(O132&gt;='Control Panel'!J$35,(('Control Panel'!J$34-'Control Panel'!I$34)*'Control Panel'!$C$39)+(('Control Panel'!J$35-'Control Panel'!I$35)*'Control Panel'!$C$40)+((O132-'Control Panel'!J$35)*'Control Panel'!$C$41),IF(O132&gt;='Control Panel'!J$34,(('Control Panel'!J$34-'Control Panel'!I$34)*'Control Panel'!$C$39)+((O132-'Control Panel'!J$34)*'Control Panel'!$C$40),IF(O132&lt;='Control Panel'!J$34,((O132-'Control Panel'!I$34)*'Control Panel'!$C$39)))))</f>
        <v>214517.78014380005</v>
      </c>
      <c r="R132" s="92">
        <f>IF(P132&gt;='Control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Panel'!$C$29)),IF(P132&gt;='Control Panel'!$J$12,(('Control Panel'!$J$8-'Control Panel'!$I$8)*'Control Panel'!$C$24)+(('Control Panel'!$J$9-'Control Panel'!$I$9)*'Control Panel'!$C$25)+(('Control Panel'!$J$10-'Control Panel'!$I$10)*'Control Panel'!$C$26)+(('Control Panel'!$J$11-'Control Panel'!$I$11)*'Control Panel'!$C$27)+(('Control Panel'!$J$12-'Control Panel'!$I$12)*'Control Panel'!$C$28)+((P132-'Control Panel'!$J$12)*'Control Panel'!$C$29),IF(P132&gt;='Control Panel'!$J$11,(('Control Panel'!$J$8-'Control Panel'!$I$8)*'Control Panel'!$C$24)+(('Control Panel'!$J$9-'Control Panel'!$I$9)*'Control Panel'!$C$25)+(('Control Panel'!$J$10-'Control Panel'!$I$10)*'Control Panel'!$C$26)+(('Control Panel'!$J$11-'Control Panel'!$I$11)*'Control Panel'!$C$27)+((P132-'Control Panel'!$J$11)*'Control Panel'!$C$28),IF(P132&gt;='Control Panel'!$J$10,(('Control Panel'!$J$8-'Control Panel'!$I$8)*'Control Panel'!$C$24)+('Control Panel'!$J$9-'Control Panel'!$I$9)*'Control Panel'!$C$25+(('Control Panel'!$J$10-'Control Panel'!$I$10)*'Control Panel'!$C$26)+((P132-'Control Panel'!$J$10)*'Control Panel'!$C$27),IF(P132&gt;='Control Panel'!$J$9,(('Control Panel'!$J$8-'Control Panel'!$I$8)*'Control Panel'!$C$24)+(('Control Panel'!$J$9-'Control Panel'!$I$9)*'Control Panel'!$C$25)+((P132-'Control Panel'!$J$9)*'Control Panel'!$C$26),IF(P132&gt;='Control Panel'!$J$8,(('Control Panel'!$J$8-'Control Panel'!$I$8)*'Control Panel'!$C$24)+((P132-'Control Panel'!$J$8)*'Control Panel'!$C$25),IF(P132&lt;='Control Panel'!$J$8,((P132-'Control Panel'!$I$8)*'Control Panel'!$C$24))))))))</f>
        <v>289149.79895990138</v>
      </c>
      <c r="S132" s="92">
        <f t="shared" si="48"/>
        <v>74632.018816101336</v>
      </c>
      <c r="T132" s="92">
        <f>O132*(1+'Control Panel'!$C$44)</f>
        <v>92682730.620848313</v>
      </c>
      <c r="U132" s="92">
        <f>P132*(1+'Control Panel'!$C$44)</f>
        <v>84742531.641848415</v>
      </c>
      <c r="V132" s="92">
        <f>IF(T132&gt;='Control Panel'!M$36,(('Control Panel'!M$34-'Control Panel'!L$34)*'Control Panel'!$C$39)+('Control Panel'!M$35-'Control Panel'!L$35)*'Control Panel'!$C$40+(('Control Panel'!M$36-'Control Panel'!L$36)*'Control Panel'!$C$41),IF(T132&gt;='Control Panel'!M$35,(('Control Panel'!M$34-'Control Panel'!L$34)*'Control Panel'!$C$39)+(('Control Panel'!M$35-'Control Panel'!L$35)*'Control Panel'!$C$40)+((T132-'Control Panel'!M$35)*'Control Panel'!$C$41),IF(T132&gt;='Control Panel'!M$34,(('Control Panel'!M$34-'Control Panel'!L$34)*'Control Panel'!$C$39)+((T132-'Control Panel'!M$34)*'Control Panel'!$C$40),IF(T132&lt;='Control Panel'!M$34,((T132-'Control Panel'!L$34)*'Control Panel'!$C$39)))))</f>
        <v>220953.31354811406</v>
      </c>
      <c r="W132" s="91">
        <f>IF(U132&gt;='Control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Panel'!$C$29)),IF(U132&gt;='Control Panel'!$M$12,(('Control Panel'!$M$8-'Control Panel'!$L$8)*'Control Panel'!$C$24)+(('Control Panel'!$M$9-'Control Panel'!$L$9)*'Control Panel'!$C$25)+(('Control Panel'!$M$10-'Control Panel'!$L$10)*'Control Panel'!$C$26)+(('Control Panel'!$M$11-'Control Panel'!$L$11)*'Control Panel'!$C$27)+(('Control Panel'!$M$12-'Control Panel'!$L$12)*'Control Panel'!$C$28)+((U132-'Control Panel'!$M$12)*'Control Panel'!$C$29),IF(U132&gt;='Control Panel'!$M$11,(('Control Panel'!$M$8-'Control Panel'!$L$8)*'Control Panel'!$C$24)+(('Control Panel'!$M$9-'Control Panel'!$L$9)*'Control Panel'!$C$25)+(('Control Panel'!$M$10-'Control Panel'!$L$10)*'Control Panel'!$C$26)+(('Control Panel'!$M$11-'Control Panel'!$L$11)*'Control Panel'!$C$27)+((U132-'Control Panel'!$M$11)*'Control Panel'!$C$28),IF(U132&gt;='Control Panel'!$M$10,(('Control Panel'!$M$8-'Control Panel'!$L$8)*'Control Panel'!$C$24)+('Control Panel'!$M$9-'Control Panel'!$L$9)*'Control Panel'!$C$25+(('Control Panel'!$M$10-'Control Panel'!$L$10)*'Control Panel'!$C$26)+((U132-'Control Panel'!$M$10)*'Control Panel'!$C$27),IF(U132&gt;='Control Panel'!$M$9,(('Control Panel'!$M$8-'Control Panel'!$L$8)*'Control Panel'!$C$24)+(('Control Panel'!$M$9-'Control Panel'!$L$9)*'Control Panel'!$C$25)+((U132-'Control Panel'!$M$9)*'Control Panel'!$C$26),IF(U132&gt;='Control Panel'!$M$8,(('Control Panel'!$M$8-'Control Panel'!$L$8)*'Control Panel'!$C$24)+((U132-'Control Panel'!$M$8)*'Control Panel'!$C$25),IF(U132&lt;='Control Panel'!$M$8,((U132-'Control Panel'!$L$8)*'Control Panel'!$C$24))))))))</f>
        <v>297824.29314184841</v>
      </c>
      <c r="X132" s="92">
        <f t="shared" si="49"/>
        <v>76870.979593734344</v>
      </c>
      <c r="Y132" s="91">
        <f>T132*(1+'Control Panel'!$C$44)</f>
        <v>95463212.539473772</v>
      </c>
      <c r="Z132" s="91">
        <f>U132*(1+'Control Panel'!$C$44)</f>
        <v>87284807.591103867</v>
      </c>
      <c r="AA132" s="91">
        <f>IF(Y132&gt;='Control Panel'!P$36,(('Control Panel'!P$34-'Control Panel'!O$34)*'Control Panel'!$C$39)+('Control Panel'!P$35-'Control Panel'!O$35)*'Control Panel'!$C$40+(('Control Panel'!P$36-'Control Panel'!O$36)*'Control Panel'!$C$41),IF(Y132&gt;='Control Panel'!P$35,(('Control Panel'!P$34-'Control Panel'!O$34)*'Control Panel'!$C$39)+(('Control Panel'!P$35-'Control Panel'!O$35)*'Control Panel'!$C$40)+((Y132-'Control Panel'!P$35)*'Control Panel'!$C$41),IF(Y132&gt;='Control Panel'!P$34,(('Control Panel'!P$34-'Control Panel'!O$34)*'Control Panel'!$C$39)+((Y132-'Control Panel'!P$34)*'Control Panel'!$C$40),IF(Y132&lt;='Control Panel'!P$34,((Y132-'Control Panel'!O$34)*'Control Panel'!$C$39)))))</f>
        <v>227581.91295455751</v>
      </c>
      <c r="AB132" s="91">
        <f>IF(Z132&gt;='Control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Panel'!$C$29)),IF(Z132&gt;='Control Panel'!$P$12,(('Control Panel'!$P$8-'Control Panel'!$O$8)*'Control Panel'!$C$24)+(('Control Panel'!$P$9-'Control Panel'!$O$9)*'Control Panel'!$C$25)+(('Control Panel'!$P$10-'Control Panel'!$O$10)*'Control Panel'!$C$26)+(('Control Panel'!$P$11-'Control Panel'!$O$11)*'Control Panel'!$C$27)+(('Control Panel'!$P$12-'Control Panel'!$O$12)*'Control Panel'!$C$28)+((Z132-'Control Panel'!$P$12)*'Control Panel'!$C$29),IF(Z132&gt;='Control Panel'!$P$11,(('Control Panel'!$P$8-'Control Panel'!$O$8)*'Control Panel'!$C$24)+(('Control Panel'!$P$9-'Control Panel'!$O$9)*'Control Panel'!$C$25)+(('Control Panel'!$P$10-'Control Panel'!$O$10)*'Control Panel'!$C$26)+(('Control Panel'!$P$11-'Control Panel'!$O$11)*'Control Panel'!$C$27)+((Z132-'Control Panel'!$P$11)*'Control Panel'!$C$28),IF(Z132&gt;='Control Panel'!$P$10,(('Control Panel'!$P$8-'Control Panel'!$O$8)*'Control Panel'!$C$24)+('Control Panel'!$P$9-'Control Panel'!$O$9)*'Control Panel'!$C$25+(('Control Panel'!$P$10-'Control Panel'!$O$10)*'Control Panel'!$C$26)+((Z132-'Control Panel'!$P$10)*'Control Panel'!$C$27),IF(Z132&gt;='Control Panel'!$P$9,(('Control Panel'!$P$8-'Control Panel'!$O$8)*'Control Panel'!$C$24)+(('Control Panel'!$P$9-'Control Panel'!$O$9)*'Control Panel'!$C$25)+((Z132-'Control Panel'!$P$9)*'Control Panel'!$C$26),IF(Z132&gt;='Control Panel'!$P$8,(('Control Panel'!$P$8-'Control Panel'!$O$8)*'Control Panel'!$C$24)+((Z132-'Control Panel'!$P$8)*'Control Panel'!$C$25),IF(Z132&lt;='Control Panel'!$P$8,((Z132-'Control Panel'!$O$8)*'Control Panel'!$C$24))))))))</f>
        <v>306759.02204110392</v>
      </c>
      <c r="AC132" s="93">
        <f t="shared" si="50"/>
        <v>79177.109086546407</v>
      </c>
      <c r="AD132" s="93">
        <f>Y132*(1+'Control Panel'!$C$44)</f>
        <v>98327108.915657982</v>
      </c>
      <c r="AE132" s="91">
        <f>Z132*(1+'Control Panel'!$C$44)</f>
        <v>89903351.818836987</v>
      </c>
      <c r="AF132" s="91">
        <f>IF(AD132&gt;='Control Panel'!S$36,(('Control Panel'!S$34-'Control Panel'!R$34)*'Control Panel'!$C$39)+('Control Panel'!S$35-'Control Panel'!R$35)*'Control Panel'!$C$40+(('Control Panel'!S$36-'Control Panel'!R$36)*'Control Panel'!$C$41),IF(AD132&gt;='Control Panel'!S$35,(('Control Panel'!S$34-'Control Panel'!R$34)*'Control Panel'!$C$39)+(('Control Panel'!S$35-'Control Panel'!R$35)*'Control Panel'!$C$40)+((AD132-'Control Panel'!S$35)*'Control Panel'!$C$41),IF(AD132&gt;='Control Panel'!S$34,(('Control Panel'!S$34-'Control Panel'!R$34)*'Control Panel'!$C$39)+((AD132-'Control Panel'!S$34)*'Control Panel'!$C$40),IF(AD132&lt;='Control Panel'!S$34,((AD132-'Control Panel'!R$34)*'Control Panel'!$C$39)))))</f>
        <v>234409.37034319423</v>
      </c>
      <c r="AG132" s="91">
        <f>IF(AE132&gt;='Control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Panel'!$C$29)),IF(AE132&gt;='Control Panel'!$S$12,(('Control Panel'!$S$8-'Control Panel'!$R$8)*'Control Panel'!$C$24)+(('Control Panel'!$S$9-'Control Panel'!$R$9)*'Control Panel'!$C$25)+(('Control Panel'!$S$10-'Control Panel'!$R$10)*'Control Panel'!$C$26)+(('Control Panel'!$S$11-'Control Panel'!$R$11)*'Control Panel'!$C$27)+(('Control Panel'!$S$12-'Control Panel'!$R$12)*'Control Panel'!$C$28)+((AE132-'Control Panel'!$S$12)*'Control Panel'!$C$29),IF(AE132&gt;='Control Panel'!$S$11,(('Control Panel'!$S$8-'Control Panel'!$R$8)*'Control Panel'!$C$24)+(('Control Panel'!$S$9-'Control Panel'!$R$9)*'Control Panel'!$C$25)+(('Control Panel'!$S$10-'Control Panel'!$R$10)*'Control Panel'!$C$26)+(('Control Panel'!$S$11-'Control Panel'!$R$11)*'Control Panel'!$C$27)+((AE132-'Control Panel'!$S$11)*'Control Panel'!$C$28),IF(AE132&gt;='Control Panel'!$S$10,(('Control Panel'!$S$8-'Control Panel'!$R$8)*'Control Panel'!$C$24)+('Control Panel'!$S$9-'Control Panel'!$R$9)*'Control Panel'!$C$25+(('Control Panel'!$S$10-'Control Panel'!$R$10)*'Control Panel'!$C$26)+((AE132-'Control Panel'!$S$10)*'Control Panel'!$C$27),IF(AE132&gt;='Control Panel'!$S$9,(('Control Panel'!$S$8-'Control Panel'!$R$8)*'Control Panel'!$C$24)+(('Control Panel'!$S$9-'Control Panel'!$R$9)*'Control Panel'!$C$25)+((AE132-'Control Panel'!$S$9)*'Control Panel'!$C$26),IF(AE132&gt;='Control Panel'!$S$8,(('Control Panel'!$S$8-'Control Panel'!$R$8)*'Control Panel'!$C$24)+((AE132-'Control Panel'!$S$8)*'Control Panel'!$C$25),IF(AE132&lt;='Control Panel'!$S$8,((AE132-'Control Panel'!$R$8)*'Control Panel'!$C$24))))))))</f>
        <v>315961.79280733701</v>
      </c>
      <c r="AH132" s="91">
        <f t="shared" si="51"/>
        <v>81552.422464142786</v>
      </c>
      <c r="AI132" s="92">
        <f t="shared" si="52"/>
        <v>1105732.0664496659</v>
      </c>
      <c r="AJ132" s="92">
        <f t="shared" si="53"/>
        <v>1490422.8671054346</v>
      </c>
      <c r="AK132" s="92">
        <f t="shared" si="54"/>
        <v>384690.80065576872</v>
      </c>
    </row>
    <row r="133" spans="1:37" s="94" customFormat="1" ht="14.1">
      <c r="A133" s="86" t="str">
        <f>'ESTIMATED Earned Revenue'!A134</f>
        <v>Richmond, VA</v>
      </c>
      <c r="B133" s="86"/>
      <c r="C133" s="87">
        <f>'ESTIMATED Earned Revenue'!$I134*1.07925</f>
        <v>88207498.584749997</v>
      </c>
      <c r="D133" s="87">
        <f>'ESTIMATED Earned Revenue'!$L134*1.07925</f>
        <v>77782964.015625</v>
      </c>
      <c r="E133" s="88">
        <f>IF(C133&gt;='Control Panel'!D$36,(('Control Panel'!D$34-'Control Panel'!C$34)*'Control Panel'!$C$39)+('Control Panel'!D$35-'Control Panel'!C$35)*'Control Panel'!$C$40+(('Control Panel'!D$36-'Control Panel'!C$36)*'Control Panel'!$C$41),IF(C133&gt;='Control Panel'!D$35,(('Control Panel'!D$34-'Control Panel'!C$34)*'Control Panel'!$C$39)+(('Control Panel'!D$35-'Control Panel'!C$35)*'Control Panel'!$C$40)+((C133-'Control Panel'!D$35)*'Control Panel'!$C$41),IF(C133&gt;='Control Panel'!D$34,(('Control Panel'!D$34-'Control Panel'!C$34)*'Control Panel'!$C$39)+((C133-'Control Panel'!D$34)*'Control Panel'!$C$40),IF(C133&lt;='Control Panel'!D$34,((C133-'Control Panel'!C$34)*'Control Panel'!$C$39)))))</f>
        <v>202203.584</v>
      </c>
      <c r="F133" s="88">
        <f>IF(D133&gt;='Control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Panel'!$C$29)),IF(D133&gt;='Control Panel'!$D$12,(('Control Panel'!$D$8-'Control Panel'!$C$8)*'Control Panel'!$C$24)+(('Control Panel'!$D$9-'Control Panel'!$C$9)*'Control Panel'!$C$25)+(('Control Panel'!$D$10-'Control Panel'!$C$10)*'Control Panel'!$C$26)+(('Control Panel'!$D$11-'Control Panel'!$C$11)*'Control Panel'!$C$27)+(('Control Panel'!$D$12-'Control Panel'!$C$12)*'Control Panel'!$C$28)+((D133-'Control Panel'!$D$12)*'Control Panel'!$C$29),IF(D133&gt;='Control Panel'!$D$11,(('Control Panel'!$D$8-'Control Panel'!$C$8)*'Control Panel'!$C$24)+(('Control Panel'!$D$9-'Control Panel'!$C$9)*'Control Panel'!$C$25)+(('Control Panel'!$D$10-'Control Panel'!$C$10)*'Control Panel'!$C$26)+(('Control Panel'!$D$11-'Control Panel'!$C$11)*'Control Panel'!$C$27)+((D133-'Control Panel'!$D$11)*'Control Panel'!$C$28),IF(D133&gt;='Control Panel'!$D$10,(('Control Panel'!$D$8-'Control Panel'!$C$8)*'Control Panel'!$C$24)+('Control Panel'!$D$9-'Control Panel'!$C$9)*'Control Panel'!$C$25+(('Control Panel'!$D$10-'Control Panel'!$C$10)*'Control Panel'!$C$26)+((D133-'Control Panel'!$D$10)*'Control Panel'!$C$27),IF(D133&gt;='Control Panel'!$D$9,(('Control Panel'!$D$8-'Control Panel'!$C$8)*'Control Panel'!$C$24)+(('Control Panel'!$D$9-'Control Panel'!$C$9)*'Control Panel'!$C$25)+((D133-'Control Panel'!$D$9)*'Control Panel'!$C$26),IF(D133&gt;='Control Panel'!$D$8,(('Control Panel'!$D$8-'Control Panel'!$C$8)*'Control Panel'!$C$24)+((D133-'Control Panel'!$D$8)*'Control Panel'!$C$25),IF(D133&lt;='Control Panel'!$D$8,((D133-'Control Panel'!$C$8)*'Control Panel'!$C$24))))))))</f>
        <v>272782.96051562502</v>
      </c>
      <c r="G133" s="89">
        <f t="shared" si="44"/>
        <v>2.2923627497011749E-3</v>
      </c>
      <c r="H133" s="90">
        <f t="shared" si="45"/>
        <v>3.5069756465031152E-3</v>
      </c>
      <c r="I133" s="91">
        <f t="shared" si="46"/>
        <v>70579.376515625016</v>
      </c>
      <c r="J133" s="91">
        <f>C133*(1+'Control Panel'!$C$44)</f>
        <v>90853723.542292506</v>
      </c>
      <c r="K133" s="91">
        <f>D133*(1+'Control Panel'!$C$44)</f>
        <v>80116452.936093748</v>
      </c>
      <c r="L133" s="92">
        <f>IF(J133&gt;='Control Panel'!G$36,(('Control Panel'!G$34-'Control Panel'!F$34)*'Control Panel'!$C$39)+('Control Panel'!G$35-'Control Panel'!F$35)*'Control Panel'!$C$40+(('Control Panel'!G$36-'Control Panel'!F$36)*'Control Panel'!$C$41),IF(J133&gt;='Control Panel'!G$35,(('Control Panel'!G$34-'Control Panel'!F$34)*'Control Panel'!$C$39)+(('Control Panel'!G$35-'Control Panel'!F$35)*'Control Panel'!$C$40)+((J133-'Control Panel'!G$35)*'Control Panel'!$C$41),IF(J133&gt;='Control Panel'!G$34,(('Control Panel'!G$34-'Control Panel'!F$34)*'Control Panel'!$C$39)+((J133-'Control Panel'!G$34)*'Control Panel'!$C$40),IF(J133&lt;='Control Panel'!G$34,((J133-'Control Panel'!F$34)*'Control Panel'!$C$39)))))</f>
        <v>208269.68946000002</v>
      </c>
      <c r="M133" s="92">
        <f>IF(K133&gt;='Control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Panel'!$C$29)),IF(K133&gt;='Control Panel'!$G$12,(('Control Panel'!$G$8-'Control Panel'!$F$8)*'Control Panel'!$C$24)+(('Control Panel'!$G$9-'Control Panel'!$F$9)*'Control Panel'!$C$25)+(('Control Panel'!$G$10-'Control Panel'!$F$10)*'Control Panel'!$C$26)+(('Control Panel'!$G$11-'Control Panel'!$F$11)*'Control Panel'!$C$27)+(('Control Panel'!$G$12-'Control Panel'!$F$12)*'Control Panel'!$C$28)+((K133-'Control Panel'!$G$12)*'Control Panel'!$C$29),IF(K133&gt;='Control Panel'!$G$11,(('Control Panel'!$G$8-'Control Panel'!$F$8)*'Control Panel'!$C$24)+(('Control Panel'!$G$9-'Control Panel'!$F$9)*'Control Panel'!$C$25)+(('Control Panel'!$G$10-'Control Panel'!$F$10)*'Control Panel'!$C$26)+(('Control Panel'!$G$11-'Control Panel'!$F$11)*'Control Panel'!$C$27)+((K133-'Control Panel'!$G$11)*'Control Panel'!$C$28),IF(K133&gt;='Control Panel'!$G$10,(('Control Panel'!$G$8-'Control Panel'!$F$8)*'Control Panel'!$C$24)+('Control Panel'!$G$9-'Control Panel'!$F$9)*'Control Panel'!$C$25+(('Control Panel'!$G$10-'Control Panel'!$F$10)*'Control Panel'!$C$26)+((K133-'Control Panel'!$G$10)*'Control Panel'!$C$27),IF(K133&gt;='Control Panel'!$G$9,(('Control Panel'!$G$8-'Control Panel'!$F$8)*'Control Panel'!$C$24)+(('Control Panel'!$G$9-'Control Panel'!$F$9)*'Control Panel'!$C$25)+((K133-'Control Panel'!$G$9)*'Control Panel'!$C$26),IF(K133&gt;='Control Panel'!$G$8,(('Control Panel'!$G$8-'Control Panel'!$F$8)*'Control Panel'!$C$24)+((K133-'Control Panel'!$G$8)*'Control Panel'!$C$25),IF(K133&lt;='Control Panel'!$G$8,((K133-'Control Panel'!$F$8)*'Control Panel'!$C$24))))))))</f>
        <v>280966.44943609374</v>
      </c>
      <c r="N133" s="92">
        <f t="shared" si="47"/>
        <v>72696.759976093716</v>
      </c>
      <c r="O133" s="92">
        <f>J133*(1+'Control Panel'!$C$44)</f>
        <v>93579335.248561278</v>
      </c>
      <c r="P133" s="92">
        <f>K133*(1+'Control Panel'!$C$44)</f>
        <v>82519946.524176568</v>
      </c>
      <c r="Q133" s="92">
        <f>IF(O133&gt;='Control Panel'!J$36,(('Control Panel'!J$34-'Control Panel'!I$34)*'Control Panel'!$C$39)+('Control Panel'!J$35-'Control Panel'!I$35)*'Control Panel'!$C$40+(('Control Panel'!J$36-'Control Panel'!I$36)*'Control Panel'!$C$41),IF(O133&gt;='Control Panel'!J$35,(('Control Panel'!J$34-'Control Panel'!I$34)*'Control Panel'!$C$39)+(('Control Panel'!J$35-'Control Panel'!I$35)*'Control Panel'!$C$40)+((O133-'Control Panel'!J$35)*'Control Panel'!$C$41),IF(O133&gt;='Control Panel'!J$34,(('Control Panel'!J$34-'Control Panel'!I$34)*'Control Panel'!$C$39)+((O133-'Control Panel'!J$34)*'Control Panel'!$C$40),IF(O133&lt;='Control Panel'!J$34,((O133-'Control Panel'!I$34)*'Control Panel'!$C$39)))))</f>
        <v>214517.78014380005</v>
      </c>
      <c r="R133" s="92">
        <f>IF(P133&gt;='Control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Panel'!$C$29)),IF(P133&gt;='Control Panel'!$J$12,(('Control Panel'!$J$8-'Control Panel'!$I$8)*'Control Panel'!$C$24)+(('Control Panel'!$J$9-'Control Panel'!$I$9)*'Control Panel'!$C$25)+(('Control Panel'!$J$10-'Control Panel'!$I$10)*'Control Panel'!$C$26)+(('Control Panel'!$J$11-'Control Panel'!$I$11)*'Control Panel'!$C$27)+(('Control Panel'!$J$12-'Control Panel'!$I$12)*'Control Panel'!$C$28)+((P133-'Control Panel'!$J$12)*'Control Panel'!$C$29),IF(P133&gt;='Control Panel'!$J$11,(('Control Panel'!$J$8-'Control Panel'!$I$8)*'Control Panel'!$C$24)+(('Control Panel'!$J$9-'Control Panel'!$I$9)*'Control Panel'!$C$25)+(('Control Panel'!$J$10-'Control Panel'!$I$10)*'Control Panel'!$C$26)+(('Control Panel'!$J$11-'Control Panel'!$I$11)*'Control Panel'!$C$27)+((P133-'Control Panel'!$J$11)*'Control Panel'!$C$28),IF(P133&gt;='Control Panel'!$J$10,(('Control Panel'!$J$8-'Control Panel'!$I$8)*'Control Panel'!$C$24)+('Control Panel'!$J$9-'Control Panel'!$I$9)*'Control Panel'!$C$25+(('Control Panel'!$J$10-'Control Panel'!$I$10)*'Control Panel'!$C$26)+((P133-'Control Panel'!$J$10)*'Control Panel'!$C$27),IF(P133&gt;='Control Panel'!$J$9,(('Control Panel'!$J$8-'Control Panel'!$I$8)*'Control Panel'!$C$24)+(('Control Panel'!$J$9-'Control Panel'!$I$9)*'Control Panel'!$C$25)+((P133-'Control Panel'!$J$9)*'Control Panel'!$C$26),IF(P133&gt;='Control Panel'!$J$8,(('Control Panel'!$J$8-'Control Panel'!$I$8)*'Control Panel'!$C$24)+((P133-'Control Panel'!$J$8)*'Control Panel'!$C$25),IF(P133&lt;='Control Panel'!$J$8,((P133-'Control Panel'!$I$8)*'Control Panel'!$C$24))))))))</f>
        <v>289395.4429191766</v>
      </c>
      <c r="S133" s="92">
        <f t="shared" si="48"/>
        <v>74877.66277537655</v>
      </c>
      <c r="T133" s="92">
        <f>O133*(1+'Control Panel'!$C$44)</f>
        <v>96386715.306018114</v>
      </c>
      <c r="U133" s="92">
        <f>P133*(1+'Control Panel'!$C$44)</f>
        <v>84995544.919901863</v>
      </c>
      <c r="V133" s="92">
        <f>IF(T133&gt;='Control Panel'!M$36,(('Control Panel'!M$34-'Control Panel'!L$34)*'Control Panel'!$C$39)+('Control Panel'!M$35-'Control Panel'!L$35)*'Control Panel'!$C$40+(('Control Panel'!M$36-'Control Panel'!L$36)*'Control Panel'!$C$41),IF(T133&gt;='Control Panel'!M$35,(('Control Panel'!M$34-'Control Panel'!L$34)*'Control Panel'!$C$39)+(('Control Panel'!M$35-'Control Panel'!L$35)*'Control Panel'!$C$40)+((T133-'Control Panel'!M$35)*'Control Panel'!$C$41),IF(T133&gt;='Control Panel'!M$34,(('Control Panel'!M$34-'Control Panel'!L$34)*'Control Panel'!$C$39)+((T133-'Control Panel'!M$34)*'Control Panel'!$C$40),IF(T133&lt;='Control Panel'!M$34,((T133-'Control Panel'!L$34)*'Control Panel'!$C$39)))))</f>
        <v>220953.31354811406</v>
      </c>
      <c r="W133" s="91">
        <f>IF(U133&gt;='Control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Panel'!$C$29)),IF(U133&gt;='Control Panel'!$M$12,(('Control Panel'!$M$8-'Control Panel'!$L$8)*'Control Panel'!$C$24)+(('Control Panel'!$M$9-'Control Panel'!$L$9)*'Control Panel'!$C$25)+(('Control Panel'!$M$10-'Control Panel'!$L$10)*'Control Panel'!$C$26)+(('Control Panel'!$M$11-'Control Panel'!$L$11)*'Control Panel'!$C$27)+(('Control Panel'!$M$12-'Control Panel'!$L$12)*'Control Panel'!$C$28)+((U133-'Control Panel'!$M$12)*'Control Panel'!$C$29),IF(U133&gt;='Control Panel'!$M$11,(('Control Panel'!$M$8-'Control Panel'!$L$8)*'Control Panel'!$C$24)+(('Control Panel'!$M$9-'Control Panel'!$L$9)*'Control Panel'!$C$25)+(('Control Panel'!$M$10-'Control Panel'!$L$10)*'Control Panel'!$C$26)+(('Control Panel'!$M$11-'Control Panel'!$L$11)*'Control Panel'!$C$27)+((U133-'Control Panel'!$M$11)*'Control Panel'!$C$28),IF(U133&gt;='Control Panel'!$M$10,(('Control Panel'!$M$8-'Control Panel'!$L$8)*'Control Panel'!$C$24)+('Control Panel'!$M$9-'Control Panel'!$L$9)*'Control Panel'!$C$25+(('Control Panel'!$M$10-'Control Panel'!$L$10)*'Control Panel'!$C$26)+((U133-'Control Panel'!$M$10)*'Control Panel'!$C$27),IF(U133&gt;='Control Panel'!$M$9,(('Control Panel'!$M$8-'Control Panel'!$L$8)*'Control Panel'!$C$24)+(('Control Panel'!$M$9-'Control Panel'!$L$9)*'Control Panel'!$C$25)+((U133-'Control Panel'!$M$9)*'Control Panel'!$C$26),IF(U133&gt;='Control Panel'!$M$8,(('Control Panel'!$M$8-'Control Panel'!$L$8)*'Control Panel'!$C$24)+((U133-'Control Panel'!$M$8)*'Control Panel'!$C$25),IF(U133&lt;='Control Panel'!$M$8,((U133-'Control Panel'!$L$8)*'Control Panel'!$C$24))))))))</f>
        <v>298077.3064199019</v>
      </c>
      <c r="X133" s="92">
        <f t="shared" si="49"/>
        <v>77123.992871787836</v>
      </c>
      <c r="Y133" s="91">
        <f>T133*(1+'Control Panel'!$C$44)</f>
        <v>99278316.765198663</v>
      </c>
      <c r="Z133" s="91">
        <f>U133*(1+'Control Panel'!$C$44)</f>
        <v>87545411.267498925</v>
      </c>
      <c r="AA133" s="91">
        <f>IF(Y133&gt;='Control Panel'!P$36,(('Control Panel'!P$34-'Control Panel'!O$34)*'Control Panel'!$C$39)+('Control Panel'!P$35-'Control Panel'!O$35)*'Control Panel'!$C$40+(('Control Panel'!P$36-'Control Panel'!O$36)*'Control Panel'!$C$41),IF(Y133&gt;='Control Panel'!P$35,(('Control Panel'!P$34-'Control Panel'!O$34)*'Control Panel'!$C$39)+(('Control Panel'!P$35-'Control Panel'!O$35)*'Control Panel'!$C$40)+((Y133-'Control Panel'!P$35)*'Control Panel'!$C$41),IF(Y133&gt;='Control Panel'!P$34,(('Control Panel'!P$34-'Control Panel'!O$34)*'Control Panel'!$C$39)+((Y133-'Control Panel'!P$34)*'Control Panel'!$C$40),IF(Y133&lt;='Control Panel'!P$34,((Y133-'Control Panel'!O$34)*'Control Panel'!$C$39)))))</f>
        <v>227581.91295455751</v>
      </c>
      <c r="AB133" s="91">
        <f>IF(Z133&gt;='Control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Panel'!$C$29)),IF(Z133&gt;='Control Panel'!$P$12,(('Control Panel'!$P$8-'Control Panel'!$O$8)*'Control Panel'!$C$24)+(('Control Panel'!$P$9-'Control Panel'!$O$9)*'Control Panel'!$C$25)+(('Control Panel'!$P$10-'Control Panel'!$O$10)*'Control Panel'!$C$26)+(('Control Panel'!$P$11-'Control Panel'!$O$11)*'Control Panel'!$C$27)+(('Control Panel'!$P$12-'Control Panel'!$O$12)*'Control Panel'!$C$28)+((Z133-'Control Panel'!$P$12)*'Control Panel'!$C$29),IF(Z133&gt;='Control Panel'!$P$11,(('Control Panel'!$P$8-'Control Panel'!$O$8)*'Control Panel'!$C$24)+(('Control Panel'!$P$9-'Control Panel'!$O$9)*'Control Panel'!$C$25)+(('Control Panel'!$P$10-'Control Panel'!$O$10)*'Control Panel'!$C$26)+(('Control Panel'!$P$11-'Control Panel'!$O$11)*'Control Panel'!$C$27)+((Z133-'Control Panel'!$P$11)*'Control Panel'!$C$28),IF(Z133&gt;='Control Panel'!$P$10,(('Control Panel'!$P$8-'Control Panel'!$O$8)*'Control Panel'!$C$24)+('Control Panel'!$P$9-'Control Panel'!$O$9)*'Control Panel'!$C$25+(('Control Panel'!$P$10-'Control Panel'!$O$10)*'Control Panel'!$C$26)+((Z133-'Control Panel'!$P$10)*'Control Panel'!$C$27),IF(Z133&gt;='Control Panel'!$P$9,(('Control Panel'!$P$8-'Control Panel'!$O$8)*'Control Panel'!$C$24)+(('Control Panel'!$P$9-'Control Panel'!$O$9)*'Control Panel'!$C$25)+((Z133-'Control Panel'!$P$9)*'Control Panel'!$C$26),IF(Z133&gt;='Control Panel'!$P$8,(('Control Panel'!$P$8-'Control Panel'!$O$8)*'Control Panel'!$C$24)+((Z133-'Control Panel'!$P$8)*'Control Panel'!$C$25),IF(Z133&lt;='Control Panel'!$P$8,((Z133-'Control Panel'!$O$8)*'Control Panel'!$C$24))))))))</f>
        <v>307019.62571749894</v>
      </c>
      <c r="AC133" s="93">
        <f t="shared" si="50"/>
        <v>79437.712762941432</v>
      </c>
      <c r="AD133" s="93">
        <f>Y133*(1+'Control Panel'!$C$44)</f>
        <v>102256666.26815462</v>
      </c>
      <c r="AE133" s="91">
        <f>Z133*(1+'Control Panel'!$C$44)</f>
        <v>90171773.605523899</v>
      </c>
      <c r="AF133" s="91">
        <f>IF(AD133&gt;='Control Panel'!S$36,(('Control Panel'!S$34-'Control Panel'!R$34)*'Control Panel'!$C$39)+('Control Panel'!S$35-'Control Panel'!R$35)*'Control Panel'!$C$40+(('Control Panel'!S$36-'Control Panel'!R$36)*'Control Panel'!$C$41),IF(AD133&gt;='Control Panel'!S$35,(('Control Panel'!S$34-'Control Panel'!R$34)*'Control Panel'!$C$39)+(('Control Panel'!S$35-'Control Panel'!R$35)*'Control Panel'!$C$40)+((AD133-'Control Panel'!S$35)*'Control Panel'!$C$41),IF(AD133&gt;='Control Panel'!S$34,(('Control Panel'!S$34-'Control Panel'!R$34)*'Control Panel'!$C$39)+((AD133-'Control Panel'!S$34)*'Control Panel'!$C$40),IF(AD133&lt;='Control Panel'!S$34,((AD133-'Control Panel'!R$34)*'Control Panel'!$C$39)))))</f>
        <v>234409.37034319423</v>
      </c>
      <c r="AG133" s="91">
        <f>IF(AE133&gt;='Control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Panel'!$C$29)),IF(AE133&gt;='Control Panel'!$S$12,(('Control Panel'!$S$8-'Control Panel'!$R$8)*'Control Panel'!$C$24)+(('Control Panel'!$S$9-'Control Panel'!$R$9)*'Control Panel'!$C$25)+(('Control Panel'!$S$10-'Control Panel'!$R$10)*'Control Panel'!$C$26)+(('Control Panel'!$S$11-'Control Panel'!$R$11)*'Control Panel'!$C$27)+(('Control Panel'!$S$12-'Control Panel'!$R$12)*'Control Panel'!$C$28)+((AE133-'Control Panel'!$S$12)*'Control Panel'!$C$29),IF(AE133&gt;='Control Panel'!$S$11,(('Control Panel'!$S$8-'Control Panel'!$R$8)*'Control Panel'!$C$24)+(('Control Panel'!$S$9-'Control Panel'!$R$9)*'Control Panel'!$C$25)+(('Control Panel'!$S$10-'Control Panel'!$R$10)*'Control Panel'!$C$26)+(('Control Panel'!$S$11-'Control Panel'!$R$11)*'Control Panel'!$C$27)+((AE133-'Control Panel'!$S$11)*'Control Panel'!$C$28),IF(AE133&gt;='Control Panel'!$S$10,(('Control Panel'!$S$8-'Control Panel'!$R$8)*'Control Panel'!$C$24)+('Control Panel'!$S$9-'Control Panel'!$R$9)*'Control Panel'!$C$25+(('Control Panel'!$S$10-'Control Panel'!$R$10)*'Control Panel'!$C$26)+((AE133-'Control Panel'!$S$10)*'Control Panel'!$C$27),IF(AE133&gt;='Control Panel'!$S$9,(('Control Panel'!$S$8-'Control Panel'!$R$8)*'Control Panel'!$C$24)+(('Control Panel'!$S$9-'Control Panel'!$R$9)*'Control Panel'!$C$25)+((AE133-'Control Panel'!$S$9)*'Control Panel'!$C$26),IF(AE133&gt;='Control Panel'!$S$8,(('Control Panel'!$S$8-'Control Panel'!$R$8)*'Control Panel'!$C$24)+((AE133-'Control Panel'!$S$8)*'Control Panel'!$C$25),IF(AE133&lt;='Control Panel'!$S$8,((AE133-'Control Panel'!$R$8)*'Control Panel'!$C$24))))))))</f>
        <v>316230.21459402394</v>
      </c>
      <c r="AH133" s="91">
        <f t="shared" si="51"/>
        <v>81820.844250829716</v>
      </c>
      <c r="AI133" s="92">
        <f t="shared" si="52"/>
        <v>1105732.0664496659</v>
      </c>
      <c r="AJ133" s="92">
        <f t="shared" si="53"/>
        <v>1491689.0390866951</v>
      </c>
      <c r="AK133" s="92">
        <f t="shared" si="54"/>
        <v>385956.97263702913</v>
      </c>
    </row>
    <row r="134" spans="1:37" s="94" customFormat="1" ht="14.1">
      <c r="A134" s="86" t="str">
        <f>'ESTIMATED Earned Revenue'!A135</f>
        <v>Montreal, QC</v>
      </c>
      <c r="B134" s="86"/>
      <c r="C134" s="87">
        <f>'ESTIMATED Earned Revenue'!$I135*1.07925</f>
        <v>84188843.217000008</v>
      </c>
      <c r="D134" s="87">
        <f>'ESTIMATED Earned Revenue'!$L135*1.07925</f>
        <v>78908923.416000009</v>
      </c>
      <c r="E134" s="88">
        <f>IF(C134&gt;='Control Panel'!D$36,(('Control Panel'!D$34-'Control Panel'!C$34)*'Control Panel'!$C$39)+('Control Panel'!D$35-'Control Panel'!C$35)*'Control Panel'!$C$40+(('Control Panel'!D$36-'Control Panel'!C$36)*'Control Panel'!$C$41),IF(C134&gt;='Control Panel'!D$35,(('Control Panel'!D$34-'Control Panel'!C$34)*'Control Panel'!$C$39)+(('Control Panel'!D$35-'Control Panel'!C$35)*'Control Panel'!$C$40)+((C134-'Control Panel'!D$35)*'Control Panel'!$C$41),IF(C134&gt;='Control Panel'!D$34,(('Control Panel'!D$34-'Control Panel'!C$34)*'Control Panel'!$C$39)+((C134-'Control Panel'!D$34)*'Control Panel'!$C$40),IF(C134&lt;='Control Panel'!D$34,((C134-'Control Panel'!C$34)*'Control Panel'!$C$39)))))</f>
        <v>202203.584</v>
      </c>
      <c r="F134" s="88">
        <f>IF(D134&gt;='Control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Panel'!$C$29)),IF(D134&gt;='Control Panel'!$D$12,(('Control Panel'!$D$8-'Control Panel'!$C$8)*'Control Panel'!$C$24)+(('Control Panel'!$D$9-'Control Panel'!$C$9)*'Control Panel'!$C$25)+(('Control Panel'!$D$10-'Control Panel'!$C$10)*'Control Panel'!$C$26)+(('Control Panel'!$D$11-'Control Panel'!$C$11)*'Control Panel'!$C$27)+(('Control Panel'!$D$12-'Control Panel'!$C$12)*'Control Panel'!$C$28)+((D134-'Control Panel'!$D$12)*'Control Panel'!$C$29),IF(D134&gt;='Control Panel'!$D$11,(('Control Panel'!$D$8-'Control Panel'!$C$8)*'Control Panel'!$C$24)+(('Control Panel'!$D$9-'Control Panel'!$C$9)*'Control Panel'!$C$25)+(('Control Panel'!$D$10-'Control Panel'!$C$10)*'Control Panel'!$C$26)+(('Control Panel'!$D$11-'Control Panel'!$C$11)*'Control Panel'!$C$27)+((D134-'Control Panel'!$D$11)*'Control Panel'!$C$28),IF(D134&gt;='Control Panel'!$D$10,(('Control Panel'!$D$8-'Control Panel'!$C$8)*'Control Panel'!$C$24)+('Control Panel'!$D$9-'Control Panel'!$C$9)*'Control Panel'!$C$25+(('Control Panel'!$D$10-'Control Panel'!$C$10)*'Control Panel'!$C$26)+((D134-'Control Panel'!$D$10)*'Control Panel'!$C$27),IF(D134&gt;='Control Panel'!$D$9,(('Control Panel'!$D$8-'Control Panel'!$C$8)*'Control Panel'!$C$24)+(('Control Panel'!$D$9-'Control Panel'!$C$9)*'Control Panel'!$C$25)+((D134-'Control Panel'!$D$9)*'Control Panel'!$C$26),IF(D134&gt;='Control Panel'!$D$8,(('Control Panel'!$D$8-'Control Panel'!$C$8)*'Control Panel'!$C$24)+((D134-'Control Panel'!$D$8)*'Control Panel'!$C$25),IF(D134&lt;='Control Panel'!$D$8,((D134-'Control Panel'!$C$8)*'Control Panel'!$C$24))))))))</f>
        <v>273908.91991600004</v>
      </c>
      <c r="G134" s="89">
        <f t="shared" si="44"/>
        <v>2.4017859881838789E-3</v>
      </c>
      <c r="H134" s="90">
        <f t="shared" si="45"/>
        <v>3.4712033577239346E-3</v>
      </c>
      <c r="I134" s="91">
        <f t="shared" si="46"/>
        <v>71705.33591600004</v>
      </c>
      <c r="J134" s="91">
        <f>C134*(1+'Control Panel'!$C$44)</f>
        <v>86714508.513510004</v>
      </c>
      <c r="K134" s="91">
        <f>D134*(1+'Control Panel'!$C$44)</f>
        <v>81276191.118480012</v>
      </c>
      <c r="L134" s="92">
        <f>IF(J134&gt;='Control Panel'!G$36,(('Control Panel'!G$34-'Control Panel'!F$34)*'Control Panel'!$C$39)+('Control Panel'!G$35-'Control Panel'!F$35)*'Control Panel'!$C$40+(('Control Panel'!G$36-'Control Panel'!F$36)*'Control Panel'!$C$41),IF(J134&gt;='Control Panel'!G$35,(('Control Panel'!G$34-'Control Panel'!F$34)*'Control Panel'!$C$39)+(('Control Panel'!G$35-'Control Panel'!F$35)*'Control Panel'!$C$40)+((J134-'Control Panel'!G$35)*'Control Panel'!$C$41),IF(J134&gt;='Control Panel'!G$34,(('Control Panel'!G$34-'Control Panel'!F$34)*'Control Panel'!$C$39)+((J134-'Control Panel'!G$34)*'Control Panel'!$C$40),IF(J134&lt;='Control Panel'!G$34,((J134-'Control Panel'!F$34)*'Control Panel'!$C$39)))))</f>
        <v>208269.68946000002</v>
      </c>
      <c r="M134" s="92">
        <f>IF(K134&gt;='Control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Panel'!$C$29)),IF(K134&gt;='Control Panel'!$G$12,(('Control Panel'!$G$8-'Control Panel'!$F$8)*'Control Panel'!$C$24)+(('Control Panel'!$G$9-'Control Panel'!$F$9)*'Control Panel'!$C$25)+(('Control Panel'!$G$10-'Control Panel'!$F$10)*'Control Panel'!$C$26)+(('Control Panel'!$G$11-'Control Panel'!$F$11)*'Control Panel'!$C$27)+(('Control Panel'!$G$12-'Control Panel'!$F$12)*'Control Panel'!$C$28)+((K134-'Control Panel'!$G$12)*'Control Panel'!$C$29),IF(K134&gt;='Control Panel'!$G$11,(('Control Panel'!$G$8-'Control Panel'!$F$8)*'Control Panel'!$C$24)+(('Control Panel'!$G$9-'Control Panel'!$F$9)*'Control Panel'!$C$25)+(('Control Panel'!$G$10-'Control Panel'!$F$10)*'Control Panel'!$C$26)+(('Control Panel'!$G$11-'Control Panel'!$F$11)*'Control Panel'!$C$27)+((K134-'Control Panel'!$G$11)*'Control Panel'!$C$28),IF(K134&gt;='Control Panel'!$G$10,(('Control Panel'!$G$8-'Control Panel'!$F$8)*'Control Panel'!$C$24)+('Control Panel'!$G$9-'Control Panel'!$F$9)*'Control Panel'!$C$25+(('Control Panel'!$G$10-'Control Panel'!$F$10)*'Control Panel'!$C$26)+((K134-'Control Panel'!$G$10)*'Control Panel'!$C$27),IF(K134&gt;='Control Panel'!$G$9,(('Control Panel'!$G$8-'Control Panel'!$F$8)*'Control Panel'!$C$24)+(('Control Panel'!$G$9-'Control Panel'!$F$9)*'Control Panel'!$C$25)+((K134-'Control Panel'!$G$9)*'Control Panel'!$C$26),IF(K134&gt;='Control Panel'!$G$8,(('Control Panel'!$G$8-'Control Panel'!$F$8)*'Control Panel'!$C$24)+((K134-'Control Panel'!$G$8)*'Control Panel'!$C$25),IF(K134&lt;='Control Panel'!$G$8,((K134-'Control Panel'!$F$8)*'Control Panel'!$C$24))))))))</f>
        <v>282126.18761848001</v>
      </c>
      <c r="N134" s="92">
        <f t="shared" si="47"/>
        <v>73856.498158479983</v>
      </c>
      <c r="O134" s="92">
        <f>J134*(1+'Control Panel'!$C$44)</f>
        <v>89315943.768915311</v>
      </c>
      <c r="P134" s="92">
        <f>K134*(1+'Control Panel'!$C$44)</f>
        <v>83714476.85203442</v>
      </c>
      <c r="Q134" s="92">
        <f>IF(O134&gt;='Control Panel'!J$36,(('Control Panel'!J$34-'Control Panel'!I$34)*'Control Panel'!$C$39)+('Control Panel'!J$35-'Control Panel'!I$35)*'Control Panel'!$C$40+(('Control Panel'!J$36-'Control Panel'!I$36)*'Control Panel'!$C$41),IF(O134&gt;='Control Panel'!J$35,(('Control Panel'!J$34-'Control Panel'!I$34)*'Control Panel'!$C$39)+(('Control Panel'!J$35-'Control Panel'!I$35)*'Control Panel'!$C$40)+((O134-'Control Panel'!J$35)*'Control Panel'!$C$41),IF(O134&gt;='Control Panel'!J$34,(('Control Panel'!J$34-'Control Panel'!I$34)*'Control Panel'!$C$39)+((O134-'Control Panel'!J$34)*'Control Panel'!$C$40),IF(O134&lt;='Control Panel'!J$34,((O134-'Control Panel'!I$34)*'Control Panel'!$C$39)))))</f>
        <v>214517.78014380005</v>
      </c>
      <c r="R134" s="92">
        <f>IF(P134&gt;='Control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Panel'!$C$29)),IF(P134&gt;='Control Panel'!$J$12,(('Control Panel'!$J$8-'Control Panel'!$I$8)*'Control Panel'!$C$24)+(('Control Panel'!$J$9-'Control Panel'!$I$9)*'Control Panel'!$C$25)+(('Control Panel'!$J$10-'Control Panel'!$I$10)*'Control Panel'!$C$26)+(('Control Panel'!$J$11-'Control Panel'!$I$11)*'Control Panel'!$C$27)+(('Control Panel'!$J$12-'Control Panel'!$I$12)*'Control Panel'!$C$28)+((P134-'Control Panel'!$J$12)*'Control Panel'!$C$29),IF(P134&gt;='Control Panel'!$J$11,(('Control Panel'!$J$8-'Control Panel'!$I$8)*'Control Panel'!$C$24)+(('Control Panel'!$J$9-'Control Panel'!$I$9)*'Control Panel'!$C$25)+(('Control Panel'!$J$10-'Control Panel'!$I$10)*'Control Panel'!$C$26)+(('Control Panel'!$J$11-'Control Panel'!$I$11)*'Control Panel'!$C$27)+((P134-'Control Panel'!$J$11)*'Control Panel'!$C$28),IF(P134&gt;='Control Panel'!$J$10,(('Control Panel'!$J$8-'Control Panel'!$I$8)*'Control Panel'!$C$24)+('Control Panel'!$J$9-'Control Panel'!$I$9)*'Control Panel'!$C$25+(('Control Panel'!$J$10-'Control Panel'!$I$10)*'Control Panel'!$C$26)+((P134-'Control Panel'!$J$10)*'Control Panel'!$C$27),IF(P134&gt;='Control Panel'!$J$9,(('Control Panel'!$J$8-'Control Panel'!$I$8)*'Control Panel'!$C$24)+(('Control Panel'!$J$9-'Control Panel'!$I$9)*'Control Panel'!$C$25)+((P134-'Control Panel'!$J$9)*'Control Panel'!$C$26),IF(P134&gt;='Control Panel'!$J$8,(('Control Panel'!$J$8-'Control Panel'!$I$8)*'Control Panel'!$C$24)+((P134-'Control Panel'!$J$8)*'Control Panel'!$C$25),IF(P134&lt;='Control Panel'!$J$8,((P134-'Control Panel'!$I$8)*'Control Panel'!$C$24))))))))</f>
        <v>290589.97324703442</v>
      </c>
      <c r="S134" s="92">
        <f t="shared" si="48"/>
        <v>76072.193103234371</v>
      </c>
      <c r="T134" s="92">
        <f>O134*(1+'Control Panel'!$C$44)</f>
        <v>91995422.081982777</v>
      </c>
      <c r="U134" s="92">
        <f>P134*(1+'Control Panel'!$C$44)</f>
        <v>86225911.157595456</v>
      </c>
      <c r="V134" s="92">
        <f>IF(T134&gt;='Control Panel'!M$36,(('Control Panel'!M$34-'Control Panel'!L$34)*'Control Panel'!$C$39)+('Control Panel'!M$35-'Control Panel'!L$35)*'Control Panel'!$C$40+(('Control Panel'!M$36-'Control Panel'!L$36)*'Control Panel'!$C$41),IF(T134&gt;='Control Panel'!M$35,(('Control Panel'!M$34-'Control Panel'!L$34)*'Control Panel'!$C$39)+(('Control Panel'!M$35-'Control Panel'!L$35)*'Control Panel'!$C$40)+((T134-'Control Panel'!M$35)*'Control Panel'!$C$41),IF(T134&gt;='Control Panel'!M$34,(('Control Panel'!M$34-'Control Panel'!L$34)*'Control Panel'!$C$39)+((T134-'Control Panel'!M$34)*'Control Panel'!$C$40),IF(T134&lt;='Control Panel'!M$34,((T134-'Control Panel'!L$34)*'Control Panel'!$C$39)))))</f>
        <v>220953.31354811406</v>
      </c>
      <c r="W134" s="91">
        <f>IF(U134&gt;='Control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Panel'!$C$29)),IF(U134&gt;='Control Panel'!$M$12,(('Control Panel'!$M$8-'Control Panel'!$L$8)*'Control Panel'!$C$24)+(('Control Panel'!$M$9-'Control Panel'!$L$9)*'Control Panel'!$C$25)+(('Control Panel'!$M$10-'Control Panel'!$L$10)*'Control Panel'!$C$26)+(('Control Panel'!$M$11-'Control Panel'!$L$11)*'Control Panel'!$C$27)+(('Control Panel'!$M$12-'Control Panel'!$L$12)*'Control Panel'!$C$28)+((U134-'Control Panel'!$M$12)*'Control Panel'!$C$29),IF(U134&gt;='Control Panel'!$M$11,(('Control Panel'!$M$8-'Control Panel'!$L$8)*'Control Panel'!$C$24)+(('Control Panel'!$M$9-'Control Panel'!$L$9)*'Control Panel'!$C$25)+(('Control Panel'!$M$10-'Control Panel'!$L$10)*'Control Panel'!$C$26)+(('Control Panel'!$M$11-'Control Panel'!$L$11)*'Control Panel'!$C$27)+((U134-'Control Panel'!$M$11)*'Control Panel'!$C$28),IF(U134&gt;='Control Panel'!$M$10,(('Control Panel'!$M$8-'Control Panel'!$L$8)*'Control Panel'!$C$24)+('Control Panel'!$M$9-'Control Panel'!$L$9)*'Control Panel'!$C$25+(('Control Panel'!$M$10-'Control Panel'!$L$10)*'Control Panel'!$C$26)+((U134-'Control Panel'!$M$10)*'Control Panel'!$C$27),IF(U134&gt;='Control Panel'!$M$9,(('Control Panel'!$M$8-'Control Panel'!$L$8)*'Control Panel'!$C$24)+(('Control Panel'!$M$9-'Control Panel'!$L$9)*'Control Panel'!$C$25)+((U134-'Control Panel'!$M$9)*'Control Panel'!$C$26),IF(U134&gt;='Control Panel'!$M$8,(('Control Panel'!$M$8-'Control Panel'!$L$8)*'Control Panel'!$C$24)+((U134-'Control Panel'!$M$8)*'Control Panel'!$C$25),IF(U134&lt;='Control Panel'!$M$8,((U134-'Control Panel'!$L$8)*'Control Panel'!$C$24))))))))</f>
        <v>299307.67265759548</v>
      </c>
      <c r="X134" s="92">
        <f t="shared" si="49"/>
        <v>78354.359109481418</v>
      </c>
      <c r="Y134" s="91">
        <f>T134*(1+'Control Panel'!$C$44)</f>
        <v>94755284.744442269</v>
      </c>
      <c r="Z134" s="91">
        <f>U134*(1+'Control Panel'!$C$44)</f>
        <v>88812688.492323324</v>
      </c>
      <c r="AA134" s="91">
        <f>IF(Y134&gt;='Control Panel'!P$36,(('Control Panel'!P$34-'Control Panel'!O$34)*'Control Panel'!$C$39)+('Control Panel'!P$35-'Control Panel'!O$35)*'Control Panel'!$C$40+(('Control Panel'!P$36-'Control Panel'!O$36)*'Control Panel'!$C$41),IF(Y134&gt;='Control Panel'!P$35,(('Control Panel'!P$34-'Control Panel'!O$34)*'Control Panel'!$C$39)+(('Control Panel'!P$35-'Control Panel'!O$35)*'Control Panel'!$C$40)+((Y134-'Control Panel'!P$35)*'Control Panel'!$C$41),IF(Y134&gt;='Control Panel'!P$34,(('Control Panel'!P$34-'Control Panel'!O$34)*'Control Panel'!$C$39)+((Y134-'Control Panel'!P$34)*'Control Panel'!$C$40),IF(Y134&lt;='Control Panel'!P$34,((Y134-'Control Panel'!O$34)*'Control Panel'!$C$39)))))</f>
        <v>227581.91295455751</v>
      </c>
      <c r="AB134" s="91">
        <f>IF(Z134&gt;='Control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Panel'!$C$29)),IF(Z134&gt;='Control Panel'!$P$12,(('Control Panel'!$P$8-'Control Panel'!$O$8)*'Control Panel'!$C$24)+(('Control Panel'!$P$9-'Control Panel'!$O$9)*'Control Panel'!$C$25)+(('Control Panel'!$P$10-'Control Panel'!$O$10)*'Control Panel'!$C$26)+(('Control Panel'!$P$11-'Control Panel'!$O$11)*'Control Panel'!$C$27)+(('Control Panel'!$P$12-'Control Panel'!$O$12)*'Control Panel'!$C$28)+((Z134-'Control Panel'!$P$12)*'Control Panel'!$C$29),IF(Z134&gt;='Control Panel'!$P$11,(('Control Panel'!$P$8-'Control Panel'!$O$8)*'Control Panel'!$C$24)+(('Control Panel'!$P$9-'Control Panel'!$O$9)*'Control Panel'!$C$25)+(('Control Panel'!$P$10-'Control Panel'!$O$10)*'Control Panel'!$C$26)+(('Control Panel'!$P$11-'Control Panel'!$O$11)*'Control Panel'!$C$27)+((Z134-'Control Panel'!$P$11)*'Control Panel'!$C$28),IF(Z134&gt;='Control Panel'!$P$10,(('Control Panel'!$P$8-'Control Panel'!$O$8)*'Control Panel'!$C$24)+('Control Panel'!$P$9-'Control Panel'!$O$9)*'Control Panel'!$C$25+(('Control Panel'!$P$10-'Control Panel'!$O$10)*'Control Panel'!$C$26)+((Z134-'Control Panel'!$P$10)*'Control Panel'!$C$27),IF(Z134&gt;='Control Panel'!$P$9,(('Control Panel'!$P$8-'Control Panel'!$O$8)*'Control Panel'!$C$24)+(('Control Panel'!$P$9-'Control Panel'!$O$9)*'Control Panel'!$C$25)+((Z134-'Control Panel'!$P$9)*'Control Panel'!$C$26),IF(Z134&gt;='Control Panel'!$P$8,(('Control Panel'!$P$8-'Control Panel'!$O$8)*'Control Panel'!$C$24)+((Z134-'Control Panel'!$P$8)*'Control Panel'!$C$25),IF(Z134&lt;='Control Panel'!$P$8,((Z134-'Control Panel'!$O$8)*'Control Panel'!$C$24))))))))</f>
        <v>308286.90294232336</v>
      </c>
      <c r="AC134" s="93">
        <f t="shared" si="50"/>
        <v>80704.989987765846</v>
      </c>
      <c r="AD134" s="93">
        <f>Y134*(1+'Control Panel'!$C$44)</f>
        <v>97597943.286775544</v>
      </c>
      <c r="AE134" s="91">
        <f>Z134*(1+'Control Panel'!$C$44)</f>
        <v>91477069.147093028</v>
      </c>
      <c r="AF134" s="91">
        <f>IF(AD134&gt;='Control Panel'!S$36,(('Control Panel'!S$34-'Control Panel'!R$34)*'Control Panel'!$C$39)+('Control Panel'!S$35-'Control Panel'!R$35)*'Control Panel'!$C$40+(('Control Panel'!S$36-'Control Panel'!R$36)*'Control Panel'!$C$41),IF(AD134&gt;='Control Panel'!S$35,(('Control Panel'!S$34-'Control Panel'!R$34)*'Control Panel'!$C$39)+(('Control Panel'!S$35-'Control Panel'!R$35)*'Control Panel'!$C$40)+((AD134-'Control Panel'!S$35)*'Control Panel'!$C$41),IF(AD134&gt;='Control Panel'!S$34,(('Control Panel'!S$34-'Control Panel'!R$34)*'Control Panel'!$C$39)+((AD134-'Control Panel'!S$34)*'Control Panel'!$C$40),IF(AD134&lt;='Control Panel'!S$34,((AD134-'Control Panel'!R$34)*'Control Panel'!$C$39)))))</f>
        <v>234409.37034319423</v>
      </c>
      <c r="AG134" s="91">
        <f>IF(AE134&gt;='Control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Panel'!$C$29)),IF(AE134&gt;='Control Panel'!$S$12,(('Control Panel'!$S$8-'Control Panel'!$R$8)*'Control Panel'!$C$24)+(('Control Panel'!$S$9-'Control Panel'!$R$9)*'Control Panel'!$C$25)+(('Control Panel'!$S$10-'Control Panel'!$R$10)*'Control Panel'!$C$26)+(('Control Panel'!$S$11-'Control Panel'!$R$11)*'Control Panel'!$C$27)+(('Control Panel'!$S$12-'Control Panel'!$R$12)*'Control Panel'!$C$28)+((AE134-'Control Panel'!$S$12)*'Control Panel'!$C$29),IF(AE134&gt;='Control Panel'!$S$11,(('Control Panel'!$S$8-'Control Panel'!$R$8)*'Control Panel'!$C$24)+(('Control Panel'!$S$9-'Control Panel'!$R$9)*'Control Panel'!$C$25)+(('Control Panel'!$S$10-'Control Panel'!$R$10)*'Control Panel'!$C$26)+(('Control Panel'!$S$11-'Control Panel'!$R$11)*'Control Panel'!$C$27)+((AE134-'Control Panel'!$S$11)*'Control Panel'!$C$28),IF(AE134&gt;='Control Panel'!$S$10,(('Control Panel'!$S$8-'Control Panel'!$R$8)*'Control Panel'!$C$24)+('Control Panel'!$S$9-'Control Panel'!$R$9)*'Control Panel'!$C$25+(('Control Panel'!$S$10-'Control Panel'!$R$10)*'Control Panel'!$C$26)+((AE134-'Control Panel'!$S$10)*'Control Panel'!$C$27),IF(AE134&gt;='Control Panel'!$S$9,(('Control Panel'!$S$8-'Control Panel'!$R$8)*'Control Panel'!$C$24)+(('Control Panel'!$S$9-'Control Panel'!$R$9)*'Control Panel'!$C$25)+((AE134-'Control Panel'!$S$9)*'Control Panel'!$C$26),IF(AE134&gt;='Control Panel'!$S$8,(('Control Panel'!$S$8-'Control Panel'!$R$8)*'Control Panel'!$C$24)+((AE134-'Control Panel'!$S$8)*'Control Panel'!$C$25),IF(AE134&lt;='Control Panel'!$S$8,((AE134-'Control Panel'!$R$8)*'Control Panel'!$C$24))))))))</f>
        <v>317535.51013559307</v>
      </c>
      <c r="AH134" s="91">
        <f t="shared" si="51"/>
        <v>83126.139792398841</v>
      </c>
      <c r="AI134" s="92">
        <f t="shared" si="52"/>
        <v>1105732.0664496659</v>
      </c>
      <c r="AJ134" s="92">
        <f t="shared" si="53"/>
        <v>1497846.2466010263</v>
      </c>
      <c r="AK134" s="92">
        <f t="shared" si="54"/>
        <v>392114.18015136034</v>
      </c>
    </row>
    <row r="135" spans="1:37" s="94" customFormat="1" ht="14.1">
      <c r="A135" s="86" t="str">
        <f>'ESTIMATED Earned Revenue'!A136</f>
        <v>San Diego, CA</v>
      </c>
      <c r="B135" s="86"/>
      <c r="C135" s="87">
        <f>'ESTIMATED Earned Revenue'!$I136*1.07925</f>
        <v>82542803.041215003</v>
      </c>
      <c r="D135" s="87">
        <f>'ESTIMATED Earned Revenue'!$L136*1.07925</f>
        <v>79430878.935000002</v>
      </c>
      <c r="E135" s="88">
        <f>IF(C135&gt;='Control Panel'!D$36,(('Control Panel'!D$34-'Control Panel'!C$34)*'Control Panel'!$C$39)+('Control Panel'!D$35-'Control Panel'!C$35)*'Control Panel'!$C$40+(('Control Panel'!D$36-'Control Panel'!C$36)*'Control Panel'!$C$41),IF(C135&gt;='Control Panel'!D$35,(('Control Panel'!D$34-'Control Panel'!C$34)*'Control Panel'!$C$39)+(('Control Panel'!D$35-'Control Panel'!C$35)*'Control Panel'!$C$40)+((C135-'Control Panel'!D$35)*'Control Panel'!$C$41),IF(C135&gt;='Control Panel'!D$34,(('Control Panel'!D$34-'Control Panel'!C$34)*'Control Panel'!$C$39)+((C135-'Control Panel'!D$34)*'Control Panel'!$C$40),IF(C135&lt;='Control Panel'!D$34,((C135-'Control Panel'!C$34)*'Control Panel'!$C$39)))))</f>
        <v>202203.584</v>
      </c>
      <c r="F135" s="88">
        <f>IF(D135&gt;='Control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Panel'!$C$29)),IF(D135&gt;='Control Panel'!$D$12,(('Control Panel'!$D$8-'Control Panel'!$C$8)*'Control Panel'!$C$24)+(('Control Panel'!$D$9-'Control Panel'!$C$9)*'Control Panel'!$C$25)+(('Control Panel'!$D$10-'Control Panel'!$C$10)*'Control Panel'!$C$26)+(('Control Panel'!$D$11-'Control Panel'!$C$11)*'Control Panel'!$C$27)+(('Control Panel'!$D$12-'Control Panel'!$C$12)*'Control Panel'!$C$28)+((D135-'Control Panel'!$D$12)*'Control Panel'!$C$29),IF(D135&gt;='Control Panel'!$D$11,(('Control Panel'!$D$8-'Control Panel'!$C$8)*'Control Panel'!$C$24)+(('Control Panel'!$D$9-'Control Panel'!$C$9)*'Control Panel'!$C$25)+(('Control Panel'!$D$10-'Control Panel'!$C$10)*'Control Panel'!$C$26)+(('Control Panel'!$D$11-'Control Panel'!$C$11)*'Control Panel'!$C$27)+((D135-'Control Panel'!$D$11)*'Control Panel'!$C$28),IF(D135&gt;='Control Panel'!$D$10,(('Control Panel'!$D$8-'Control Panel'!$C$8)*'Control Panel'!$C$24)+('Control Panel'!$D$9-'Control Panel'!$C$9)*'Control Panel'!$C$25+(('Control Panel'!$D$10-'Control Panel'!$C$10)*'Control Panel'!$C$26)+((D135-'Control Panel'!$D$10)*'Control Panel'!$C$27),IF(D135&gt;='Control Panel'!$D$9,(('Control Panel'!$D$8-'Control Panel'!$C$8)*'Control Panel'!$C$24)+(('Control Panel'!$D$9-'Control Panel'!$C$9)*'Control Panel'!$C$25)+((D135-'Control Panel'!$D$9)*'Control Panel'!$C$26),IF(D135&gt;='Control Panel'!$D$8,(('Control Panel'!$D$8-'Control Panel'!$C$8)*'Control Panel'!$C$24)+((D135-'Control Panel'!$D$8)*'Control Panel'!$C$25),IF(D135&lt;='Control Panel'!$D$8,((D135-'Control Panel'!$C$8)*'Control Panel'!$C$24))))))))</f>
        <v>274430.87543499999</v>
      </c>
      <c r="G135" s="89">
        <f t="shared" si="44"/>
        <v>2.4496815779206866E-3</v>
      </c>
      <c r="H135" s="90">
        <f t="shared" si="45"/>
        <v>3.4549646071469595E-3</v>
      </c>
      <c r="I135" s="91">
        <f t="shared" si="46"/>
        <v>72227.291434999992</v>
      </c>
      <c r="J135" s="91">
        <f>C135*(1+'Control Panel'!$C$44)</f>
        <v>85019087.13245146</v>
      </c>
      <c r="K135" s="91">
        <f>D135*(1+'Control Panel'!$C$44)</f>
        <v>81813805.303050011</v>
      </c>
      <c r="L135" s="92">
        <f>IF(J135&gt;='Control Panel'!G$36,(('Control Panel'!G$34-'Control Panel'!F$34)*'Control Panel'!$C$39)+('Control Panel'!G$35-'Control Panel'!F$35)*'Control Panel'!$C$40+(('Control Panel'!G$36-'Control Panel'!F$36)*'Control Panel'!$C$41),IF(J135&gt;='Control Panel'!G$35,(('Control Panel'!G$34-'Control Panel'!F$34)*'Control Panel'!$C$39)+(('Control Panel'!G$35-'Control Panel'!F$35)*'Control Panel'!$C$40)+((J135-'Control Panel'!G$35)*'Control Panel'!$C$41),IF(J135&gt;='Control Panel'!G$34,(('Control Panel'!G$34-'Control Panel'!F$34)*'Control Panel'!$C$39)+((J135-'Control Panel'!G$34)*'Control Panel'!$C$40),IF(J135&lt;='Control Panel'!G$34,((J135-'Control Panel'!F$34)*'Control Panel'!$C$39)))))</f>
        <v>208269.68946000002</v>
      </c>
      <c r="M135" s="92">
        <f>IF(K135&gt;='Control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Panel'!$C$29)),IF(K135&gt;='Control Panel'!$G$12,(('Control Panel'!$G$8-'Control Panel'!$F$8)*'Control Panel'!$C$24)+(('Control Panel'!$G$9-'Control Panel'!$F$9)*'Control Panel'!$C$25)+(('Control Panel'!$G$10-'Control Panel'!$F$10)*'Control Panel'!$C$26)+(('Control Panel'!$G$11-'Control Panel'!$F$11)*'Control Panel'!$C$27)+(('Control Panel'!$G$12-'Control Panel'!$F$12)*'Control Panel'!$C$28)+((K135-'Control Panel'!$G$12)*'Control Panel'!$C$29),IF(K135&gt;='Control Panel'!$G$11,(('Control Panel'!$G$8-'Control Panel'!$F$8)*'Control Panel'!$C$24)+(('Control Panel'!$G$9-'Control Panel'!$F$9)*'Control Panel'!$C$25)+(('Control Panel'!$G$10-'Control Panel'!$F$10)*'Control Panel'!$C$26)+(('Control Panel'!$G$11-'Control Panel'!$F$11)*'Control Panel'!$C$27)+((K135-'Control Panel'!$G$11)*'Control Panel'!$C$28),IF(K135&gt;='Control Panel'!$G$10,(('Control Panel'!$G$8-'Control Panel'!$F$8)*'Control Panel'!$C$24)+('Control Panel'!$G$9-'Control Panel'!$F$9)*'Control Panel'!$C$25+(('Control Panel'!$G$10-'Control Panel'!$F$10)*'Control Panel'!$C$26)+((K135-'Control Panel'!$G$10)*'Control Panel'!$C$27),IF(K135&gt;='Control Panel'!$G$9,(('Control Panel'!$G$8-'Control Panel'!$F$8)*'Control Panel'!$C$24)+(('Control Panel'!$G$9-'Control Panel'!$F$9)*'Control Panel'!$C$25)+((K135-'Control Panel'!$G$9)*'Control Panel'!$C$26),IF(K135&gt;='Control Panel'!$G$8,(('Control Panel'!$G$8-'Control Panel'!$F$8)*'Control Panel'!$C$24)+((K135-'Control Panel'!$G$8)*'Control Panel'!$C$25),IF(K135&lt;='Control Panel'!$G$8,((K135-'Control Panel'!$F$8)*'Control Panel'!$C$24))))))))</f>
        <v>282663.80180305004</v>
      </c>
      <c r="N135" s="92">
        <f t="shared" si="47"/>
        <v>74394.112343050016</v>
      </c>
      <c r="O135" s="92">
        <f>J135*(1+'Control Panel'!$C$44)</f>
        <v>87569659.746425003</v>
      </c>
      <c r="P135" s="92">
        <f>K135*(1+'Control Panel'!$C$44)</f>
        <v>84268219.462141514</v>
      </c>
      <c r="Q135" s="92">
        <f>IF(O135&gt;='Control Panel'!J$36,(('Control Panel'!J$34-'Control Panel'!I$34)*'Control Panel'!$C$39)+('Control Panel'!J$35-'Control Panel'!I$35)*'Control Panel'!$C$40+(('Control Panel'!J$36-'Control Panel'!I$36)*'Control Panel'!$C$41),IF(O135&gt;='Control Panel'!J$35,(('Control Panel'!J$34-'Control Panel'!I$34)*'Control Panel'!$C$39)+(('Control Panel'!J$35-'Control Panel'!I$35)*'Control Panel'!$C$40)+((O135-'Control Panel'!J$35)*'Control Panel'!$C$41),IF(O135&gt;='Control Panel'!J$34,(('Control Panel'!J$34-'Control Panel'!I$34)*'Control Panel'!$C$39)+((O135-'Control Panel'!J$34)*'Control Panel'!$C$40),IF(O135&lt;='Control Panel'!J$34,((O135-'Control Panel'!I$34)*'Control Panel'!$C$39)))))</f>
        <v>214517.78014380005</v>
      </c>
      <c r="R135" s="92">
        <f>IF(P135&gt;='Control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Panel'!$C$29)),IF(P135&gt;='Control Panel'!$J$12,(('Control Panel'!$J$8-'Control Panel'!$I$8)*'Control Panel'!$C$24)+(('Control Panel'!$J$9-'Control Panel'!$I$9)*'Control Panel'!$C$25)+(('Control Panel'!$J$10-'Control Panel'!$I$10)*'Control Panel'!$C$26)+(('Control Panel'!$J$11-'Control Panel'!$I$11)*'Control Panel'!$C$27)+(('Control Panel'!$J$12-'Control Panel'!$I$12)*'Control Panel'!$C$28)+((P135-'Control Panel'!$J$12)*'Control Panel'!$C$29),IF(P135&gt;='Control Panel'!$J$11,(('Control Panel'!$J$8-'Control Panel'!$I$8)*'Control Panel'!$C$24)+(('Control Panel'!$J$9-'Control Panel'!$I$9)*'Control Panel'!$C$25)+(('Control Panel'!$J$10-'Control Panel'!$I$10)*'Control Panel'!$C$26)+(('Control Panel'!$J$11-'Control Panel'!$I$11)*'Control Panel'!$C$27)+((P135-'Control Panel'!$J$11)*'Control Panel'!$C$28),IF(P135&gt;='Control Panel'!$J$10,(('Control Panel'!$J$8-'Control Panel'!$I$8)*'Control Panel'!$C$24)+('Control Panel'!$J$9-'Control Panel'!$I$9)*'Control Panel'!$C$25+(('Control Panel'!$J$10-'Control Panel'!$I$10)*'Control Panel'!$C$26)+((P135-'Control Panel'!$J$10)*'Control Panel'!$C$27),IF(P135&gt;='Control Panel'!$J$9,(('Control Panel'!$J$8-'Control Panel'!$I$8)*'Control Panel'!$C$24)+(('Control Panel'!$J$9-'Control Panel'!$I$9)*'Control Panel'!$C$25)+((P135-'Control Panel'!$J$9)*'Control Panel'!$C$26),IF(P135&gt;='Control Panel'!$J$8,(('Control Panel'!$J$8-'Control Panel'!$I$8)*'Control Panel'!$C$24)+((P135-'Control Panel'!$J$8)*'Control Panel'!$C$25),IF(P135&lt;='Control Panel'!$J$8,((P135-'Control Panel'!$I$8)*'Control Panel'!$C$24))))))))</f>
        <v>291143.71585714153</v>
      </c>
      <c r="S135" s="92">
        <f t="shared" si="48"/>
        <v>76625.935713341489</v>
      </c>
      <c r="T135" s="92">
        <f>O135*(1+'Control Panel'!$C$44)</f>
        <v>90196749.538817748</v>
      </c>
      <c r="U135" s="92">
        <f>P135*(1+'Control Panel'!$C$44)</f>
        <v>86796266.046005756</v>
      </c>
      <c r="V135" s="92">
        <f>IF(T135&gt;='Control Panel'!M$36,(('Control Panel'!M$34-'Control Panel'!L$34)*'Control Panel'!$C$39)+('Control Panel'!M$35-'Control Panel'!L$35)*'Control Panel'!$C$40+(('Control Panel'!M$36-'Control Panel'!L$36)*'Control Panel'!$C$41),IF(T135&gt;='Control Panel'!M$35,(('Control Panel'!M$34-'Control Panel'!L$34)*'Control Panel'!$C$39)+(('Control Panel'!M$35-'Control Panel'!L$35)*'Control Panel'!$C$40)+((T135-'Control Panel'!M$35)*'Control Panel'!$C$41),IF(T135&gt;='Control Panel'!M$34,(('Control Panel'!M$34-'Control Panel'!L$34)*'Control Panel'!$C$39)+((T135-'Control Panel'!M$34)*'Control Panel'!$C$40),IF(T135&lt;='Control Panel'!M$34,((T135-'Control Panel'!L$34)*'Control Panel'!$C$39)))))</f>
        <v>220953.31354811406</v>
      </c>
      <c r="W135" s="91">
        <f>IF(U135&gt;='Control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Panel'!$C$29)),IF(U135&gt;='Control Panel'!$M$12,(('Control Panel'!$M$8-'Control Panel'!$L$8)*'Control Panel'!$C$24)+(('Control Panel'!$M$9-'Control Panel'!$L$9)*'Control Panel'!$C$25)+(('Control Panel'!$M$10-'Control Panel'!$L$10)*'Control Panel'!$C$26)+(('Control Panel'!$M$11-'Control Panel'!$L$11)*'Control Panel'!$C$27)+(('Control Panel'!$M$12-'Control Panel'!$L$12)*'Control Panel'!$C$28)+((U135-'Control Panel'!$M$12)*'Control Panel'!$C$29),IF(U135&gt;='Control Panel'!$M$11,(('Control Panel'!$M$8-'Control Panel'!$L$8)*'Control Panel'!$C$24)+(('Control Panel'!$M$9-'Control Panel'!$L$9)*'Control Panel'!$C$25)+(('Control Panel'!$M$10-'Control Panel'!$L$10)*'Control Panel'!$C$26)+(('Control Panel'!$M$11-'Control Panel'!$L$11)*'Control Panel'!$C$27)+((U135-'Control Panel'!$M$11)*'Control Panel'!$C$28),IF(U135&gt;='Control Panel'!$M$10,(('Control Panel'!$M$8-'Control Panel'!$L$8)*'Control Panel'!$C$24)+('Control Panel'!$M$9-'Control Panel'!$L$9)*'Control Panel'!$C$25+(('Control Panel'!$M$10-'Control Panel'!$L$10)*'Control Panel'!$C$26)+((U135-'Control Panel'!$M$10)*'Control Panel'!$C$27),IF(U135&gt;='Control Panel'!$M$9,(('Control Panel'!$M$8-'Control Panel'!$L$8)*'Control Panel'!$C$24)+(('Control Panel'!$M$9-'Control Panel'!$L$9)*'Control Panel'!$C$25)+((U135-'Control Panel'!$M$9)*'Control Panel'!$C$26),IF(U135&gt;='Control Panel'!$M$8,(('Control Panel'!$M$8-'Control Panel'!$L$8)*'Control Panel'!$C$24)+((U135-'Control Panel'!$M$8)*'Control Panel'!$C$25),IF(U135&lt;='Control Panel'!$M$8,((U135-'Control Panel'!$L$8)*'Control Panel'!$C$24))))))))</f>
        <v>299878.02754600579</v>
      </c>
      <c r="X135" s="92">
        <f t="shared" si="49"/>
        <v>78924.713997891726</v>
      </c>
      <c r="Y135" s="91">
        <f>T135*(1+'Control Panel'!$C$44)</f>
        <v>92902652.024982288</v>
      </c>
      <c r="Z135" s="91">
        <f>U135*(1+'Control Panel'!$C$44)</f>
        <v>89400154.027385935</v>
      </c>
      <c r="AA135" s="91">
        <f>IF(Y135&gt;='Control Panel'!P$36,(('Control Panel'!P$34-'Control Panel'!O$34)*'Control Panel'!$C$39)+('Control Panel'!P$35-'Control Panel'!O$35)*'Control Panel'!$C$40+(('Control Panel'!P$36-'Control Panel'!O$36)*'Control Panel'!$C$41),IF(Y135&gt;='Control Panel'!P$35,(('Control Panel'!P$34-'Control Panel'!O$34)*'Control Panel'!$C$39)+(('Control Panel'!P$35-'Control Panel'!O$35)*'Control Panel'!$C$40)+((Y135-'Control Panel'!P$35)*'Control Panel'!$C$41),IF(Y135&gt;='Control Panel'!P$34,(('Control Panel'!P$34-'Control Panel'!O$34)*'Control Panel'!$C$39)+((Y135-'Control Panel'!P$34)*'Control Panel'!$C$40),IF(Y135&lt;='Control Panel'!P$34,((Y135-'Control Panel'!O$34)*'Control Panel'!$C$39)))))</f>
        <v>227581.91295455751</v>
      </c>
      <c r="AB135" s="91">
        <f>IF(Z135&gt;='Control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Panel'!$C$29)),IF(Z135&gt;='Control Panel'!$P$12,(('Control Panel'!$P$8-'Control Panel'!$O$8)*'Control Panel'!$C$24)+(('Control Panel'!$P$9-'Control Panel'!$O$9)*'Control Panel'!$C$25)+(('Control Panel'!$P$10-'Control Panel'!$O$10)*'Control Panel'!$C$26)+(('Control Panel'!$P$11-'Control Panel'!$O$11)*'Control Panel'!$C$27)+(('Control Panel'!$P$12-'Control Panel'!$O$12)*'Control Panel'!$C$28)+((Z135-'Control Panel'!$P$12)*'Control Panel'!$C$29),IF(Z135&gt;='Control Panel'!$P$11,(('Control Panel'!$P$8-'Control Panel'!$O$8)*'Control Panel'!$C$24)+(('Control Panel'!$P$9-'Control Panel'!$O$9)*'Control Panel'!$C$25)+(('Control Panel'!$P$10-'Control Panel'!$O$10)*'Control Panel'!$C$26)+(('Control Panel'!$P$11-'Control Panel'!$O$11)*'Control Panel'!$C$27)+((Z135-'Control Panel'!$P$11)*'Control Panel'!$C$28),IF(Z135&gt;='Control Panel'!$P$10,(('Control Panel'!$P$8-'Control Panel'!$O$8)*'Control Panel'!$C$24)+('Control Panel'!$P$9-'Control Panel'!$O$9)*'Control Panel'!$C$25+(('Control Panel'!$P$10-'Control Panel'!$O$10)*'Control Panel'!$C$26)+((Z135-'Control Panel'!$P$10)*'Control Panel'!$C$27),IF(Z135&gt;='Control Panel'!$P$9,(('Control Panel'!$P$8-'Control Panel'!$O$8)*'Control Panel'!$C$24)+(('Control Panel'!$P$9-'Control Panel'!$O$9)*'Control Panel'!$C$25)+((Z135-'Control Panel'!$P$9)*'Control Panel'!$C$26),IF(Z135&gt;='Control Panel'!$P$8,(('Control Panel'!$P$8-'Control Panel'!$O$8)*'Control Panel'!$C$24)+((Z135-'Control Panel'!$P$8)*'Control Panel'!$C$25),IF(Z135&lt;='Control Panel'!$P$8,((Z135-'Control Panel'!$O$8)*'Control Panel'!$C$24))))))))</f>
        <v>308874.36847738596</v>
      </c>
      <c r="AC135" s="93">
        <f t="shared" si="50"/>
        <v>81292.455522828444</v>
      </c>
      <c r="AD135" s="93">
        <f>Y135*(1+'Control Panel'!$C$44)</f>
        <v>95689731.58573176</v>
      </c>
      <c r="AE135" s="91">
        <f>Z135*(1+'Control Panel'!$C$44)</f>
        <v>92082158.648207515</v>
      </c>
      <c r="AF135" s="91">
        <f>IF(AD135&gt;='Control Panel'!S$36,(('Control Panel'!S$34-'Control Panel'!R$34)*'Control Panel'!$C$39)+('Control Panel'!S$35-'Control Panel'!R$35)*'Control Panel'!$C$40+(('Control Panel'!S$36-'Control Panel'!R$36)*'Control Panel'!$C$41),IF(AD135&gt;='Control Panel'!S$35,(('Control Panel'!S$34-'Control Panel'!R$34)*'Control Panel'!$C$39)+(('Control Panel'!S$35-'Control Panel'!R$35)*'Control Panel'!$C$40)+((AD135-'Control Panel'!S$35)*'Control Panel'!$C$41),IF(AD135&gt;='Control Panel'!S$34,(('Control Panel'!S$34-'Control Panel'!R$34)*'Control Panel'!$C$39)+((AD135-'Control Panel'!S$34)*'Control Panel'!$C$40),IF(AD135&lt;='Control Panel'!S$34,((AD135-'Control Panel'!R$34)*'Control Panel'!$C$39)))))</f>
        <v>234409.37034319423</v>
      </c>
      <c r="AG135" s="91">
        <f>IF(AE135&gt;='Control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Panel'!$C$29)),IF(AE135&gt;='Control Panel'!$S$12,(('Control Panel'!$S$8-'Control Panel'!$R$8)*'Control Panel'!$C$24)+(('Control Panel'!$S$9-'Control Panel'!$R$9)*'Control Panel'!$C$25)+(('Control Panel'!$S$10-'Control Panel'!$R$10)*'Control Panel'!$C$26)+(('Control Panel'!$S$11-'Control Panel'!$R$11)*'Control Panel'!$C$27)+(('Control Panel'!$S$12-'Control Panel'!$R$12)*'Control Panel'!$C$28)+((AE135-'Control Panel'!$S$12)*'Control Panel'!$C$29),IF(AE135&gt;='Control Panel'!$S$11,(('Control Panel'!$S$8-'Control Panel'!$R$8)*'Control Panel'!$C$24)+(('Control Panel'!$S$9-'Control Panel'!$R$9)*'Control Panel'!$C$25)+(('Control Panel'!$S$10-'Control Panel'!$R$10)*'Control Panel'!$C$26)+(('Control Panel'!$S$11-'Control Panel'!$R$11)*'Control Panel'!$C$27)+((AE135-'Control Panel'!$S$11)*'Control Panel'!$C$28),IF(AE135&gt;='Control Panel'!$S$10,(('Control Panel'!$S$8-'Control Panel'!$R$8)*'Control Panel'!$C$24)+('Control Panel'!$S$9-'Control Panel'!$R$9)*'Control Panel'!$C$25+(('Control Panel'!$S$10-'Control Panel'!$R$10)*'Control Panel'!$C$26)+((AE135-'Control Panel'!$S$10)*'Control Panel'!$C$27),IF(AE135&gt;='Control Panel'!$S$9,(('Control Panel'!$S$8-'Control Panel'!$R$8)*'Control Panel'!$C$24)+(('Control Panel'!$S$9-'Control Panel'!$R$9)*'Control Panel'!$C$25)+((AE135-'Control Panel'!$S$9)*'Control Panel'!$C$26),IF(AE135&gt;='Control Panel'!$S$8,(('Control Panel'!$S$8-'Control Panel'!$R$8)*'Control Panel'!$C$24)+((AE135-'Control Panel'!$S$8)*'Control Panel'!$C$25),IF(AE135&lt;='Control Panel'!$S$8,((AE135-'Control Panel'!$R$8)*'Control Panel'!$C$24))))))))</f>
        <v>318140.59963670757</v>
      </c>
      <c r="AH135" s="91">
        <f t="shared" si="51"/>
        <v>83731.229293513345</v>
      </c>
      <c r="AI135" s="92">
        <f t="shared" si="52"/>
        <v>1105732.0664496659</v>
      </c>
      <c r="AJ135" s="92">
        <f t="shared" si="53"/>
        <v>1500700.5133202909</v>
      </c>
      <c r="AK135" s="92">
        <f t="shared" si="54"/>
        <v>394968.44687062502</v>
      </c>
    </row>
    <row r="136" spans="1:37" s="94" customFormat="1" ht="14.1">
      <c r="A136" s="86" t="str">
        <f>'ESTIMATED Earned Revenue'!A137</f>
        <v>Charlotte, NC</v>
      </c>
      <c r="B136" s="86"/>
      <c r="C136" s="87">
        <f>'ESTIMATED Earned Revenue'!$I137*1.07925</f>
        <v>90050275.869000003</v>
      </c>
      <c r="D136" s="87">
        <f>'ESTIMATED Earned Revenue'!$L137*1.07925</f>
        <v>80162048.145750001</v>
      </c>
      <c r="E136" s="88">
        <f>IF(C136&gt;='Control Panel'!D$36,(('Control Panel'!D$34-'Control Panel'!C$34)*'Control Panel'!$C$39)+('Control Panel'!D$35-'Control Panel'!C$35)*'Control Panel'!$C$40+(('Control Panel'!D$36-'Control Panel'!C$36)*'Control Panel'!$C$41),IF(C136&gt;='Control Panel'!D$35,(('Control Panel'!D$34-'Control Panel'!C$34)*'Control Panel'!$C$39)+(('Control Panel'!D$35-'Control Panel'!C$35)*'Control Panel'!$C$40)+((C136-'Control Panel'!D$35)*'Control Panel'!$C$41),IF(C136&gt;='Control Panel'!D$34,(('Control Panel'!D$34-'Control Panel'!C$34)*'Control Panel'!$C$39)+((C136-'Control Panel'!D$34)*'Control Panel'!$C$40),IF(C136&lt;='Control Panel'!D$34,((C136-'Control Panel'!C$34)*'Control Panel'!$C$39)))))</f>
        <v>202203.584</v>
      </c>
      <c r="F136" s="88">
        <f>IF(D136&gt;='Control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Panel'!$C$29)),IF(D136&gt;='Control Panel'!$D$12,(('Control Panel'!$D$8-'Control Panel'!$C$8)*'Control Panel'!$C$24)+(('Control Panel'!$D$9-'Control Panel'!$C$9)*'Control Panel'!$C$25)+(('Control Panel'!$D$10-'Control Panel'!$C$10)*'Control Panel'!$C$26)+(('Control Panel'!$D$11-'Control Panel'!$C$11)*'Control Panel'!$C$27)+(('Control Panel'!$D$12-'Control Panel'!$C$12)*'Control Panel'!$C$28)+((D136-'Control Panel'!$D$12)*'Control Panel'!$C$29),IF(D136&gt;='Control Panel'!$D$11,(('Control Panel'!$D$8-'Control Panel'!$C$8)*'Control Panel'!$C$24)+(('Control Panel'!$D$9-'Control Panel'!$C$9)*'Control Panel'!$C$25)+(('Control Panel'!$D$10-'Control Panel'!$C$10)*'Control Panel'!$C$26)+(('Control Panel'!$D$11-'Control Panel'!$C$11)*'Control Panel'!$C$27)+((D136-'Control Panel'!$D$11)*'Control Panel'!$C$28),IF(D136&gt;='Control Panel'!$D$10,(('Control Panel'!$D$8-'Control Panel'!$C$8)*'Control Panel'!$C$24)+('Control Panel'!$D$9-'Control Panel'!$C$9)*'Control Panel'!$C$25+(('Control Panel'!$D$10-'Control Panel'!$C$10)*'Control Panel'!$C$26)+((D136-'Control Panel'!$D$10)*'Control Panel'!$C$27),IF(D136&gt;='Control Panel'!$D$9,(('Control Panel'!$D$8-'Control Panel'!$C$8)*'Control Panel'!$C$24)+(('Control Panel'!$D$9-'Control Panel'!$C$9)*'Control Panel'!$C$25)+((D136-'Control Panel'!$D$9)*'Control Panel'!$C$26),IF(D136&gt;='Control Panel'!$D$8,(('Control Panel'!$D$8-'Control Panel'!$C$8)*'Control Panel'!$C$24)+((D136-'Control Panel'!$D$8)*'Control Panel'!$C$25),IF(D136&lt;='Control Panel'!$D$8,((D136-'Control Panel'!$C$8)*'Control Panel'!$C$24))))))))</f>
        <v>275162.04464575002</v>
      </c>
      <c r="G136" s="89">
        <f t="shared" si="44"/>
        <v>2.2454521326970085E-3</v>
      </c>
      <c r="H136" s="90">
        <f t="shared" si="45"/>
        <v>3.4325725328955238E-3</v>
      </c>
      <c r="I136" s="91">
        <f t="shared" si="46"/>
        <v>72958.460645750019</v>
      </c>
      <c r="J136" s="91">
        <f>C136*(1+'Control Panel'!$C$44)</f>
        <v>92751784.145070001</v>
      </c>
      <c r="K136" s="91">
        <f>D136*(1+'Control Panel'!$C$44)</f>
        <v>82566909.590122506</v>
      </c>
      <c r="L136" s="92">
        <f>IF(J136&gt;='Control Panel'!G$36,(('Control Panel'!G$34-'Control Panel'!F$34)*'Control Panel'!$C$39)+('Control Panel'!G$35-'Control Panel'!F$35)*'Control Panel'!$C$40+(('Control Panel'!G$36-'Control Panel'!F$36)*'Control Panel'!$C$41),IF(J136&gt;='Control Panel'!G$35,(('Control Panel'!G$34-'Control Panel'!F$34)*'Control Panel'!$C$39)+(('Control Panel'!G$35-'Control Panel'!F$35)*'Control Panel'!$C$40)+((J136-'Control Panel'!G$35)*'Control Panel'!$C$41),IF(J136&gt;='Control Panel'!G$34,(('Control Panel'!G$34-'Control Panel'!F$34)*'Control Panel'!$C$39)+((J136-'Control Panel'!G$34)*'Control Panel'!$C$40),IF(J136&lt;='Control Panel'!G$34,((J136-'Control Panel'!F$34)*'Control Panel'!$C$39)))))</f>
        <v>208269.68946000002</v>
      </c>
      <c r="M136" s="92">
        <f>IF(K136&gt;='Control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Panel'!$C$29)),IF(K136&gt;='Control Panel'!$G$12,(('Control Panel'!$G$8-'Control Panel'!$F$8)*'Control Panel'!$C$24)+(('Control Panel'!$G$9-'Control Panel'!$F$9)*'Control Panel'!$C$25)+(('Control Panel'!$G$10-'Control Panel'!$F$10)*'Control Panel'!$C$26)+(('Control Panel'!$G$11-'Control Panel'!$F$11)*'Control Panel'!$C$27)+(('Control Panel'!$G$12-'Control Panel'!$F$12)*'Control Panel'!$C$28)+((K136-'Control Panel'!$G$12)*'Control Panel'!$C$29),IF(K136&gt;='Control Panel'!$G$11,(('Control Panel'!$G$8-'Control Panel'!$F$8)*'Control Panel'!$C$24)+(('Control Panel'!$G$9-'Control Panel'!$F$9)*'Control Panel'!$C$25)+(('Control Panel'!$G$10-'Control Panel'!$F$10)*'Control Panel'!$C$26)+(('Control Panel'!$G$11-'Control Panel'!$F$11)*'Control Panel'!$C$27)+((K136-'Control Panel'!$G$11)*'Control Panel'!$C$28),IF(K136&gt;='Control Panel'!$G$10,(('Control Panel'!$G$8-'Control Panel'!$F$8)*'Control Panel'!$C$24)+('Control Panel'!$G$9-'Control Panel'!$F$9)*'Control Panel'!$C$25+(('Control Panel'!$G$10-'Control Panel'!$F$10)*'Control Panel'!$C$26)+((K136-'Control Panel'!$G$10)*'Control Panel'!$C$27),IF(K136&gt;='Control Panel'!$G$9,(('Control Panel'!$G$8-'Control Panel'!$F$8)*'Control Panel'!$C$24)+(('Control Panel'!$G$9-'Control Panel'!$F$9)*'Control Panel'!$C$25)+((K136-'Control Panel'!$G$9)*'Control Panel'!$C$26),IF(K136&gt;='Control Panel'!$G$8,(('Control Panel'!$G$8-'Control Panel'!$F$8)*'Control Panel'!$C$24)+((K136-'Control Panel'!$G$8)*'Control Panel'!$C$25),IF(K136&lt;='Control Panel'!$G$8,((K136-'Control Panel'!$F$8)*'Control Panel'!$C$24))))))))</f>
        <v>283416.90609012253</v>
      </c>
      <c r="N136" s="92">
        <f t="shared" si="47"/>
        <v>75147.216630122508</v>
      </c>
      <c r="O136" s="92">
        <f>J136*(1+'Control Panel'!$C$44)</f>
        <v>95534337.669422105</v>
      </c>
      <c r="P136" s="92">
        <f>K136*(1+'Control Panel'!$C$44)</f>
        <v>85043916.877826184</v>
      </c>
      <c r="Q136" s="92">
        <f>IF(O136&gt;='Control Panel'!J$36,(('Control Panel'!J$34-'Control Panel'!I$34)*'Control Panel'!$C$39)+('Control Panel'!J$35-'Control Panel'!I$35)*'Control Panel'!$C$40+(('Control Panel'!J$36-'Control Panel'!I$36)*'Control Panel'!$C$41),IF(O136&gt;='Control Panel'!J$35,(('Control Panel'!J$34-'Control Panel'!I$34)*'Control Panel'!$C$39)+(('Control Panel'!J$35-'Control Panel'!I$35)*'Control Panel'!$C$40)+((O136-'Control Panel'!J$35)*'Control Panel'!$C$41),IF(O136&gt;='Control Panel'!J$34,(('Control Panel'!J$34-'Control Panel'!I$34)*'Control Panel'!$C$39)+((O136-'Control Panel'!J$34)*'Control Panel'!$C$40),IF(O136&lt;='Control Panel'!J$34,((O136-'Control Panel'!I$34)*'Control Panel'!$C$39)))))</f>
        <v>214517.78014380005</v>
      </c>
      <c r="R136" s="92">
        <f>IF(P136&gt;='Control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Panel'!$C$29)),IF(P136&gt;='Control Panel'!$J$12,(('Control Panel'!$J$8-'Control Panel'!$I$8)*'Control Panel'!$C$24)+(('Control Panel'!$J$9-'Control Panel'!$I$9)*'Control Panel'!$C$25)+(('Control Panel'!$J$10-'Control Panel'!$I$10)*'Control Panel'!$C$26)+(('Control Panel'!$J$11-'Control Panel'!$I$11)*'Control Panel'!$C$27)+(('Control Panel'!$J$12-'Control Panel'!$I$12)*'Control Panel'!$C$28)+((P136-'Control Panel'!$J$12)*'Control Panel'!$C$29),IF(P136&gt;='Control Panel'!$J$11,(('Control Panel'!$J$8-'Control Panel'!$I$8)*'Control Panel'!$C$24)+(('Control Panel'!$J$9-'Control Panel'!$I$9)*'Control Panel'!$C$25)+(('Control Panel'!$J$10-'Control Panel'!$I$10)*'Control Panel'!$C$26)+(('Control Panel'!$J$11-'Control Panel'!$I$11)*'Control Panel'!$C$27)+((P136-'Control Panel'!$J$11)*'Control Panel'!$C$28),IF(P136&gt;='Control Panel'!$J$10,(('Control Panel'!$J$8-'Control Panel'!$I$8)*'Control Panel'!$C$24)+('Control Panel'!$J$9-'Control Panel'!$I$9)*'Control Panel'!$C$25+(('Control Panel'!$J$10-'Control Panel'!$I$10)*'Control Panel'!$C$26)+((P136-'Control Panel'!$J$10)*'Control Panel'!$C$27),IF(P136&gt;='Control Panel'!$J$9,(('Control Panel'!$J$8-'Control Panel'!$I$8)*'Control Panel'!$C$24)+(('Control Panel'!$J$9-'Control Panel'!$I$9)*'Control Panel'!$C$25)+((P136-'Control Panel'!$J$9)*'Control Panel'!$C$26),IF(P136&gt;='Control Panel'!$J$8,(('Control Panel'!$J$8-'Control Panel'!$I$8)*'Control Panel'!$C$24)+((P136-'Control Panel'!$J$8)*'Control Panel'!$C$25),IF(P136&lt;='Control Panel'!$J$8,((P136-'Control Panel'!$I$8)*'Control Panel'!$C$24))))))))</f>
        <v>291919.41327282623</v>
      </c>
      <c r="S136" s="92">
        <f t="shared" si="48"/>
        <v>77401.633129026188</v>
      </c>
      <c r="T136" s="92">
        <f>O136*(1+'Control Panel'!$C$44)</f>
        <v>98400367.799504772</v>
      </c>
      <c r="U136" s="92">
        <f>P136*(1+'Control Panel'!$C$44)</f>
        <v>87595234.384160966</v>
      </c>
      <c r="V136" s="92">
        <f>IF(T136&gt;='Control Panel'!M$36,(('Control Panel'!M$34-'Control Panel'!L$34)*'Control Panel'!$C$39)+('Control Panel'!M$35-'Control Panel'!L$35)*'Control Panel'!$C$40+(('Control Panel'!M$36-'Control Panel'!L$36)*'Control Panel'!$C$41),IF(T136&gt;='Control Panel'!M$35,(('Control Panel'!M$34-'Control Panel'!L$34)*'Control Panel'!$C$39)+(('Control Panel'!M$35-'Control Panel'!L$35)*'Control Panel'!$C$40)+((T136-'Control Panel'!M$35)*'Control Panel'!$C$41),IF(T136&gt;='Control Panel'!M$34,(('Control Panel'!M$34-'Control Panel'!L$34)*'Control Panel'!$C$39)+((T136-'Control Panel'!M$34)*'Control Panel'!$C$40),IF(T136&lt;='Control Panel'!M$34,((T136-'Control Panel'!L$34)*'Control Panel'!$C$39)))))</f>
        <v>220953.31354811406</v>
      </c>
      <c r="W136" s="91">
        <f>IF(U136&gt;='Control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Panel'!$C$29)),IF(U136&gt;='Control Panel'!$M$12,(('Control Panel'!$M$8-'Control Panel'!$L$8)*'Control Panel'!$C$24)+(('Control Panel'!$M$9-'Control Panel'!$L$9)*'Control Panel'!$C$25)+(('Control Panel'!$M$10-'Control Panel'!$L$10)*'Control Panel'!$C$26)+(('Control Panel'!$M$11-'Control Panel'!$L$11)*'Control Panel'!$C$27)+(('Control Panel'!$M$12-'Control Panel'!$L$12)*'Control Panel'!$C$28)+((U136-'Control Panel'!$M$12)*'Control Panel'!$C$29),IF(U136&gt;='Control Panel'!$M$11,(('Control Panel'!$M$8-'Control Panel'!$L$8)*'Control Panel'!$C$24)+(('Control Panel'!$M$9-'Control Panel'!$L$9)*'Control Panel'!$C$25)+(('Control Panel'!$M$10-'Control Panel'!$L$10)*'Control Panel'!$C$26)+(('Control Panel'!$M$11-'Control Panel'!$L$11)*'Control Panel'!$C$27)+((U136-'Control Panel'!$M$11)*'Control Panel'!$C$28),IF(U136&gt;='Control Panel'!$M$10,(('Control Panel'!$M$8-'Control Panel'!$L$8)*'Control Panel'!$C$24)+('Control Panel'!$M$9-'Control Panel'!$L$9)*'Control Panel'!$C$25+(('Control Panel'!$M$10-'Control Panel'!$L$10)*'Control Panel'!$C$26)+((U136-'Control Panel'!$M$10)*'Control Panel'!$C$27),IF(U136&gt;='Control Panel'!$M$9,(('Control Panel'!$M$8-'Control Panel'!$L$8)*'Control Panel'!$C$24)+(('Control Panel'!$M$9-'Control Panel'!$L$9)*'Control Panel'!$C$25)+((U136-'Control Panel'!$M$9)*'Control Panel'!$C$26),IF(U136&gt;='Control Panel'!$M$8,(('Control Panel'!$M$8-'Control Panel'!$L$8)*'Control Panel'!$C$24)+((U136-'Control Panel'!$M$8)*'Control Panel'!$C$25),IF(U136&lt;='Control Panel'!$M$8,((U136-'Control Panel'!$L$8)*'Control Panel'!$C$24))))))))</f>
        <v>300676.99588416098</v>
      </c>
      <c r="X136" s="92">
        <f t="shared" si="49"/>
        <v>79723.682336046913</v>
      </c>
      <c r="Y136" s="91">
        <f>T136*(1+'Control Panel'!$C$44)</f>
        <v>101352378.83348992</v>
      </c>
      <c r="Z136" s="91">
        <f>U136*(1+'Control Panel'!$C$44)</f>
        <v>90223091.415685803</v>
      </c>
      <c r="AA136" s="91">
        <f>IF(Y136&gt;='Control Panel'!P$36,(('Control Panel'!P$34-'Control Panel'!O$34)*'Control Panel'!$C$39)+('Control Panel'!P$35-'Control Panel'!O$35)*'Control Panel'!$C$40+(('Control Panel'!P$36-'Control Panel'!O$36)*'Control Panel'!$C$41),IF(Y136&gt;='Control Panel'!P$35,(('Control Panel'!P$34-'Control Panel'!O$34)*'Control Panel'!$C$39)+(('Control Panel'!P$35-'Control Panel'!O$35)*'Control Panel'!$C$40)+((Y136-'Control Panel'!P$35)*'Control Panel'!$C$41),IF(Y136&gt;='Control Panel'!P$34,(('Control Panel'!P$34-'Control Panel'!O$34)*'Control Panel'!$C$39)+((Y136-'Control Panel'!P$34)*'Control Panel'!$C$40),IF(Y136&lt;='Control Panel'!P$34,((Y136-'Control Panel'!O$34)*'Control Panel'!$C$39)))))</f>
        <v>227581.91295455751</v>
      </c>
      <c r="AB136" s="91">
        <f>IF(Z136&gt;='Control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Panel'!$C$29)),IF(Z136&gt;='Control Panel'!$P$12,(('Control Panel'!$P$8-'Control Panel'!$O$8)*'Control Panel'!$C$24)+(('Control Panel'!$P$9-'Control Panel'!$O$9)*'Control Panel'!$C$25)+(('Control Panel'!$P$10-'Control Panel'!$O$10)*'Control Panel'!$C$26)+(('Control Panel'!$P$11-'Control Panel'!$O$11)*'Control Panel'!$C$27)+(('Control Panel'!$P$12-'Control Panel'!$O$12)*'Control Panel'!$C$28)+((Z136-'Control Panel'!$P$12)*'Control Panel'!$C$29),IF(Z136&gt;='Control Panel'!$P$11,(('Control Panel'!$P$8-'Control Panel'!$O$8)*'Control Panel'!$C$24)+(('Control Panel'!$P$9-'Control Panel'!$O$9)*'Control Panel'!$C$25)+(('Control Panel'!$P$10-'Control Panel'!$O$10)*'Control Panel'!$C$26)+(('Control Panel'!$P$11-'Control Panel'!$O$11)*'Control Panel'!$C$27)+((Z136-'Control Panel'!$P$11)*'Control Panel'!$C$28),IF(Z136&gt;='Control Panel'!$P$10,(('Control Panel'!$P$8-'Control Panel'!$O$8)*'Control Panel'!$C$24)+('Control Panel'!$P$9-'Control Panel'!$O$9)*'Control Panel'!$C$25+(('Control Panel'!$P$10-'Control Panel'!$O$10)*'Control Panel'!$C$26)+((Z136-'Control Panel'!$P$10)*'Control Panel'!$C$27),IF(Z136&gt;='Control Panel'!$P$9,(('Control Panel'!$P$8-'Control Panel'!$O$8)*'Control Panel'!$C$24)+(('Control Panel'!$P$9-'Control Panel'!$O$9)*'Control Panel'!$C$25)+((Z136-'Control Panel'!$P$9)*'Control Panel'!$C$26),IF(Z136&gt;='Control Panel'!$P$8,(('Control Panel'!$P$8-'Control Panel'!$O$8)*'Control Panel'!$C$24)+((Z136-'Control Panel'!$P$8)*'Control Panel'!$C$25),IF(Z136&lt;='Control Panel'!$P$8,((Z136-'Control Panel'!$O$8)*'Control Panel'!$C$24))))))))</f>
        <v>309697.30586568586</v>
      </c>
      <c r="AC136" s="93">
        <f t="shared" si="50"/>
        <v>82115.392911128351</v>
      </c>
      <c r="AD136" s="93">
        <f>Y136*(1+'Control Panel'!$C$44)</f>
        <v>104392950.19849463</v>
      </c>
      <c r="AE136" s="91">
        <f>Z136*(1+'Control Panel'!$C$44)</f>
        <v>92929784.15815638</v>
      </c>
      <c r="AF136" s="91">
        <f>IF(AD136&gt;='Control Panel'!S$36,(('Control Panel'!S$34-'Control Panel'!R$34)*'Control Panel'!$C$39)+('Control Panel'!S$35-'Control Panel'!R$35)*'Control Panel'!$C$40+(('Control Panel'!S$36-'Control Panel'!R$36)*'Control Panel'!$C$41),IF(AD136&gt;='Control Panel'!S$35,(('Control Panel'!S$34-'Control Panel'!R$34)*'Control Panel'!$C$39)+(('Control Panel'!S$35-'Control Panel'!R$35)*'Control Panel'!$C$40)+((AD136-'Control Panel'!S$35)*'Control Panel'!$C$41),IF(AD136&gt;='Control Panel'!S$34,(('Control Panel'!S$34-'Control Panel'!R$34)*'Control Panel'!$C$39)+((AD136-'Control Panel'!S$34)*'Control Panel'!$C$40),IF(AD136&lt;='Control Panel'!S$34,((AD136-'Control Panel'!R$34)*'Control Panel'!$C$39)))))</f>
        <v>234409.37034319423</v>
      </c>
      <c r="AG136" s="91">
        <f>IF(AE136&gt;='Control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Panel'!$C$29)),IF(AE136&gt;='Control Panel'!$S$12,(('Control Panel'!$S$8-'Control Panel'!$R$8)*'Control Panel'!$C$24)+(('Control Panel'!$S$9-'Control Panel'!$R$9)*'Control Panel'!$C$25)+(('Control Panel'!$S$10-'Control Panel'!$R$10)*'Control Panel'!$C$26)+(('Control Panel'!$S$11-'Control Panel'!$R$11)*'Control Panel'!$C$27)+(('Control Panel'!$S$12-'Control Panel'!$R$12)*'Control Panel'!$C$28)+((AE136-'Control Panel'!$S$12)*'Control Panel'!$C$29),IF(AE136&gt;='Control Panel'!$S$11,(('Control Panel'!$S$8-'Control Panel'!$R$8)*'Control Panel'!$C$24)+(('Control Panel'!$S$9-'Control Panel'!$R$9)*'Control Panel'!$C$25)+(('Control Panel'!$S$10-'Control Panel'!$R$10)*'Control Panel'!$C$26)+(('Control Panel'!$S$11-'Control Panel'!$R$11)*'Control Panel'!$C$27)+((AE136-'Control Panel'!$S$11)*'Control Panel'!$C$28),IF(AE136&gt;='Control Panel'!$S$10,(('Control Panel'!$S$8-'Control Panel'!$R$8)*'Control Panel'!$C$24)+('Control Panel'!$S$9-'Control Panel'!$R$9)*'Control Panel'!$C$25+(('Control Panel'!$S$10-'Control Panel'!$R$10)*'Control Panel'!$C$26)+((AE136-'Control Panel'!$S$10)*'Control Panel'!$C$27),IF(AE136&gt;='Control Panel'!$S$9,(('Control Panel'!$S$8-'Control Panel'!$R$8)*'Control Panel'!$C$24)+(('Control Panel'!$S$9-'Control Panel'!$R$9)*'Control Panel'!$C$25)+((AE136-'Control Panel'!$S$9)*'Control Panel'!$C$26),IF(AE136&gt;='Control Panel'!$S$8,(('Control Panel'!$S$8-'Control Panel'!$R$8)*'Control Panel'!$C$24)+((AE136-'Control Panel'!$S$8)*'Control Panel'!$C$25),IF(AE136&lt;='Control Panel'!$S$8,((AE136-'Control Panel'!$R$8)*'Control Panel'!$C$24))))))))</f>
        <v>318988.22514665639</v>
      </c>
      <c r="AH136" s="91">
        <f t="shared" si="51"/>
        <v>84578.854803462164</v>
      </c>
      <c r="AI136" s="92">
        <f t="shared" si="52"/>
        <v>1105732.0664496659</v>
      </c>
      <c r="AJ136" s="92">
        <f t="shared" si="53"/>
        <v>1504698.8462594519</v>
      </c>
      <c r="AK136" s="92">
        <f t="shared" si="54"/>
        <v>398966.77980978601</v>
      </c>
    </row>
    <row r="137" spans="1:37" s="94" customFormat="1" ht="14.1">
      <c r="A137" s="86" t="str">
        <f>'ESTIMATED Earned Revenue'!A138</f>
        <v>Winston-Salem, NC</v>
      </c>
      <c r="B137" s="86"/>
      <c r="C137" s="87">
        <f>'ESTIMATED Earned Revenue'!$I138*1.07925</f>
        <v>90934589.435197487</v>
      </c>
      <c r="D137" s="87">
        <f>'ESTIMATED Earned Revenue'!$L138*1.07925</f>
        <v>82186373.39521125</v>
      </c>
      <c r="E137" s="88">
        <f>IF(C137&gt;='Control Panel'!D$36,(('Control Panel'!D$34-'Control Panel'!C$34)*'Control Panel'!$C$39)+('Control Panel'!D$35-'Control Panel'!C$35)*'Control Panel'!$C$40+(('Control Panel'!D$36-'Control Panel'!C$36)*'Control Panel'!$C$41),IF(C137&gt;='Control Panel'!D$35,(('Control Panel'!D$34-'Control Panel'!C$34)*'Control Panel'!$C$39)+(('Control Panel'!D$35-'Control Panel'!C$35)*'Control Panel'!$C$40)+((C137-'Control Panel'!D$35)*'Control Panel'!$C$41),IF(C137&gt;='Control Panel'!D$34,(('Control Panel'!D$34-'Control Panel'!C$34)*'Control Panel'!$C$39)+((C137-'Control Panel'!D$34)*'Control Panel'!$C$40),IF(C137&lt;='Control Panel'!D$34,((C137-'Control Panel'!C$34)*'Control Panel'!$C$39)))))</f>
        <v>202203.584</v>
      </c>
      <c r="F137" s="88">
        <f>IF(D137&gt;='Control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Panel'!$C$29)),IF(D137&gt;='Control Panel'!$D$12,(('Control Panel'!$D$8-'Control Panel'!$C$8)*'Control Panel'!$C$24)+(('Control Panel'!$D$9-'Control Panel'!$C$9)*'Control Panel'!$C$25)+(('Control Panel'!$D$10-'Control Panel'!$C$10)*'Control Panel'!$C$26)+(('Control Panel'!$D$11-'Control Panel'!$C$11)*'Control Panel'!$C$27)+(('Control Panel'!$D$12-'Control Panel'!$C$12)*'Control Panel'!$C$28)+((D137-'Control Panel'!$D$12)*'Control Panel'!$C$29),IF(D137&gt;='Control Panel'!$D$11,(('Control Panel'!$D$8-'Control Panel'!$C$8)*'Control Panel'!$C$24)+(('Control Panel'!$D$9-'Control Panel'!$C$9)*'Control Panel'!$C$25)+(('Control Panel'!$D$10-'Control Panel'!$C$10)*'Control Panel'!$C$26)+(('Control Panel'!$D$11-'Control Panel'!$C$11)*'Control Panel'!$C$27)+((D137-'Control Panel'!$D$11)*'Control Panel'!$C$28),IF(D137&gt;='Control Panel'!$D$10,(('Control Panel'!$D$8-'Control Panel'!$C$8)*'Control Panel'!$C$24)+('Control Panel'!$D$9-'Control Panel'!$C$9)*'Control Panel'!$C$25+(('Control Panel'!$D$10-'Control Panel'!$C$10)*'Control Panel'!$C$26)+((D137-'Control Panel'!$D$10)*'Control Panel'!$C$27),IF(D137&gt;='Control Panel'!$D$9,(('Control Panel'!$D$8-'Control Panel'!$C$8)*'Control Panel'!$C$24)+(('Control Panel'!$D$9-'Control Panel'!$C$9)*'Control Panel'!$C$25)+((D137-'Control Panel'!$D$9)*'Control Panel'!$C$26),IF(D137&gt;='Control Panel'!$D$8,(('Control Panel'!$D$8-'Control Panel'!$C$8)*'Control Panel'!$C$24)+((D137-'Control Panel'!$D$8)*'Control Panel'!$C$25),IF(D137&lt;='Control Panel'!$D$8,((D137-'Control Panel'!$C$8)*'Control Panel'!$C$24))))))))</f>
        <v>277186.36989521125</v>
      </c>
      <c r="G137" s="89">
        <f t="shared" si="44"/>
        <v>2.2236157358371963E-3</v>
      </c>
      <c r="H137" s="90">
        <f t="shared" si="45"/>
        <v>3.3726560553085805E-3</v>
      </c>
      <c r="I137" s="91">
        <f t="shared" si="46"/>
        <v>74982.785895211244</v>
      </c>
      <c r="J137" s="91">
        <f>C137*(1+'Control Panel'!$C$44)</f>
        <v>93662627.11825341</v>
      </c>
      <c r="K137" s="91">
        <f>D137*(1+'Control Panel'!$C$44)</f>
        <v>84651964.597067595</v>
      </c>
      <c r="L137" s="92">
        <f>IF(J137&gt;='Control Panel'!G$36,(('Control Panel'!G$34-'Control Panel'!F$34)*'Control Panel'!$C$39)+('Control Panel'!G$35-'Control Panel'!F$35)*'Control Panel'!$C$40+(('Control Panel'!G$36-'Control Panel'!F$36)*'Control Panel'!$C$41),IF(J137&gt;='Control Panel'!G$35,(('Control Panel'!G$34-'Control Panel'!F$34)*'Control Panel'!$C$39)+(('Control Panel'!G$35-'Control Panel'!F$35)*'Control Panel'!$C$40)+((J137-'Control Panel'!G$35)*'Control Panel'!$C$41),IF(J137&gt;='Control Panel'!G$34,(('Control Panel'!G$34-'Control Panel'!F$34)*'Control Panel'!$C$39)+((J137-'Control Panel'!G$34)*'Control Panel'!$C$40),IF(J137&lt;='Control Panel'!G$34,((J137-'Control Panel'!F$34)*'Control Panel'!$C$39)))))</f>
        <v>208269.68946000002</v>
      </c>
      <c r="M137" s="92">
        <f>IF(K137&gt;='Control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Panel'!$C$29)),IF(K137&gt;='Control Panel'!$G$12,(('Control Panel'!$G$8-'Control Panel'!$F$8)*'Control Panel'!$C$24)+(('Control Panel'!$G$9-'Control Panel'!$F$9)*'Control Panel'!$C$25)+(('Control Panel'!$G$10-'Control Panel'!$F$10)*'Control Panel'!$C$26)+(('Control Panel'!$G$11-'Control Panel'!$F$11)*'Control Panel'!$C$27)+(('Control Panel'!$G$12-'Control Panel'!$F$12)*'Control Panel'!$C$28)+((K137-'Control Panel'!$G$12)*'Control Panel'!$C$29),IF(K137&gt;='Control Panel'!$G$11,(('Control Panel'!$G$8-'Control Panel'!$F$8)*'Control Panel'!$C$24)+(('Control Panel'!$G$9-'Control Panel'!$F$9)*'Control Panel'!$C$25)+(('Control Panel'!$G$10-'Control Panel'!$F$10)*'Control Panel'!$C$26)+(('Control Panel'!$G$11-'Control Panel'!$F$11)*'Control Panel'!$C$27)+((K137-'Control Panel'!$G$11)*'Control Panel'!$C$28),IF(K137&gt;='Control Panel'!$G$10,(('Control Panel'!$G$8-'Control Panel'!$F$8)*'Control Panel'!$C$24)+('Control Panel'!$G$9-'Control Panel'!$F$9)*'Control Panel'!$C$25+(('Control Panel'!$G$10-'Control Panel'!$F$10)*'Control Panel'!$C$26)+((K137-'Control Panel'!$G$10)*'Control Panel'!$C$27),IF(K137&gt;='Control Panel'!$G$9,(('Control Panel'!$G$8-'Control Panel'!$F$8)*'Control Panel'!$C$24)+(('Control Panel'!$G$9-'Control Panel'!$F$9)*'Control Panel'!$C$25)+((K137-'Control Panel'!$G$9)*'Control Panel'!$C$26),IF(K137&gt;='Control Panel'!$G$8,(('Control Panel'!$G$8-'Control Panel'!$F$8)*'Control Panel'!$C$24)+((K137-'Control Panel'!$G$8)*'Control Panel'!$C$25),IF(K137&lt;='Control Panel'!$G$8,((K137-'Control Panel'!$F$8)*'Control Panel'!$C$24))))))))</f>
        <v>285501.96109706763</v>
      </c>
      <c r="N137" s="92">
        <f t="shared" si="47"/>
        <v>77232.271637067606</v>
      </c>
      <c r="O137" s="92">
        <f>J137*(1+'Control Panel'!$C$44)</f>
        <v>96472505.931801021</v>
      </c>
      <c r="P137" s="92">
        <f>K137*(1+'Control Panel'!$C$44)</f>
        <v>87191523.534979627</v>
      </c>
      <c r="Q137" s="92">
        <f>IF(O137&gt;='Control Panel'!J$36,(('Control Panel'!J$34-'Control Panel'!I$34)*'Control Panel'!$C$39)+('Control Panel'!J$35-'Control Panel'!I$35)*'Control Panel'!$C$40+(('Control Panel'!J$36-'Control Panel'!I$36)*'Control Panel'!$C$41),IF(O137&gt;='Control Panel'!J$35,(('Control Panel'!J$34-'Control Panel'!I$34)*'Control Panel'!$C$39)+(('Control Panel'!J$35-'Control Panel'!I$35)*'Control Panel'!$C$40)+((O137-'Control Panel'!J$35)*'Control Panel'!$C$41),IF(O137&gt;='Control Panel'!J$34,(('Control Panel'!J$34-'Control Panel'!I$34)*'Control Panel'!$C$39)+((O137-'Control Panel'!J$34)*'Control Panel'!$C$40),IF(O137&lt;='Control Panel'!J$34,((O137-'Control Panel'!I$34)*'Control Panel'!$C$39)))))</f>
        <v>214517.78014380005</v>
      </c>
      <c r="R137" s="92">
        <f>IF(P137&gt;='Control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Panel'!$C$29)),IF(P137&gt;='Control Panel'!$J$12,(('Control Panel'!$J$8-'Control Panel'!$I$8)*'Control Panel'!$C$24)+(('Control Panel'!$J$9-'Control Panel'!$I$9)*'Control Panel'!$C$25)+(('Control Panel'!$J$10-'Control Panel'!$I$10)*'Control Panel'!$C$26)+(('Control Panel'!$J$11-'Control Panel'!$I$11)*'Control Panel'!$C$27)+(('Control Panel'!$J$12-'Control Panel'!$I$12)*'Control Panel'!$C$28)+((P137-'Control Panel'!$J$12)*'Control Panel'!$C$29),IF(P137&gt;='Control Panel'!$J$11,(('Control Panel'!$J$8-'Control Panel'!$I$8)*'Control Panel'!$C$24)+(('Control Panel'!$J$9-'Control Panel'!$I$9)*'Control Panel'!$C$25)+(('Control Panel'!$J$10-'Control Panel'!$I$10)*'Control Panel'!$C$26)+(('Control Panel'!$J$11-'Control Panel'!$I$11)*'Control Panel'!$C$27)+((P137-'Control Panel'!$J$11)*'Control Panel'!$C$28),IF(P137&gt;='Control Panel'!$J$10,(('Control Panel'!$J$8-'Control Panel'!$I$8)*'Control Panel'!$C$24)+('Control Panel'!$J$9-'Control Panel'!$I$9)*'Control Panel'!$C$25+(('Control Panel'!$J$10-'Control Panel'!$I$10)*'Control Panel'!$C$26)+((P137-'Control Panel'!$J$10)*'Control Panel'!$C$27),IF(P137&gt;='Control Panel'!$J$9,(('Control Panel'!$J$8-'Control Panel'!$I$8)*'Control Panel'!$C$24)+(('Control Panel'!$J$9-'Control Panel'!$I$9)*'Control Panel'!$C$25)+((P137-'Control Panel'!$J$9)*'Control Panel'!$C$26),IF(P137&gt;='Control Panel'!$J$8,(('Control Panel'!$J$8-'Control Panel'!$I$8)*'Control Panel'!$C$24)+((P137-'Control Panel'!$J$8)*'Control Panel'!$C$25),IF(P137&lt;='Control Panel'!$J$8,((P137-'Control Panel'!$I$8)*'Control Panel'!$C$24))))))))</f>
        <v>294067.01992997964</v>
      </c>
      <c r="S137" s="92">
        <f t="shared" si="48"/>
        <v>79549.239786179591</v>
      </c>
      <c r="T137" s="92">
        <f>O137*(1+'Control Panel'!$C$44)</f>
        <v>99366681.109755054</v>
      </c>
      <c r="U137" s="92">
        <f>P137*(1+'Control Panel'!$C$44)</f>
        <v>89807269.241029024</v>
      </c>
      <c r="V137" s="92">
        <f>IF(T137&gt;='Control Panel'!M$36,(('Control Panel'!M$34-'Control Panel'!L$34)*'Control Panel'!$C$39)+('Control Panel'!M$35-'Control Panel'!L$35)*'Control Panel'!$C$40+(('Control Panel'!M$36-'Control Panel'!L$36)*'Control Panel'!$C$41),IF(T137&gt;='Control Panel'!M$35,(('Control Panel'!M$34-'Control Panel'!L$34)*'Control Panel'!$C$39)+(('Control Panel'!M$35-'Control Panel'!L$35)*'Control Panel'!$C$40)+((T137-'Control Panel'!M$35)*'Control Panel'!$C$41),IF(T137&gt;='Control Panel'!M$34,(('Control Panel'!M$34-'Control Panel'!L$34)*'Control Panel'!$C$39)+((T137-'Control Panel'!M$34)*'Control Panel'!$C$40),IF(T137&lt;='Control Panel'!M$34,((T137-'Control Panel'!L$34)*'Control Panel'!$C$39)))))</f>
        <v>220953.31354811406</v>
      </c>
      <c r="W137" s="91">
        <f>IF(U137&gt;='Control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Panel'!$C$29)),IF(U137&gt;='Control Panel'!$M$12,(('Control Panel'!$M$8-'Control Panel'!$L$8)*'Control Panel'!$C$24)+(('Control Panel'!$M$9-'Control Panel'!$L$9)*'Control Panel'!$C$25)+(('Control Panel'!$M$10-'Control Panel'!$L$10)*'Control Panel'!$C$26)+(('Control Panel'!$M$11-'Control Panel'!$L$11)*'Control Panel'!$C$27)+(('Control Panel'!$M$12-'Control Panel'!$L$12)*'Control Panel'!$C$28)+((U137-'Control Panel'!$M$12)*'Control Panel'!$C$29),IF(U137&gt;='Control Panel'!$M$11,(('Control Panel'!$M$8-'Control Panel'!$L$8)*'Control Panel'!$C$24)+(('Control Panel'!$M$9-'Control Panel'!$L$9)*'Control Panel'!$C$25)+(('Control Panel'!$M$10-'Control Panel'!$L$10)*'Control Panel'!$C$26)+(('Control Panel'!$M$11-'Control Panel'!$L$11)*'Control Panel'!$C$27)+((U137-'Control Panel'!$M$11)*'Control Panel'!$C$28),IF(U137&gt;='Control Panel'!$M$10,(('Control Panel'!$M$8-'Control Panel'!$L$8)*'Control Panel'!$C$24)+('Control Panel'!$M$9-'Control Panel'!$L$9)*'Control Panel'!$C$25+(('Control Panel'!$M$10-'Control Panel'!$L$10)*'Control Panel'!$C$26)+((U137-'Control Panel'!$M$10)*'Control Panel'!$C$27),IF(U137&gt;='Control Panel'!$M$9,(('Control Panel'!$M$8-'Control Panel'!$L$8)*'Control Panel'!$C$24)+(('Control Panel'!$M$9-'Control Panel'!$L$9)*'Control Panel'!$C$25)+((U137-'Control Panel'!$M$9)*'Control Panel'!$C$26),IF(U137&gt;='Control Panel'!$M$8,(('Control Panel'!$M$8-'Control Panel'!$L$8)*'Control Panel'!$C$24)+((U137-'Control Panel'!$M$8)*'Control Panel'!$C$25),IF(U137&lt;='Control Panel'!$M$8,((U137-'Control Panel'!$L$8)*'Control Panel'!$C$24))))))))</f>
        <v>302889.03074102907</v>
      </c>
      <c r="X137" s="92">
        <f t="shared" si="49"/>
        <v>81935.717192915006</v>
      </c>
      <c r="Y137" s="91">
        <f>T137*(1+'Control Panel'!$C$44)</f>
        <v>102347681.54304771</v>
      </c>
      <c r="Z137" s="91">
        <f>U137*(1+'Control Panel'!$C$44)</f>
        <v>92501487.318259895</v>
      </c>
      <c r="AA137" s="91">
        <f>IF(Y137&gt;='Control Panel'!P$36,(('Control Panel'!P$34-'Control Panel'!O$34)*'Control Panel'!$C$39)+('Control Panel'!P$35-'Control Panel'!O$35)*'Control Panel'!$C$40+(('Control Panel'!P$36-'Control Panel'!O$36)*'Control Panel'!$C$41),IF(Y137&gt;='Control Panel'!P$35,(('Control Panel'!P$34-'Control Panel'!O$34)*'Control Panel'!$C$39)+(('Control Panel'!P$35-'Control Panel'!O$35)*'Control Panel'!$C$40)+((Y137-'Control Panel'!P$35)*'Control Panel'!$C$41),IF(Y137&gt;='Control Panel'!P$34,(('Control Panel'!P$34-'Control Panel'!O$34)*'Control Panel'!$C$39)+((Y137-'Control Panel'!P$34)*'Control Panel'!$C$40),IF(Y137&lt;='Control Panel'!P$34,((Y137-'Control Panel'!O$34)*'Control Panel'!$C$39)))))</f>
        <v>227581.91295455751</v>
      </c>
      <c r="AB137" s="91">
        <f>IF(Z137&gt;='Control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Panel'!$C$29)),IF(Z137&gt;='Control Panel'!$P$12,(('Control Panel'!$P$8-'Control Panel'!$O$8)*'Control Panel'!$C$24)+(('Control Panel'!$P$9-'Control Panel'!$O$9)*'Control Panel'!$C$25)+(('Control Panel'!$P$10-'Control Panel'!$O$10)*'Control Panel'!$C$26)+(('Control Panel'!$P$11-'Control Panel'!$O$11)*'Control Panel'!$C$27)+(('Control Panel'!$P$12-'Control Panel'!$O$12)*'Control Panel'!$C$28)+((Z137-'Control Panel'!$P$12)*'Control Panel'!$C$29),IF(Z137&gt;='Control Panel'!$P$11,(('Control Panel'!$P$8-'Control Panel'!$O$8)*'Control Panel'!$C$24)+(('Control Panel'!$P$9-'Control Panel'!$O$9)*'Control Panel'!$C$25)+(('Control Panel'!$P$10-'Control Panel'!$O$10)*'Control Panel'!$C$26)+(('Control Panel'!$P$11-'Control Panel'!$O$11)*'Control Panel'!$C$27)+((Z137-'Control Panel'!$P$11)*'Control Panel'!$C$28),IF(Z137&gt;='Control Panel'!$P$10,(('Control Panel'!$P$8-'Control Panel'!$O$8)*'Control Panel'!$C$24)+('Control Panel'!$P$9-'Control Panel'!$O$9)*'Control Panel'!$C$25+(('Control Panel'!$P$10-'Control Panel'!$O$10)*'Control Panel'!$C$26)+((Z137-'Control Panel'!$P$10)*'Control Panel'!$C$27),IF(Z137&gt;='Control Panel'!$P$9,(('Control Panel'!$P$8-'Control Panel'!$O$8)*'Control Panel'!$C$24)+(('Control Panel'!$P$9-'Control Panel'!$O$9)*'Control Panel'!$C$25)+((Z137-'Control Panel'!$P$9)*'Control Panel'!$C$26),IF(Z137&gt;='Control Panel'!$P$8,(('Control Panel'!$P$8-'Control Panel'!$O$8)*'Control Panel'!$C$24)+((Z137-'Control Panel'!$P$8)*'Control Panel'!$C$25),IF(Z137&lt;='Control Panel'!$P$8,((Z137-'Control Panel'!$O$8)*'Control Panel'!$C$24))))))))</f>
        <v>311975.70176825993</v>
      </c>
      <c r="AC137" s="93">
        <f t="shared" si="50"/>
        <v>84393.788813702413</v>
      </c>
      <c r="AD137" s="93">
        <f>Y137*(1+'Control Panel'!$C$44)</f>
        <v>105418111.98933914</v>
      </c>
      <c r="AE137" s="91">
        <f>Z137*(1+'Control Panel'!$C$44)</f>
        <v>95276531.937807694</v>
      </c>
      <c r="AF137" s="91">
        <f>IF(AD137&gt;='Control Panel'!S$36,(('Control Panel'!S$34-'Control Panel'!R$34)*'Control Panel'!$C$39)+('Control Panel'!S$35-'Control Panel'!R$35)*'Control Panel'!$C$40+(('Control Panel'!S$36-'Control Panel'!R$36)*'Control Panel'!$C$41),IF(AD137&gt;='Control Panel'!S$35,(('Control Panel'!S$34-'Control Panel'!R$34)*'Control Panel'!$C$39)+(('Control Panel'!S$35-'Control Panel'!R$35)*'Control Panel'!$C$40)+((AD137-'Control Panel'!S$35)*'Control Panel'!$C$41),IF(AD137&gt;='Control Panel'!S$34,(('Control Panel'!S$34-'Control Panel'!R$34)*'Control Panel'!$C$39)+((AD137-'Control Panel'!S$34)*'Control Panel'!$C$40),IF(AD137&lt;='Control Panel'!S$34,((AD137-'Control Panel'!R$34)*'Control Panel'!$C$39)))))</f>
        <v>234409.37034319423</v>
      </c>
      <c r="AG137" s="91">
        <f>IF(AE137&gt;='Control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Panel'!$C$29)),IF(AE137&gt;='Control Panel'!$S$12,(('Control Panel'!$S$8-'Control Panel'!$R$8)*'Control Panel'!$C$24)+(('Control Panel'!$S$9-'Control Panel'!$R$9)*'Control Panel'!$C$25)+(('Control Panel'!$S$10-'Control Panel'!$R$10)*'Control Panel'!$C$26)+(('Control Panel'!$S$11-'Control Panel'!$R$11)*'Control Panel'!$C$27)+(('Control Panel'!$S$12-'Control Panel'!$R$12)*'Control Panel'!$C$28)+((AE137-'Control Panel'!$S$12)*'Control Panel'!$C$29),IF(AE137&gt;='Control Panel'!$S$11,(('Control Panel'!$S$8-'Control Panel'!$R$8)*'Control Panel'!$C$24)+(('Control Panel'!$S$9-'Control Panel'!$R$9)*'Control Panel'!$C$25)+(('Control Panel'!$S$10-'Control Panel'!$R$10)*'Control Panel'!$C$26)+(('Control Panel'!$S$11-'Control Panel'!$R$11)*'Control Panel'!$C$27)+((AE137-'Control Panel'!$S$11)*'Control Panel'!$C$28),IF(AE137&gt;='Control Panel'!$S$10,(('Control Panel'!$S$8-'Control Panel'!$R$8)*'Control Panel'!$C$24)+('Control Panel'!$S$9-'Control Panel'!$R$9)*'Control Panel'!$C$25+(('Control Panel'!$S$10-'Control Panel'!$R$10)*'Control Panel'!$C$26)+((AE137-'Control Panel'!$S$10)*'Control Panel'!$C$27),IF(AE137&gt;='Control Panel'!$S$9,(('Control Panel'!$S$8-'Control Panel'!$R$8)*'Control Panel'!$C$24)+(('Control Panel'!$S$9-'Control Panel'!$R$9)*'Control Panel'!$C$25)+((AE137-'Control Panel'!$S$9)*'Control Panel'!$C$26),IF(AE137&gt;='Control Panel'!$S$8,(('Control Panel'!$S$8-'Control Panel'!$R$8)*'Control Panel'!$C$24)+((AE137-'Control Panel'!$S$8)*'Control Panel'!$C$25),IF(AE137&lt;='Control Panel'!$S$8,((AE137-'Control Panel'!$R$8)*'Control Panel'!$C$24))))))))</f>
        <v>321334.9729263077</v>
      </c>
      <c r="AH137" s="91">
        <f t="shared" si="51"/>
        <v>86925.602583113476</v>
      </c>
      <c r="AI137" s="92">
        <f t="shared" si="52"/>
        <v>1105732.0664496659</v>
      </c>
      <c r="AJ137" s="92">
        <f t="shared" si="53"/>
        <v>1515768.686462644</v>
      </c>
      <c r="AK137" s="92">
        <f t="shared" si="54"/>
        <v>410036.62001297809</v>
      </c>
    </row>
    <row r="138" spans="1:37" s="94" customFormat="1" ht="14.1">
      <c r="A138" s="86" t="str">
        <f>'ESTIMATED Earned Revenue'!A139</f>
        <v>Santa Ana, CA</v>
      </c>
      <c r="B138" s="86"/>
      <c r="C138" s="87">
        <f>'ESTIMATED Earned Revenue'!$I139*1.07925</f>
        <v>119844596.0772675</v>
      </c>
      <c r="D138" s="87">
        <f>'ESTIMATED Earned Revenue'!$L139*1.07925</f>
        <v>83679909.264761239</v>
      </c>
      <c r="E138" s="88">
        <f>IF(C138&gt;='Control Panel'!D$36,(('Control Panel'!D$34-'Control Panel'!C$34)*'Control Panel'!$C$39)+('Control Panel'!D$35-'Control Panel'!C$35)*'Control Panel'!$C$40+(('Control Panel'!D$36-'Control Panel'!C$36)*'Control Panel'!$C$41),IF(C138&gt;='Control Panel'!D$35,(('Control Panel'!D$34-'Control Panel'!C$34)*'Control Panel'!$C$39)+(('Control Panel'!D$35-'Control Panel'!C$35)*'Control Panel'!$C$40)+((C138-'Control Panel'!D$35)*'Control Panel'!$C$41),IF(C138&gt;='Control Panel'!D$34,(('Control Panel'!D$34-'Control Panel'!C$34)*'Control Panel'!$C$39)+((C138-'Control Panel'!D$34)*'Control Panel'!$C$40),IF(C138&lt;='Control Panel'!D$34,((C138-'Control Panel'!C$34)*'Control Panel'!$C$39)))))</f>
        <v>202203.584</v>
      </c>
      <c r="F138" s="88">
        <f>IF(D138&gt;='Control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Panel'!$C$29)),IF(D138&gt;='Control Panel'!$D$12,(('Control Panel'!$D$8-'Control Panel'!$C$8)*'Control Panel'!$C$24)+(('Control Panel'!$D$9-'Control Panel'!$C$9)*'Control Panel'!$C$25)+(('Control Panel'!$D$10-'Control Panel'!$C$10)*'Control Panel'!$C$26)+(('Control Panel'!$D$11-'Control Panel'!$C$11)*'Control Panel'!$C$27)+(('Control Panel'!$D$12-'Control Panel'!$C$12)*'Control Panel'!$C$28)+((D138-'Control Panel'!$D$12)*'Control Panel'!$C$29),IF(D138&gt;='Control Panel'!$D$11,(('Control Panel'!$D$8-'Control Panel'!$C$8)*'Control Panel'!$C$24)+(('Control Panel'!$D$9-'Control Panel'!$C$9)*'Control Panel'!$C$25)+(('Control Panel'!$D$10-'Control Panel'!$C$10)*'Control Panel'!$C$26)+(('Control Panel'!$D$11-'Control Panel'!$C$11)*'Control Panel'!$C$27)+((D138-'Control Panel'!$D$11)*'Control Panel'!$C$28),IF(D138&gt;='Control Panel'!$D$10,(('Control Panel'!$D$8-'Control Panel'!$C$8)*'Control Panel'!$C$24)+('Control Panel'!$D$9-'Control Panel'!$C$9)*'Control Panel'!$C$25+(('Control Panel'!$D$10-'Control Panel'!$C$10)*'Control Panel'!$C$26)+((D138-'Control Panel'!$D$10)*'Control Panel'!$C$27),IF(D138&gt;='Control Panel'!$D$9,(('Control Panel'!$D$8-'Control Panel'!$C$8)*'Control Panel'!$C$24)+(('Control Panel'!$D$9-'Control Panel'!$C$9)*'Control Panel'!$C$25)+((D138-'Control Panel'!$D$9)*'Control Panel'!$C$26),IF(D138&gt;='Control Panel'!$D$8,(('Control Panel'!$D$8-'Control Panel'!$C$8)*'Control Panel'!$C$24)+((D138-'Control Panel'!$D$8)*'Control Panel'!$C$25),IF(D138&lt;='Control Panel'!$D$8,((D138-'Control Panel'!$C$8)*'Control Panel'!$C$24))))))))</f>
        <v>278679.90576476126</v>
      </c>
      <c r="G138" s="89">
        <f t="shared" si="44"/>
        <v>1.6872148650710385E-3</v>
      </c>
      <c r="H138" s="90">
        <f t="shared" si="45"/>
        <v>3.3303084122979229E-3</v>
      </c>
      <c r="I138" s="91">
        <f t="shared" si="46"/>
        <v>76476.321764761262</v>
      </c>
      <c r="J138" s="91">
        <f>C138*(1+'Control Panel'!$C$44)</f>
        <v>123439933.95958553</v>
      </c>
      <c r="K138" s="91">
        <f>D138*(1+'Control Panel'!$C$44)</f>
        <v>86190306.542704076</v>
      </c>
      <c r="L138" s="92">
        <f>IF(J138&gt;='Control Panel'!G$36,(('Control Panel'!G$34-'Control Panel'!F$34)*'Control Panel'!$C$39)+('Control Panel'!G$35-'Control Panel'!F$35)*'Control Panel'!$C$40+(('Control Panel'!G$36-'Control Panel'!F$36)*'Control Panel'!$C$41),IF(J138&gt;='Control Panel'!G$35,(('Control Panel'!G$34-'Control Panel'!F$34)*'Control Panel'!$C$39)+(('Control Panel'!G$35-'Control Panel'!F$35)*'Control Panel'!$C$40)+((J138-'Control Panel'!G$35)*'Control Panel'!$C$41),IF(J138&gt;='Control Panel'!G$34,(('Control Panel'!G$34-'Control Panel'!F$34)*'Control Panel'!$C$39)+((J138-'Control Panel'!G$34)*'Control Panel'!$C$40),IF(J138&lt;='Control Panel'!G$34,((J138-'Control Panel'!F$34)*'Control Panel'!$C$39)))))</f>
        <v>208269.68946000002</v>
      </c>
      <c r="M138" s="92">
        <f>IF(K138&gt;='Control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Panel'!$C$29)),IF(K138&gt;='Control Panel'!$G$12,(('Control Panel'!$G$8-'Control Panel'!$F$8)*'Control Panel'!$C$24)+(('Control Panel'!$G$9-'Control Panel'!$F$9)*'Control Panel'!$C$25)+(('Control Panel'!$G$10-'Control Panel'!$F$10)*'Control Panel'!$C$26)+(('Control Panel'!$G$11-'Control Panel'!$F$11)*'Control Panel'!$C$27)+(('Control Panel'!$G$12-'Control Panel'!$F$12)*'Control Panel'!$C$28)+((K138-'Control Panel'!$G$12)*'Control Panel'!$C$29),IF(K138&gt;='Control Panel'!$G$11,(('Control Panel'!$G$8-'Control Panel'!$F$8)*'Control Panel'!$C$24)+(('Control Panel'!$G$9-'Control Panel'!$F$9)*'Control Panel'!$C$25)+(('Control Panel'!$G$10-'Control Panel'!$F$10)*'Control Panel'!$C$26)+(('Control Panel'!$G$11-'Control Panel'!$F$11)*'Control Panel'!$C$27)+((K138-'Control Panel'!$G$11)*'Control Panel'!$C$28),IF(K138&gt;='Control Panel'!$G$10,(('Control Panel'!$G$8-'Control Panel'!$F$8)*'Control Panel'!$C$24)+('Control Panel'!$G$9-'Control Panel'!$F$9)*'Control Panel'!$C$25+(('Control Panel'!$G$10-'Control Panel'!$F$10)*'Control Panel'!$C$26)+((K138-'Control Panel'!$G$10)*'Control Panel'!$C$27),IF(K138&gt;='Control Panel'!$G$9,(('Control Panel'!$G$8-'Control Panel'!$F$8)*'Control Panel'!$C$24)+(('Control Panel'!$G$9-'Control Panel'!$F$9)*'Control Panel'!$C$25)+((K138-'Control Panel'!$G$9)*'Control Panel'!$C$26),IF(K138&gt;='Control Panel'!$G$8,(('Control Panel'!$G$8-'Control Panel'!$F$8)*'Control Panel'!$C$24)+((K138-'Control Panel'!$G$8)*'Control Panel'!$C$25),IF(K138&lt;='Control Panel'!$G$8,((K138-'Control Panel'!$F$8)*'Control Panel'!$C$24))))))))</f>
        <v>287040.30304270406</v>
      </c>
      <c r="N138" s="92">
        <f t="shared" si="47"/>
        <v>78770.613582704042</v>
      </c>
      <c r="O138" s="92">
        <f>J138*(1+'Control Panel'!$C$44)</f>
        <v>127143131.9783731</v>
      </c>
      <c r="P138" s="92">
        <f>K138*(1+'Control Panel'!$C$44)</f>
        <v>88776015.738985196</v>
      </c>
      <c r="Q138" s="92">
        <f>IF(O138&gt;='Control Panel'!J$36,(('Control Panel'!J$34-'Control Panel'!I$34)*'Control Panel'!$C$39)+('Control Panel'!J$35-'Control Panel'!I$35)*'Control Panel'!$C$40+(('Control Panel'!J$36-'Control Panel'!I$36)*'Control Panel'!$C$41),IF(O138&gt;='Control Panel'!J$35,(('Control Panel'!J$34-'Control Panel'!I$34)*'Control Panel'!$C$39)+(('Control Panel'!J$35-'Control Panel'!I$35)*'Control Panel'!$C$40)+((O138-'Control Panel'!J$35)*'Control Panel'!$C$41),IF(O138&gt;='Control Panel'!J$34,(('Control Panel'!J$34-'Control Panel'!I$34)*'Control Panel'!$C$39)+((O138-'Control Panel'!J$34)*'Control Panel'!$C$40),IF(O138&lt;='Control Panel'!J$34,((O138-'Control Panel'!I$34)*'Control Panel'!$C$39)))))</f>
        <v>214517.78014380005</v>
      </c>
      <c r="R138" s="92">
        <f>IF(P138&gt;='Control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Panel'!$C$29)),IF(P138&gt;='Control Panel'!$J$12,(('Control Panel'!$J$8-'Control Panel'!$I$8)*'Control Panel'!$C$24)+(('Control Panel'!$J$9-'Control Panel'!$I$9)*'Control Panel'!$C$25)+(('Control Panel'!$J$10-'Control Panel'!$I$10)*'Control Panel'!$C$26)+(('Control Panel'!$J$11-'Control Panel'!$I$11)*'Control Panel'!$C$27)+(('Control Panel'!$J$12-'Control Panel'!$I$12)*'Control Panel'!$C$28)+((P138-'Control Panel'!$J$12)*'Control Panel'!$C$29),IF(P138&gt;='Control Panel'!$J$11,(('Control Panel'!$J$8-'Control Panel'!$I$8)*'Control Panel'!$C$24)+(('Control Panel'!$J$9-'Control Panel'!$I$9)*'Control Panel'!$C$25)+(('Control Panel'!$J$10-'Control Panel'!$I$10)*'Control Panel'!$C$26)+(('Control Panel'!$J$11-'Control Panel'!$I$11)*'Control Panel'!$C$27)+((P138-'Control Panel'!$J$11)*'Control Panel'!$C$28),IF(P138&gt;='Control Panel'!$J$10,(('Control Panel'!$J$8-'Control Panel'!$I$8)*'Control Panel'!$C$24)+('Control Panel'!$J$9-'Control Panel'!$I$9)*'Control Panel'!$C$25+(('Control Panel'!$J$10-'Control Panel'!$I$10)*'Control Panel'!$C$26)+((P138-'Control Panel'!$J$10)*'Control Panel'!$C$27),IF(P138&gt;='Control Panel'!$J$9,(('Control Panel'!$J$8-'Control Panel'!$I$8)*'Control Panel'!$C$24)+(('Control Panel'!$J$9-'Control Panel'!$I$9)*'Control Panel'!$C$25)+((P138-'Control Panel'!$J$9)*'Control Panel'!$C$26),IF(P138&gt;='Control Panel'!$J$8,(('Control Panel'!$J$8-'Control Panel'!$I$8)*'Control Panel'!$C$24)+((P138-'Control Panel'!$J$8)*'Control Panel'!$C$25),IF(P138&lt;='Control Panel'!$J$8,((P138-'Control Panel'!$I$8)*'Control Panel'!$C$24))))))))</f>
        <v>295651.51213398523</v>
      </c>
      <c r="S138" s="92">
        <f t="shared" si="48"/>
        <v>81133.731990185188</v>
      </c>
      <c r="T138" s="92">
        <f>O138*(1+'Control Panel'!$C$44)</f>
        <v>130957425.93772429</v>
      </c>
      <c r="U138" s="92">
        <f>P138*(1+'Control Panel'!$C$44)</f>
        <v>91439296.211154759</v>
      </c>
      <c r="V138" s="92">
        <f>IF(T138&gt;='Control Panel'!M$36,(('Control Panel'!M$34-'Control Panel'!L$34)*'Control Panel'!$C$39)+('Control Panel'!M$35-'Control Panel'!L$35)*'Control Panel'!$C$40+(('Control Panel'!M$36-'Control Panel'!L$36)*'Control Panel'!$C$41),IF(T138&gt;='Control Panel'!M$35,(('Control Panel'!M$34-'Control Panel'!L$34)*'Control Panel'!$C$39)+(('Control Panel'!M$35-'Control Panel'!L$35)*'Control Panel'!$C$40)+((T138-'Control Panel'!M$35)*'Control Panel'!$C$41),IF(T138&gt;='Control Panel'!M$34,(('Control Panel'!M$34-'Control Panel'!L$34)*'Control Panel'!$C$39)+((T138-'Control Panel'!M$34)*'Control Panel'!$C$40),IF(T138&lt;='Control Panel'!M$34,((T138-'Control Panel'!L$34)*'Control Panel'!$C$39)))))</f>
        <v>220953.31354811406</v>
      </c>
      <c r="W138" s="91">
        <f>IF(U138&gt;='Control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Panel'!$C$29)),IF(U138&gt;='Control Panel'!$M$12,(('Control Panel'!$M$8-'Control Panel'!$L$8)*'Control Panel'!$C$24)+(('Control Panel'!$M$9-'Control Panel'!$L$9)*'Control Panel'!$C$25)+(('Control Panel'!$M$10-'Control Panel'!$L$10)*'Control Panel'!$C$26)+(('Control Panel'!$M$11-'Control Panel'!$L$11)*'Control Panel'!$C$27)+(('Control Panel'!$M$12-'Control Panel'!$L$12)*'Control Panel'!$C$28)+((U138-'Control Panel'!$M$12)*'Control Panel'!$C$29),IF(U138&gt;='Control Panel'!$M$11,(('Control Panel'!$M$8-'Control Panel'!$L$8)*'Control Panel'!$C$24)+(('Control Panel'!$M$9-'Control Panel'!$L$9)*'Control Panel'!$C$25)+(('Control Panel'!$M$10-'Control Panel'!$L$10)*'Control Panel'!$C$26)+(('Control Panel'!$M$11-'Control Panel'!$L$11)*'Control Panel'!$C$27)+((U138-'Control Panel'!$M$11)*'Control Panel'!$C$28),IF(U138&gt;='Control Panel'!$M$10,(('Control Panel'!$M$8-'Control Panel'!$L$8)*'Control Panel'!$C$24)+('Control Panel'!$M$9-'Control Panel'!$L$9)*'Control Panel'!$C$25+(('Control Panel'!$M$10-'Control Panel'!$L$10)*'Control Panel'!$C$26)+((U138-'Control Panel'!$M$10)*'Control Panel'!$C$27),IF(U138&gt;='Control Panel'!$M$9,(('Control Panel'!$M$8-'Control Panel'!$L$8)*'Control Panel'!$C$24)+(('Control Panel'!$M$9-'Control Panel'!$L$9)*'Control Panel'!$C$25)+((U138-'Control Panel'!$M$9)*'Control Panel'!$C$26),IF(U138&gt;='Control Panel'!$M$8,(('Control Panel'!$M$8-'Control Panel'!$L$8)*'Control Panel'!$C$24)+((U138-'Control Panel'!$M$8)*'Control Panel'!$C$25),IF(U138&lt;='Control Panel'!$M$8,((U138-'Control Panel'!$L$8)*'Control Panel'!$C$24))))))))</f>
        <v>304521.0577111548</v>
      </c>
      <c r="X138" s="92">
        <f t="shared" si="49"/>
        <v>83567.744163040741</v>
      </c>
      <c r="Y138" s="91">
        <f>T138*(1+'Control Panel'!$C$44)</f>
        <v>134886148.71585602</v>
      </c>
      <c r="Z138" s="91">
        <f>U138*(1+'Control Panel'!$C$44)</f>
        <v>94182475.097489402</v>
      </c>
      <c r="AA138" s="91">
        <f>IF(Y138&gt;='Control Panel'!P$36,(('Control Panel'!P$34-'Control Panel'!O$34)*'Control Panel'!$C$39)+('Control Panel'!P$35-'Control Panel'!O$35)*'Control Panel'!$C$40+(('Control Panel'!P$36-'Control Panel'!O$36)*'Control Panel'!$C$41),IF(Y138&gt;='Control Panel'!P$35,(('Control Panel'!P$34-'Control Panel'!O$34)*'Control Panel'!$C$39)+(('Control Panel'!P$35-'Control Panel'!O$35)*'Control Panel'!$C$40)+((Y138-'Control Panel'!P$35)*'Control Panel'!$C$41),IF(Y138&gt;='Control Panel'!P$34,(('Control Panel'!P$34-'Control Panel'!O$34)*'Control Panel'!$C$39)+((Y138-'Control Panel'!P$34)*'Control Panel'!$C$40),IF(Y138&lt;='Control Panel'!P$34,((Y138-'Control Panel'!O$34)*'Control Panel'!$C$39)))))</f>
        <v>227581.91295455751</v>
      </c>
      <c r="AB138" s="91">
        <f>IF(Z138&gt;='Control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Panel'!$C$29)),IF(Z138&gt;='Control Panel'!$P$12,(('Control Panel'!$P$8-'Control Panel'!$O$8)*'Control Panel'!$C$24)+(('Control Panel'!$P$9-'Control Panel'!$O$9)*'Control Panel'!$C$25)+(('Control Panel'!$P$10-'Control Panel'!$O$10)*'Control Panel'!$C$26)+(('Control Panel'!$P$11-'Control Panel'!$O$11)*'Control Panel'!$C$27)+(('Control Panel'!$P$12-'Control Panel'!$O$12)*'Control Panel'!$C$28)+((Z138-'Control Panel'!$P$12)*'Control Panel'!$C$29),IF(Z138&gt;='Control Panel'!$P$11,(('Control Panel'!$P$8-'Control Panel'!$O$8)*'Control Panel'!$C$24)+(('Control Panel'!$P$9-'Control Panel'!$O$9)*'Control Panel'!$C$25)+(('Control Panel'!$P$10-'Control Panel'!$O$10)*'Control Panel'!$C$26)+(('Control Panel'!$P$11-'Control Panel'!$O$11)*'Control Panel'!$C$27)+((Z138-'Control Panel'!$P$11)*'Control Panel'!$C$28),IF(Z138&gt;='Control Panel'!$P$10,(('Control Panel'!$P$8-'Control Panel'!$O$8)*'Control Panel'!$C$24)+('Control Panel'!$P$9-'Control Panel'!$O$9)*'Control Panel'!$C$25+(('Control Panel'!$P$10-'Control Panel'!$O$10)*'Control Panel'!$C$26)+((Z138-'Control Panel'!$P$10)*'Control Panel'!$C$27),IF(Z138&gt;='Control Panel'!$P$9,(('Control Panel'!$P$8-'Control Panel'!$O$8)*'Control Panel'!$C$24)+(('Control Panel'!$P$9-'Control Panel'!$O$9)*'Control Panel'!$C$25)+((Z138-'Control Panel'!$P$9)*'Control Panel'!$C$26),IF(Z138&gt;='Control Panel'!$P$8,(('Control Panel'!$P$8-'Control Panel'!$O$8)*'Control Panel'!$C$24)+((Z138-'Control Panel'!$P$8)*'Control Panel'!$C$25),IF(Z138&lt;='Control Panel'!$P$8,((Z138-'Control Panel'!$O$8)*'Control Panel'!$C$24))))))))</f>
        <v>313656.68954748946</v>
      </c>
      <c r="AC138" s="93">
        <f t="shared" si="50"/>
        <v>86074.776592931943</v>
      </c>
      <c r="AD138" s="93">
        <f>Y138*(1+'Control Panel'!$C$44)</f>
        <v>138932733.17733169</v>
      </c>
      <c r="AE138" s="91">
        <f>Z138*(1+'Control Panel'!$C$44)</f>
        <v>97007949.350414082</v>
      </c>
      <c r="AF138" s="91">
        <f>IF(AD138&gt;='Control Panel'!S$36,(('Control Panel'!S$34-'Control Panel'!R$34)*'Control Panel'!$C$39)+('Control Panel'!S$35-'Control Panel'!R$35)*'Control Panel'!$C$40+(('Control Panel'!S$36-'Control Panel'!R$36)*'Control Panel'!$C$41),IF(AD138&gt;='Control Panel'!S$35,(('Control Panel'!S$34-'Control Panel'!R$34)*'Control Panel'!$C$39)+(('Control Panel'!S$35-'Control Panel'!R$35)*'Control Panel'!$C$40)+((AD138-'Control Panel'!S$35)*'Control Panel'!$C$41),IF(AD138&gt;='Control Panel'!S$34,(('Control Panel'!S$34-'Control Panel'!R$34)*'Control Panel'!$C$39)+((AD138-'Control Panel'!S$34)*'Control Panel'!$C$40),IF(AD138&lt;='Control Panel'!S$34,((AD138-'Control Panel'!R$34)*'Control Panel'!$C$39)))))</f>
        <v>234409.37034319423</v>
      </c>
      <c r="AG138" s="91">
        <f>IF(AE138&gt;='Control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Panel'!$C$29)),IF(AE138&gt;='Control Panel'!$S$12,(('Control Panel'!$S$8-'Control Panel'!$R$8)*'Control Panel'!$C$24)+(('Control Panel'!$S$9-'Control Panel'!$R$9)*'Control Panel'!$C$25)+(('Control Panel'!$S$10-'Control Panel'!$R$10)*'Control Panel'!$C$26)+(('Control Panel'!$S$11-'Control Panel'!$R$11)*'Control Panel'!$C$27)+(('Control Panel'!$S$12-'Control Panel'!$R$12)*'Control Panel'!$C$28)+((AE138-'Control Panel'!$S$12)*'Control Panel'!$C$29),IF(AE138&gt;='Control Panel'!$S$11,(('Control Panel'!$S$8-'Control Panel'!$R$8)*'Control Panel'!$C$24)+(('Control Panel'!$S$9-'Control Panel'!$R$9)*'Control Panel'!$C$25)+(('Control Panel'!$S$10-'Control Panel'!$R$10)*'Control Panel'!$C$26)+(('Control Panel'!$S$11-'Control Panel'!$R$11)*'Control Panel'!$C$27)+((AE138-'Control Panel'!$S$11)*'Control Panel'!$C$28),IF(AE138&gt;='Control Panel'!$S$10,(('Control Panel'!$S$8-'Control Panel'!$R$8)*'Control Panel'!$C$24)+('Control Panel'!$S$9-'Control Panel'!$R$9)*'Control Panel'!$C$25+(('Control Panel'!$S$10-'Control Panel'!$R$10)*'Control Panel'!$C$26)+((AE138-'Control Panel'!$S$10)*'Control Panel'!$C$27),IF(AE138&gt;='Control Panel'!$S$9,(('Control Panel'!$S$8-'Control Panel'!$R$8)*'Control Panel'!$C$24)+(('Control Panel'!$S$9-'Control Panel'!$R$9)*'Control Panel'!$C$25)+((AE138-'Control Panel'!$S$9)*'Control Panel'!$C$26),IF(AE138&gt;='Control Panel'!$S$8,(('Control Panel'!$S$8-'Control Panel'!$R$8)*'Control Panel'!$C$24)+((AE138-'Control Panel'!$S$8)*'Control Panel'!$C$25),IF(AE138&lt;='Control Panel'!$S$8,((AE138-'Control Panel'!$R$8)*'Control Panel'!$C$24))))))))</f>
        <v>323066.39033891412</v>
      </c>
      <c r="AH138" s="91">
        <f t="shared" si="51"/>
        <v>88657.019995719893</v>
      </c>
      <c r="AI138" s="92">
        <f t="shared" si="52"/>
        <v>1105732.0664496659</v>
      </c>
      <c r="AJ138" s="92">
        <f t="shared" si="53"/>
        <v>1523935.9527742476</v>
      </c>
      <c r="AK138" s="92">
        <f t="shared" si="54"/>
        <v>418203.88632458169</v>
      </c>
    </row>
    <row r="139" spans="1:37" s="94" customFormat="1" ht="14.1">
      <c r="A139" s="86" t="str">
        <f>'ESTIMATED Earned Revenue'!A140</f>
        <v>Tacoma, WA</v>
      </c>
      <c r="B139" s="86"/>
      <c r="C139" s="87">
        <f>'ESTIMATED Earned Revenue'!$I140*1.07925</f>
        <v>102374097.51139499</v>
      </c>
      <c r="D139" s="87">
        <f>'ESTIMATED Earned Revenue'!$L140*1.07925</f>
        <v>86171542.231057495</v>
      </c>
      <c r="E139" s="88">
        <f>IF(C139&gt;='Control Panel'!D$36,(('Control Panel'!D$34-'Control Panel'!C$34)*'Control Panel'!$C$39)+('Control Panel'!D$35-'Control Panel'!C$35)*'Control Panel'!$C$40+(('Control Panel'!D$36-'Control Panel'!C$36)*'Control Panel'!$C$41),IF(C139&gt;='Control Panel'!D$35,(('Control Panel'!D$34-'Control Panel'!C$34)*'Control Panel'!$C$39)+(('Control Panel'!D$35-'Control Panel'!C$35)*'Control Panel'!$C$40)+((C139-'Control Panel'!D$35)*'Control Panel'!$C$41),IF(C139&gt;='Control Panel'!D$34,(('Control Panel'!D$34-'Control Panel'!C$34)*'Control Panel'!$C$39)+((C139-'Control Panel'!D$34)*'Control Panel'!$C$40),IF(C139&lt;='Control Panel'!D$34,((C139-'Control Panel'!C$34)*'Control Panel'!$C$39)))))</f>
        <v>202203.584</v>
      </c>
      <c r="F139" s="88">
        <f>IF(D139&gt;='Control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Panel'!$C$29)),IF(D139&gt;='Control Panel'!$D$12,(('Control Panel'!$D$8-'Control Panel'!$C$8)*'Control Panel'!$C$24)+(('Control Panel'!$D$9-'Control Panel'!$C$9)*'Control Panel'!$C$25)+(('Control Panel'!$D$10-'Control Panel'!$C$10)*'Control Panel'!$C$26)+(('Control Panel'!$D$11-'Control Panel'!$C$11)*'Control Panel'!$C$27)+(('Control Panel'!$D$12-'Control Panel'!$C$12)*'Control Panel'!$C$28)+((D139-'Control Panel'!$D$12)*'Control Panel'!$C$29),IF(D139&gt;='Control Panel'!$D$11,(('Control Panel'!$D$8-'Control Panel'!$C$8)*'Control Panel'!$C$24)+(('Control Panel'!$D$9-'Control Panel'!$C$9)*'Control Panel'!$C$25)+(('Control Panel'!$D$10-'Control Panel'!$C$10)*'Control Panel'!$C$26)+(('Control Panel'!$D$11-'Control Panel'!$C$11)*'Control Panel'!$C$27)+((D139-'Control Panel'!$D$11)*'Control Panel'!$C$28),IF(D139&gt;='Control Panel'!$D$10,(('Control Panel'!$D$8-'Control Panel'!$C$8)*'Control Panel'!$C$24)+('Control Panel'!$D$9-'Control Panel'!$C$9)*'Control Panel'!$C$25+(('Control Panel'!$D$10-'Control Panel'!$C$10)*'Control Panel'!$C$26)+((D139-'Control Panel'!$D$10)*'Control Panel'!$C$27),IF(D139&gt;='Control Panel'!$D$9,(('Control Panel'!$D$8-'Control Panel'!$C$8)*'Control Panel'!$C$24)+(('Control Panel'!$D$9-'Control Panel'!$C$9)*'Control Panel'!$C$25)+((D139-'Control Panel'!$D$9)*'Control Panel'!$C$26),IF(D139&gt;='Control Panel'!$D$8,(('Control Panel'!$D$8-'Control Panel'!$C$8)*'Control Panel'!$C$24)+((D139-'Control Panel'!$D$8)*'Control Panel'!$C$25),IF(D139&lt;='Control Panel'!$D$8,((D139-'Control Panel'!$C$8)*'Control Panel'!$C$24))))))))</f>
        <v>281171.53873105749</v>
      </c>
      <c r="G139" s="89">
        <f t="shared" si="44"/>
        <v>1.9751439955550598E-3</v>
      </c>
      <c r="H139" s="90">
        <f t="shared" si="45"/>
        <v>3.2629280090767498E-3</v>
      </c>
      <c r="I139" s="91">
        <f t="shared" si="46"/>
        <v>78967.954731057485</v>
      </c>
      <c r="J139" s="91">
        <f>C139*(1+'Control Panel'!$C$44)</f>
        <v>105445320.43673685</v>
      </c>
      <c r="K139" s="91">
        <f>D139*(1+'Control Panel'!$C$44)</f>
        <v>88756688.497989222</v>
      </c>
      <c r="L139" s="92">
        <f>IF(J139&gt;='Control Panel'!G$36,(('Control Panel'!G$34-'Control Panel'!F$34)*'Control Panel'!$C$39)+('Control Panel'!G$35-'Control Panel'!F$35)*'Control Panel'!$C$40+(('Control Panel'!G$36-'Control Panel'!F$36)*'Control Panel'!$C$41),IF(J139&gt;='Control Panel'!G$35,(('Control Panel'!G$34-'Control Panel'!F$34)*'Control Panel'!$C$39)+(('Control Panel'!G$35-'Control Panel'!F$35)*'Control Panel'!$C$40)+((J139-'Control Panel'!G$35)*'Control Panel'!$C$41),IF(J139&gt;='Control Panel'!G$34,(('Control Panel'!G$34-'Control Panel'!F$34)*'Control Panel'!$C$39)+((J139-'Control Panel'!G$34)*'Control Panel'!$C$40),IF(J139&lt;='Control Panel'!G$34,((J139-'Control Panel'!F$34)*'Control Panel'!$C$39)))))</f>
        <v>208269.68946000002</v>
      </c>
      <c r="M139" s="92">
        <f>IF(K139&gt;='Control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Panel'!$C$29)),IF(K139&gt;='Control Panel'!$G$12,(('Control Panel'!$G$8-'Control Panel'!$F$8)*'Control Panel'!$C$24)+(('Control Panel'!$G$9-'Control Panel'!$F$9)*'Control Panel'!$C$25)+(('Control Panel'!$G$10-'Control Panel'!$F$10)*'Control Panel'!$C$26)+(('Control Panel'!$G$11-'Control Panel'!$F$11)*'Control Panel'!$C$27)+(('Control Panel'!$G$12-'Control Panel'!$F$12)*'Control Panel'!$C$28)+((K139-'Control Panel'!$G$12)*'Control Panel'!$C$29),IF(K139&gt;='Control Panel'!$G$11,(('Control Panel'!$G$8-'Control Panel'!$F$8)*'Control Panel'!$C$24)+(('Control Panel'!$G$9-'Control Panel'!$F$9)*'Control Panel'!$C$25)+(('Control Panel'!$G$10-'Control Panel'!$F$10)*'Control Panel'!$C$26)+(('Control Panel'!$G$11-'Control Panel'!$F$11)*'Control Panel'!$C$27)+((K139-'Control Panel'!$G$11)*'Control Panel'!$C$28),IF(K139&gt;='Control Panel'!$G$10,(('Control Panel'!$G$8-'Control Panel'!$F$8)*'Control Panel'!$C$24)+('Control Panel'!$G$9-'Control Panel'!$F$9)*'Control Panel'!$C$25+(('Control Panel'!$G$10-'Control Panel'!$F$10)*'Control Panel'!$C$26)+((K139-'Control Panel'!$G$10)*'Control Panel'!$C$27),IF(K139&gt;='Control Panel'!$G$9,(('Control Panel'!$G$8-'Control Panel'!$F$8)*'Control Panel'!$C$24)+(('Control Panel'!$G$9-'Control Panel'!$F$9)*'Control Panel'!$C$25)+((K139-'Control Panel'!$G$9)*'Control Panel'!$C$26),IF(K139&gt;='Control Panel'!$G$8,(('Control Panel'!$G$8-'Control Panel'!$F$8)*'Control Panel'!$C$24)+((K139-'Control Panel'!$G$8)*'Control Panel'!$C$25),IF(K139&lt;='Control Panel'!$G$8,((K139-'Control Panel'!$F$8)*'Control Panel'!$C$24))))))))</f>
        <v>289606.68499798921</v>
      </c>
      <c r="N139" s="92">
        <f t="shared" si="47"/>
        <v>81336.995537989191</v>
      </c>
      <c r="O139" s="92">
        <f>J139*(1+'Control Panel'!$C$44)</f>
        <v>108608680.04983896</v>
      </c>
      <c r="P139" s="92">
        <f>K139*(1+'Control Panel'!$C$44)</f>
        <v>91419389.152928904</v>
      </c>
      <c r="Q139" s="92">
        <f>IF(O139&gt;='Control Panel'!J$36,(('Control Panel'!J$34-'Control Panel'!I$34)*'Control Panel'!$C$39)+('Control Panel'!J$35-'Control Panel'!I$35)*'Control Panel'!$C$40+(('Control Panel'!J$36-'Control Panel'!I$36)*'Control Panel'!$C$41),IF(O139&gt;='Control Panel'!J$35,(('Control Panel'!J$34-'Control Panel'!I$34)*'Control Panel'!$C$39)+(('Control Panel'!J$35-'Control Panel'!I$35)*'Control Panel'!$C$40)+((O139-'Control Panel'!J$35)*'Control Panel'!$C$41),IF(O139&gt;='Control Panel'!J$34,(('Control Panel'!J$34-'Control Panel'!I$34)*'Control Panel'!$C$39)+((O139-'Control Panel'!J$34)*'Control Panel'!$C$40),IF(O139&lt;='Control Panel'!J$34,((O139-'Control Panel'!I$34)*'Control Panel'!$C$39)))))</f>
        <v>214517.78014380005</v>
      </c>
      <c r="R139" s="92">
        <f>IF(P139&gt;='Control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Panel'!$C$29)),IF(P139&gt;='Control Panel'!$J$12,(('Control Panel'!$J$8-'Control Panel'!$I$8)*'Control Panel'!$C$24)+(('Control Panel'!$J$9-'Control Panel'!$I$9)*'Control Panel'!$C$25)+(('Control Panel'!$J$10-'Control Panel'!$I$10)*'Control Panel'!$C$26)+(('Control Panel'!$J$11-'Control Panel'!$I$11)*'Control Panel'!$C$27)+(('Control Panel'!$J$12-'Control Panel'!$I$12)*'Control Panel'!$C$28)+((P139-'Control Panel'!$J$12)*'Control Panel'!$C$29),IF(P139&gt;='Control Panel'!$J$11,(('Control Panel'!$J$8-'Control Panel'!$I$8)*'Control Panel'!$C$24)+(('Control Panel'!$J$9-'Control Panel'!$I$9)*'Control Panel'!$C$25)+(('Control Panel'!$J$10-'Control Panel'!$I$10)*'Control Panel'!$C$26)+(('Control Panel'!$J$11-'Control Panel'!$I$11)*'Control Panel'!$C$27)+((P139-'Control Panel'!$J$11)*'Control Panel'!$C$28),IF(P139&gt;='Control Panel'!$J$10,(('Control Panel'!$J$8-'Control Panel'!$I$8)*'Control Panel'!$C$24)+('Control Panel'!$J$9-'Control Panel'!$I$9)*'Control Panel'!$C$25+(('Control Panel'!$J$10-'Control Panel'!$I$10)*'Control Panel'!$C$26)+((P139-'Control Panel'!$J$10)*'Control Panel'!$C$27),IF(P139&gt;='Control Panel'!$J$9,(('Control Panel'!$J$8-'Control Panel'!$I$8)*'Control Panel'!$C$24)+(('Control Panel'!$J$9-'Control Panel'!$I$9)*'Control Panel'!$C$25)+((P139-'Control Panel'!$J$9)*'Control Panel'!$C$26),IF(P139&gt;='Control Panel'!$J$8,(('Control Panel'!$J$8-'Control Panel'!$I$8)*'Control Panel'!$C$24)+((P139-'Control Panel'!$J$8)*'Control Panel'!$C$25),IF(P139&lt;='Control Panel'!$J$8,((P139-'Control Panel'!$I$8)*'Control Panel'!$C$24))))))))</f>
        <v>298294.88554792892</v>
      </c>
      <c r="S139" s="92">
        <f t="shared" si="48"/>
        <v>83777.105404128873</v>
      </c>
      <c r="T139" s="92">
        <f>O139*(1+'Control Panel'!$C$44)</f>
        <v>111866940.45133413</v>
      </c>
      <c r="U139" s="92">
        <f>P139*(1+'Control Panel'!$C$44)</f>
        <v>94161970.827516779</v>
      </c>
      <c r="V139" s="92">
        <f>IF(T139&gt;='Control Panel'!M$36,(('Control Panel'!M$34-'Control Panel'!L$34)*'Control Panel'!$C$39)+('Control Panel'!M$35-'Control Panel'!L$35)*'Control Panel'!$C$40+(('Control Panel'!M$36-'Control Panel'!L$36)*'Control Panel'!$C$41),IF(T139&gt;='Control Panel'!M$35,(('Control Panel'!M$34-'Control Panel'!L$34)*'Control Panel'!$C$39)+(('Control Panel'!M$35-'Control Panel'!L$35)*'Control Panel'!$C$40)+((T139-'Control Panel'!M$35)*'Control Panel'!$C$41),IF(T139&gt;='Control Panel'!M$34,(('Control Panel'!M$34-'Control Panel'!L$34)*'Control Panel'!$C$39)+((T139-'Control Panel'!M$34)*'Control Panel'!$C$40),IF(T139&lt;='Control Panel'!M$34,((T139-'Control Panel'!L$34)*'Control Panel'!$C$39)))))</f>
        <v>220953.31354811406</v>
      </c>
      <c r="W139" s="91">
        <f>IF(U139&gt;='Control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Panel'!$C$29)),IF(U139&gt;='Control Panel'!$M$12,(('Control Panel'!$M$8-'Control Panel'!$L$8)*'Control Panel'!$C$24)+(('Control Panel'!$M$9-'Control Panel'!$L$9)*'Control Panel'!$C$25)+(('Control Panel'!$M$10-'Control Panel'!$L$10)*'Control Panel'!$C$26)+(('Control Panel'!$M$11-'Control Panel'!$L$11)*'Control Panel'!$C$27)+(('Control Panel'!$M$12-'Control Panel'!$L$12)*'Control Panel'!$C$28)+((U139-'Control Panel'!$M$12)*'Control Panel'!$C$29),IF(U139&gt;='Control Panel'!$M$11,(('Control Panel'!$M$8-'Control Panel'!$L$8)*'Control Panel'!$C$24)+(('Control Panel'!$M$9-'Control Panel'!$L$9)*'Control Panel'!$C$25)+(('Control Panel'!$M$10-'Control Panel'!$L$10)*'Control Panel'!$C$26)+(('Control Panel'!$M$11-'Control Panel'!$L$11)*'Control Panel'!$C$27)+((U139-'Control Panel'!$M$11)*'Control Panel'!$C$28),IF(U139&gt;='Control Panel'!$M$10,(('Control Panel'!$M$8-'Control Panel'!$L$8)*'Control Panel'!$C$24)+('Control Panel'!$M$9-'Control Panel'!$L$9)*'Control Panel'!$C$25+(('Control Panel'!$M$10-'Control Panel'!$L$10)*'Control Panel'!$C$26)+((U139-'Control Panel'!$M$10)*'Control Panel'!$C$27),IF(U139&gt;='Control Panel'!$M$9,(('Control Panel'!$M$8-'Control Panel'!$L$8)*'Control Panel'!$C$24)+(('Control Panel'!$M$9-'Control Panel'!$L$9)*'Control Panel'!$C$25)+((U139-'Control Panel'!$M$9)*'Control Panel'!$C$26),IF(U139&gt;='Control Panel'!$M$8,(('Control Panel'!$M$8-'Control Panel'!$L$8)*'Control Panel'!$C$24)+((U139-'Control Panel'!$M$8)*'Control Panel'!$C$25),IF(U139&lt;='Control Panel'!$M$8,((U139-'Control Panel'!$L$8)*'Control Panel'!$C$24))))))))</f>
        <v>307243.73232751677</v>
      </c>
      <c r="X139" s="92">
        <f t="shared" si="49"/>
        <v>86290.418779402709</v>
      </c>
      <c r="Y139" s="91">
        <f>T139*(1+'Control Panel'!$C$44)</f>
        <v>115222948.66487417</v>
      </c>
      <c r="Z139" s="91">
        <f>U139*(1+'Control Panel'!$C$44)</f>
        <v>96986829.952342287</v>
      </c>
      <c r="AA139" s="91">
        <f>IF(Y139&gt;='Control Panel'!P$36,(('Control Panel'!P$34-'Control Panel'!O$34)*'Control Panel'!$C$39)+('Control Panel'!P$35-'Control Panel'!O$35)*'Control Panel'!$C$40+(('Control Panel'!P$36-'Control Panel'!O$36)*'Control Panel'!$C$41),IF(Y139&gt;='Control Panel'!P$35,(('Control Panel'!P$34-'Control Panel'!O$34)*'Control Panel'!$C$39)+(('Control Panel'!P$35-'Control Panel'!O$35)*'Control Panel'!$C$40)+((Y139-'Control Panel'!P$35)*'Control Panel'!$C$41),IF(Y139&gt;='Control Panel'!P$34,(('Control Panel'!P$34-'Control Panel'!O$34)*'Control Panel'!$C$39)+((Y139-'Control Panel'!P$34)*'Control Panel'!$C$40),IF(Y139&lt;='Control Panel'!P$34,((Y139-'Control Panel'!O$34)*'Control Panel'!$C$39)))))</f>
        <v>227581.91295455751</v>
      </c>
      <c r="AB139" s="91">
        <f>IF(Z139&gt;='Control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Panel'!$C$29)),IF(Z139&gt;='Control Panel'!$P$12,(('Control Panel'!$P$8-'Control Panel'!$O$8)*'Control Panel'!$C$24)+(('Control Panel'!$P$9-'Control Panel'!$O$9)*'Control Panel'!$C$25)+(('Control Panel'!$P$10-'Control Panel'!$O$10)*'Control Panel'!$C$26)+(('Control Panel'!$P$11-'Control Panel'!$O$11)*'Control Panel'!$C$27)+(('Control Panel'!$P$12-'Control Panel'!$O$12)*'Control Panel'!$C$28)+((Z139-'Control Panel'!$P$12)*'Control Panel'!$C$29),IF(Z139&gt;='Control Panel'!$P$11,(('Control Panel'!$P$8-'Control Panel'!$O$8)*'Control Panel'!$C$24)+(('Control Panel'!$P$9-'Control Panel'!$O$9)*'Control Panel'!$C$25)+(('Control Panel'!$P$10-'Control Panel'!$O$10)*'Control Panel'!$C$26)+(('Control Panel'!$P$11-'Control Panel'!$O$11)*'Control Panel'!$C$27)+((Z139-'Control Panel'!$P$11)*'Control Panel'!$C$28),IF(Z139&gt;='Control Panel'!$P$10,(('Control Panel'!$P$8-'Control Panel'!$O$8)*'Control Panel'!$C$24)+('Control Panel'!$P$9-'Control Panel'!$O$9)*'Control Panel'!$C$25+(('Control Panel'!$P$10-'Control Panel'!$O$10)*'Control Panel'!$C$26)+((Z139-'Control Panel'!$P$10)*'Control Panel'!$C$27),IF(Z139&gt;='Control Panel'!$P$9,(('Control Panel'!$P$8-'Control Panel'!$O$8)*'Control Panel'!$C$24)+(('Control Panel'!$P$9-'Control Panel'!$O$9)*'Control Panel'!$C$25)+((Z139-'Control Panel'!$P$9)*'Control Panel'!$C$26),IF(Z139&gt;='Control Panel'!$P$8,(('Control Panel'!$P$8-'Control Panel'!$O$8)*'Control Panel'!$C$24)+((Z139-'Control Panel'!$P$8)*'Control Panel'!$C$25),IF(Z139&lt;='Control Panel'!$P$8,((Z139-'Control Panel'!$O$8)*'Control Panel'!$C$24))))))))</f>
        <v>316461.04440234235</v>
      </c>
      <c r="AC139" s="93">
        <f t="shared" si="50"/>
        <v>88879.131447784835</v>
      </c>
      <c r="AD139" s="93">
        <f>Y139*(1+'Control Panel'!$C$44)</f>
        <v>118679637.1248204</v>
      </c>
      <c r="AE139" s="91">
        <f>Z139*(1+'Control Panel'!$C$44)</f>
        <v>99896434.850912556</v>
      </c>
      <c r="AF139" s="91">
        <f>IF(AD139&gt;='Control Panel'!S$36,(('Control Panel'!S$34-'Control Panel'!R$34)*'Control Panel'!$C$39)+('Control Panel'!S$35-'Control Panel'!R$35)*'Control Panel'!$C$40+(('Control Panel'!S$36-'Control Panel'!R$36)*'Control Panel'!$C$41),IF(AD139&gt;='Control Panel'!S$35,(('Control Panel'!S$34-'Control Panel'!R$34)*'Control Panel'!$C$39)+(('Control Panel'!S$35-'Control Panel'!R$35)*'Control Panel'!$C$40)+((AD139-'Control Panel'!S$35)*'Control Panel'!$C$41),IF(AD139&gt;='Control Panel'!S$34,(('Control Panel'!S$34-'Control Panel'!R$34)*'Control Panel'!$C$39)+((AD139-'Control Panel'!S$34)*'Control Panel'!$C$40),IF(AD139&lt;='Control Panel'!S$34,((AD139-'Control Panel'!R$34)*'Control Panel'!$C$39)))))</f>
        <v>234409.37034319423</v>
      </c>
      <c r="AG139" s="91">
        <f>IF(AE139&gt;='Control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Panel'!$C$29)),IF(AE139&gt;='Control Panel'!$S$12,(('Control Panel'!$S$8-'Control Panel'!$R$8)*'Control Panel'!$C$24)+(('Control Panel'!$S$9-'Control Panel'!$R$9)*'Control Panel'!$C$25)+(('Control Panel'!$S$10-'Control Panel'!$R$10)*'Control Panel'!$C$26)+(('Control Panel'!$S$11-'Control Panel'!$R$11)*'Control Panel'!$C$27)+(('Control Panel'!$S$12-'Control Panel'!$R$12)*'Control Panel'!$C$28)+((AE139-'Control Panel'!$S$12)*'Control Panel'!$C$29),IF(AE139&gt;='Control Panel'!$S$11,(('Control Panel'!$S$8-'Control Panel'!$R$8)*'Control Panel'!$C$24)+(('Control Panel'!$S$9-'Control Panel'!$R$9)*'Control Panel'!$C$25)+(('Control Panel'!$S$10-'Control Panel'!$R$10)*'Control Panel'!$C$26)+(('Control Panel'!$S$11-'Control Panel'!$R$11)*'Control Panel'!$C$27)+((AE139-'Control Panel'!$S$11)*'Control Panel'!$C$28),IF(AE139&gt;='Control Panel'!$S$10,(('Control Panel'!$S$8-'Control Panel'!$R$8)*'Control Panel'!$C$24)+('Control Panel'!$S$9-'Control Panel'!$R$9)*'Control Panel'!$C$25+(('Control Panel'!$S$10-'Control Panel'!$R$10)*'Control Panel'!$C$26)+((AE139-'Control Panel'!$S$10)*'Control Panel'!$C$27),IF(AE139&gt;='Control Panel'!$S$9,(('Control Panel'!$S$8-'Control Panel'!$R$8)*'Control Panel'!$C$24)+(('Control Panel'!$S$9-'Control Panel'!$R$9)*'Control Panel'!$C$25)+((AE139-'Control Panel'!$S$9)*'Control Panel'!$C$26),IF(AE139&gt;='Control Panel'!$S$8,(('Control Panel'!$S$8-'Control Panel'!$R$8)*'Control Panel'!$C$24)+((AE139-'Control Panel'!$S$8)*'Control Panel'!$C$25),IF(AE139&lt;='Control Panel'!$S$8,((AE139-'Control Panel'!$R$8)*'Control Panel'!$C$24))))))))</f>
        <v>325954.87583941256</v>
      </c>
      <c r="AH139" s="91">
        <f t="shared" si="51"/>
        <v>91545.505496218335</v>
      </c>
      <c r="AI139" s="92">
        <f t="shared" si="52"/>
        <v>1105732.0664496659</v>
      </c>
      <c r="AJ139" s="92">
        <f t="shared" si="53"/>
        <v>1537561.2231151899</v>
      </c>
      <c r="AK139" s="92">
        <f t="shared" si="54"/>
        <v>431829.156665524</v>
      </c>
    </row>
    <row r="140" spans="1:37" s="94" customFormat="1" ht="14.1">
      <c r="A140" s="86" t="str">
        <f>'ESTIMATED Earned Revenue'!A141</f>
        <v>Nashville, TN</v>
      </c>
      <c r="B140" s="86"/>
      <c r="C140" s="87">
        <f>'ESTIMATED Earned Revenue'!$I141*1.07925</f>
        <v>91157693.214750007</v>
      </c>
      <c r="D140" s="87">
        <f>'ESTIMATED Earned Revenue'!$L141*1.07925</f>
        <v>88787111.955750003</v>
      </c>
      <c r="E140" s="88">
        <f>IF(C140&gt;='Control Panel'!D$36,(('Control Panel'!D$34-'Control Panel'!C$34)*'Control Panel'!$C$39)+('Control Panel'!D$35-'Control Panel'!C$35)*'Control Panel'!$C$40+(('Control Panel'!D$36-'Control Panel'!C$36)*'Control Panel'!$C$41),IF(C140&gt;='Control Panel'!D$35,(('Control Panel'!D$34-'Control Panel'!C$34)*'Control Panel'!$C$39)+(('Control Panel'!D$35-'Control Panel'!C$35)*'Control Panel'!$C$40)+((C140-'Control Panel'!D$35)*'Control Panel'!$C$41),IF(C140&gt;='Control Panel'!D$34,(('Control Panel'!D$34-'Control Panel'!C$34)*'Control Panel'!$C$39)+((C140-'Control Panel'!D$34)*'Control Panel'!$C$40),IF(C140&lt;='Control Panel'!D$34,((C140-'Control Panel'!C$34)*'Control Panel'!$C$39)))))</f>
        <v>202203.584</v>
      </c>
      <c r="F140" s="88">
        <f>IF(D140&gt;='Control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Panel'!$C$29)),IF(D140&gt;='Control Panel'!$D$12,(('Control Panel'!$D$8-'Control Panel'!$C$8)*'Control Panel'!$C$24)+(('Control Panel'!$D$9-'Control Panel'!$C$9)*'Control Panel'!$C$25)+(('Control Panel'!$D$10-'Control Panel'!$C$10)*'Control Panel'!$C$26)+(('Control Panel'!$D$11-'Control Panel'!$C$11)*'Control Panel'!$C$27)+(('Control Panel'!$D$12-'Control Panel'!$C$12)*'Control Panel'!$C$28)+((D140-'Control Panel'!$D$12)*'Control Panel'!$C$29),IF(D140&gt;='Control Panel'!$D$11,(('Control Panel'!$D$8-'Control Panel'!$C$8)*'Control Panel'!$C$24)+(('Control Panel'!$D$9-'Control Panel'!$C$9)*'Control Panel'!$C$25)+(('Control Panel'!$D$10-'Control Panel'!$C$10)*'Control Panel'!$C$26)+(('Control Panel'!$D$11-'Control Panel'!$C$11)*'Control Panel'!$C$27)+((D140-'Control Panel'!$D$11)*'Control Panel'!$C$28),IF(D140&gt;='Control Panel'!$D$10,(('Control Panel'!$D$8-'Control Panel'!$C$8)*'Control Panel'!$C$24)+('Control Panel'!$D$9-'Control Panel'!$C$9)*'Control Panel'!$C$25+(('Control Panel'!$D$10-'Control Panel'!$C$10)*'Control Panel'!$C$26)+((D140-'Control Panel'!$D$10)*'Control Panel'!$C$27),IF(D140&gt;='Control Panel'!$D$9,(('Control Panel'!$D$8-'Control Panel'!$C$8)*'Control Panel'!$C$24)+(('Control Panel'!$D$9-'Control Panel'!$C$9)*'Control Panel'!$C$25)+((D140-'Control Panel'!$D$9)*'Control Panel'!$C$26),IF(D140&gt;='Control Panel'!$D$8,(('Control Panel'!$D$8-'Control Panel'!$C$8)*'Control Panel'!$C$24)+((D140-'Control Panel'!$D$8)*'Control Panel'!$C$25),IF(D140&lt;='Control Panel'!$D$8,((D140-'Control Panel'!$C$8)*'Control Panel'!$C$24))))))))</f>
        <v>283787.10845574999</v>
      </c>
      <c r="G140" s="89">
        <f t="shared" si="44"/>
        <v>2.2181735503513369E-3</v>
      </c>
      <c r="H140" s="90">
        <f t="shared" si="45"/>
        <v>3.1962646627945808E-3</v>
      </c>
      <c r="I140" s="91">
        <f t="shared" si="46"/>
        <v>81583.524455749983</v>
      </c>
      <c r="J140" s="91">
        <f>C140*(1+'Control Panel'!$C$44)</f>
        <v>93892424.011192515</v>
      </c>
      <c r="K140" s="91">
        <f>D140*(1+'Control Panel'!$C$44)</f>
        <v>91450725.314422503</v>
      </c>
      <c r="L140" s="92">
        <f>IF(J140&gt;='Control Panel'!G$36,(('Control Panel'!G$34-'Control Panel'!F$34)*'Control Panel'!$C$39)+('Control Panel'!G$35-'Control Panel'!F$35)*'Control Panel'!$C$40+(('Control Panel'!G$36-'Control Panel'!F$36)*'Control Panel'!$C$41),IF(J140&gt;='Control Panel'!G$35,(('Control Panel'!G$34-'Control Panel'!F$34)*'Control Panel'!$C$39)+(('Control Panel'!G$35-'Control Panel'!F$35)*'Control Panel'!$C$40)+((J140-'Control Panel'!G$35)*'Control Panel'!$C$41),IF(J140&gt;='Control Panel'!G$34,(('Control Panel'!G$34-'Control Panel'!F$34)*'Control Panel'!$C$39)+((J140-'Control Panel'!G$34)*'Control Panel'!$C$40),IF(J140&lt;='Control Panel'!G$34,((J140-'Control Panel'!F$34)*'Control Panel'!$C$39)))))</f>
        <v>208269.68946000002</v>
      </c>
      <c r="M140" s="92">
        <f>IF(K140&gt;='Control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Panel'!$C$29)),IF(K140&gt;='Control Panel'!$G$12,(('Control Panel'!$G$8-'Control Panel'!$F$8)*'Control Panel'!$C$24)+(('Control Panel'!$G$9-'Control Panel'!$F$9)*'Control Panel'!$C$25)+(('Control Panel'!$G$10-'Control Panel'!$F$10)*'Control Panel'!$C$26)+(('Control Panel'!$G$11-'Control Panel'!$F$11)*'Control Panel'!$C$27)+(('Control Panel'!$G$12-'Control Panel'!$F$12)*'Control Panel'!$C$28)+((K140-'Control Panel'!$G$12)*'Control Panel'!$C$29),IF(K140&gt;='Control Panel'!$G$11,(('Control Panel'!$G$8-'Control Panel'!$F$8)*'Control Panel'!$C$24)+(('Control Panel'!$G$9-'Control Panel'!$F$9)*'Control Panel'!$C$25)+(('Control Panel'!$G$10-'Control Panel'!$F$10)*'Control Panel'!$C$26)+(('Control Panel'!$G$11-'Control Panel'!$F$11)*'Control Panel'!$C$27)+((K140-'Control Panel'!$G$11)*'Control Panel'!$C$28),IF(K140&gt;='Control Panel'!$G$10,(('Control Panel'!$G$8-'Control Panel'!$F$8)*'Control Panel'!$C$24)+('Control Panel'!$G$9-'Control Panel'!$F$9)*'Control Panel'!$C$25+(('Control Panel'!$G$10-'Control Panel'!$F$10)*'Control Panel'!$C$26)+((K140-'Control Panel'!$G$10)*'Control Panel'!$C$27),IF(K140&gt;='Control Panel'!$G$9,(('Control Panel'!$G$8-'Control Panel'!$F$8)*'Control Panel'!$C$24)+(('Control Panel'!$G$9-'Control Panel'!$F$9)*'Control Panel'!$C$25)+((K140-'Control Panel'!$G$9)*'Control Panel'!$C$26),IF(K140&gt;='Control Panel'!$G$8,(('Control Panel'!$G$8-'Control Panel'!$F$8)*'Control Panel'!$C$24)+((K140-'Control Panel'!$G$8)*'Control Panel'!$C$25),IF(K140&lt;='Control Panel'!$G$8,((K140-'Control Panel'!$F$8)*'Control Panel'!$C$24))))))))</f>
        <v>292300.72181442252</v>
      </c>
      <c r="N140" s="92">
        <f t="shared" si="47"/>
        <v>84031.032354422496</v>
      </c>
      <c r="O140" s="92">
        <f>J140*(1+'Control Panel'!$C$44)</f>
        <v>96709196.731528297</v>
      </c>
      <c r="P140" s="92">
        <f>K140*(1+'Control Panel'!$C$44)</f>
        <v>94194247.073855177</v>
      </c>
      <c r="Q140" s="92">
        <f>IF(O140&gt;='Control Panel'!J$36,(('Control Panel'!J$34-'Control Panel'!I$34)*'Control Panel'!$C$39)+('Control Panel'!J$35-'Control Panel'!I$35)*'Control Panel'!$C$40+(('Control Panel'!J$36-'Control Panel'!I$36)*'Control Panel'!$C$41),IF(O140&gt;='Control Panel'!J$35,(('Control Panel'!J$34-'Control Panel'!I$34)*'Control Panel'!$C$39)+(('Control Panel'!J$35-'Control Panel'!I$35)*'Control Panel'!$C$40)+((O140-'Control Panel'!J$35)*'Control Panel'!$C$41),IF(O140&gt;='Control Panel'!J$34,(('Control Panel'!J$34-'Control Panel'!I$34)*'Control Panel'!$C$39)+((O140-'Control Panel'!J$34)*'Control Panel'!$C$40),IF(O140&lt;='Control Panel'!J$34,((O140-'Control Panel'!I$34)*'Control Panel'!$C$39)))))</f>
        <v>214517.78014380005</v>
      </c>
      <c r="R140" s="92">
        <f>IF(P140&gt;='Control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Panel'!$C$29)),IF(P140&gt;='Control Panel'!$J$12,(('Control Panel'!$J$8-'Control Panel'!$I$8)*'Control Panel'!$C$24)+(('Control Panel'!$J$9-'Control Panel'!$I$9)*'Control Panel'!$C$25)+(('Control Panel'!$J$10-'Control Panel'!$I$10)*'Control Panel'!$C$26)+(('Control Panel'!$J$11-'Control Panel'!$I$11)*'Control Panel'!$C$27)+(('Control Panel'!$J$12-'Control Panel'!$I$12)*'Control Panel'!$C$28)+((P140-'Control Panel'!$J$12)*'Control Panel'!$C$29),IF(P140&gt;='Control Panel'!$J$11,(('Control Panel'!$J$8-'Control Panel'!$I$8)*'Control Panel'!$C$24)+(('Control Panel'!$J$9-'Control Panel'!$I$9)*'Control Panel'!$C$25)+(('Control Panel'!$J$10-'Control Panel'!$I$10)*'Control Panel'!$C$26)+(('Control Panel'!$J$11-'Control Panel'!$I$11)*'Control Panel'!$C$27)+((P140-'Control Panel'!$J$11)*'Control Panel'!$C$28),IF(P140&gt;='Control Panel'!$J$10,(('Control Panel'!$J$8-'Control Panel'!$I$8)*'Control Panel'!$C$24)+('Control Panel'!$J$9-'Control Panel'!$I$9)*'Control Panel'!$C$25+(('Control Panel'!$J$10-'Control Panel'!$I$10)*'Control Panel'!$C$26)+((P140-'Control Panel'!$J$10)*'Control Panel'!$C$27),IF(P140&gt;='Control Panel'!$J$9,(('Control Panel'!$J$8-'Control Panel'!$I$8)*'Control Panel'!$C$24)+(('Control Panel'!$J$9-'Control Panel'!$I$9)*'Control Panel'!$C$25)+((P140-'Control Panel'!$J$9)*'Control Panel'!$C$26),IF(P140&gt;='Control Panel'!$J$8,(('Control Panel'!$J$8-'Control Panel'!$I$8)*'Control Panel'!$C$24)+((P140-'Control Panel'!$J$8)*'Control Panel'!$C$25),IF(P140&lt;='Control Panel'!$J$8,((P140-'Control Panel'!$I$8)*'Control Panel'!$C$24))))))))</f>
        <v>301069.74346885522</v>
      </c>
      <c r="S140" s="92">
        <f t="shared" si="48"/>
        <v>86551.963325055171</v>
      </c>
      <c r="T140" s="92">
        <f>O140*(1+'Control Panel'!$C$44)</f>
        <v>99610472.633474141</v>
      </c>
      <c r="U140" s="92">
        <f>P140*(1+'Control Panel'!$C$44)</f>
        <v>97020074.486070842</v>
      </c>
      <c r="V140" s="92">
        <f>IF(T140&gt;='Control Panel'!M$36,(('Control Panel'!M$34-'Control Panel'!L$34)*'Control Panel'!$C$39)+('Control Panel'!M$35-'Control Panel'!L$35)*'Control Panel'!$C$40+(('Control Panel'!M$36-'Control Panel'!L$36)*'Control Panel'!$C$41),IF(T140&gt;='Control Panel'!M$35,(('Control Panel'!M$34-'Control Panel'!L$34)*'Control Panel'!$C$39)+(('Control Panel'!M$35-'Control Panel'!L$35)*'Control Panel'!$C$40)+((T140-'Control Panel'!M$35)*'Control Panel'!$C$41),IF(T140&gt;='Control Panel'!M$34,(('Control Panel'!M$34-'Control Panel'!L$34)*'Control Panel'!$C$39)+((T140-'Control Panel'!M$34)*'Control Panel'!$C$40),IF(T140&lt;='Control Panel'!M$34,((T140-'Control Panel'!L$34)*'Control Panel'!$C$39)))))</f>
        <v>220953.31354811406</v>
      </c>
      <c r="W140" s="91">
        <f>IF(U140&gt;='Control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Panel'!$C$29)),IF(U140&gt;='Control Panel'!$M$12,(('Control Panel'!$M$8-'Control Panel'!$L$8)*'Control Panel'!$C$24)+(('Control Panel'!$M$9-'Control Panel'!$L$9)*'Control Panel'!$C$25)+(('Control Panel'!$M$10-'Control Panel'!$L$10)*'Control Panel'!$C$26)+(('Control Panel'!$M$11-'Control Panel'!$L$11)*'Control Panel'!$C$27)+(('Control Panel'!$M$12-'Control Panel'!$L$12)*'Control Panel'!$C$28)+((U140-'Control Panel'!$M$12)*'Control Panel'!$C$29),IF(U140&gt;='Control Panel'!$M$11,(('Control Panel'!$M$8-'Control Panel'!$L$8)*'Control Panel'!$C$24)+(('Control Panel'!$M$9-'Control Panel'!$L$9)*'Control Panel'!$C$25)+(('Control Panel'!$M$10-'Control Panel'!$L$10)*'Control Panel'!$C$26)+(('Control Panel'!$M$11-'Control Panel'!$L$11)*'Control Panel'!$C$27)+((U140-'Control Panel'!$M$11)*'Control Panel'!$C$28),IF(U140&gt;='Control Panel'!$M$10,(('Control Panel'!$M$8-'Control Panel'!$L$8)*'Control Panel'!$C$24)+('Control Panel'!$M$9-'Control Panel'!$L$9)*'Control Panel'!$C$25+(('Control Panel'!$M$10-'Control Panel'!$L$10)*'Control Panel'!$C$26)+((U140-'Control Panel'!$M$10)*'Control Panel'!$C$27),IF(U140&gt;='Control Panel'!$M$9,(('Control Panel'!$M$8-'Control Panel'!$L$8)*'Control Panel'!$C$24)+(('Control Panel'!$M$9-'Control Panel'!$L$9)*'Control Panel'!$C$25)+((U140-'Control Panel'!$M$9)*'Control Panel'!$C$26),IF(U140&gt;='Control Panel'!$M$8,(('Control Panel'!$M$8-'Control Panel'!$L$8)*'Control Panel'!$C$24)+((U140-'Control Panel'!$M$8)*'Control Panel'!$C$25),IF(U140&lt;='Control Panel'!$M$8,((U140-'Control Panel'!$L$8)*'Control Panel'!$C$24))))))))</f>
        <v>310101.83598607086</v>
      </c>
      <c r="X140" s="92">
        <f t="shared" si="49"/>
        <v>89148.522437956795</v>
      </c>
      <c r="Y140" s="91">
        <f>T140*(1+'Control Panel'!$C$44)</f>
        <v>102598786.81247836</v>
      </c>
      <c r="Z140" s="91">
        <f>U140*(1+'Control Panel'!$C$44)</f>
        <v>99930676.720652968</v>
      </c>
      <c r="AA140" s="91">
        <f>IF(Y140&gt;='Control Panel'!P$36,(('Control Panel'!P$34-'Control Panel'!O$34)*'Control Panel'!$C$39)+('Control Panel'!P$35-'Control Panel'!O$35)*'Control Panel'!$C$40+(('Control Panel'!P$36-'Control Panel'!O$36)*'Control Panel'!$C$41),IF(Y140&gt;='Control Panel'!P$35,(('Control Panel'!P$34-'Control Panel'!O$34)*'Control Panel'!$C$39)+(('Control Panel'!P$35-'Control Panel'!O$35)*'Control Panel'!$C$40)+((Y140-'Control Panel'!P$35)*'Control Panel'!$C$41),IF(Y140&gt;='Control Panel'!P$34,(('Control Panel'!P$34-'Control Panel'!O$34)*'Control Panel'!$C$39)+((Y140-'Control Panel'!P$34)*'Control Panel'!$C$40),IF(Y140&lt;='Control Panel'!P$34,((Y140-'Control Panel'!O$34)*'Control Panel'!$C$39)))))</f>
        <v>227581.91295455751</v>
      </c>
      <c r="AB140" s="91">
        <f>IF(Z140&gt;='Control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Panel'!$C$29)),IF(Z140&gt;='Control Panel'!$P$12,(('Control Panel'!$P$8-'Control Panel'!$O$8)*'Control Panel'!$C$24)+(('Control Panel'!$P$9-'Control Panel'!$O$9)*'Control Panel'!$C$25)+(('Control Panel'!$P$10-'Control Panel'!$O$10)*'Control Panel'!$C$26)+(('Control Panel'!$P$11-'Control Panel'!$O$11)*'Control Panel'!$C$27)+(('Control Panel'!$P$12-'Control Panel'!$O$12)*'Control Panel'!$C$28)+((Z140-'Control Panel'!$P$12)*'Control Panel'!$C$29),IF(Z140&gt;='Control Panel'!$P$11,(('Control Panel'!$P$8-'Control Panel'!$O$8)*'Control Panel'!$C$24)+(('Control Panel'!$P$9-'Control Panel'!$O$9)*'Control Panel'!$C$25)+(('Control Panel'!$P$10-'Control Panel'!$O$10)*'Control Panel'!$C$26)+(('Control Panel'!$P$11-'Control Panel'!$O$11)*'Control Panel'!$C$27)+((Z140-'Control Panel'!$P$11)*'Control Panel'!$C$28),IF(Z140&gt;='Control Panel'!$P$10,(('Control Panel'!$P$8-'Control Panel'!$O$8)*'Control Panel'!$C$24)+('Control Panel'!$P$9-'Control Panel'!$O$9)*'Control Panel'!$C$25+(('Control Panel'!$P$10-'Control Panel'!$O$10)*'Control Panel'!$C$26)+((Z140-'Control Panel'!$P$10)*'Control Panel'!$C$27),IF(Z140&gt;='Control Panel'!$P$9,(('Control Panel'!$P$8-'Control Panel'!$O$8)*'Control Panel'!$C$24)+(('Control Panel'!$P$9-'Control Panel'!$O$9)*'Control Panel'!$C$25)+((Z140-'Control Panel'!$P$9)*'Control Panel'!$C$26),IF(Z140&gt;='Control Panel'!$P$8,(('Control Panel'!$P$8-'Control Panel'!$O$8)*'Control Panel'!$C$24)+((Z140-'Control Panel'!$P$8)*'Control Panel'!$C$25),IF(Z140&lt;='Control Panel'!$P$8,((Z140-'Control Panel'!$O$8)*'Control Panel'!$C$24))))))))</f>
        <v>319404.89117065299</v>
      </c>
      <c r="AC140" s="93">
        <f t="shared" si="50"/>
        <v>91822.978216095478</v>
      </c>
      <c r="AD140" s="93">
        <f>Y140*(1+'Control Panel'!$C$44)</f>
        <v>105676750.41685271</v>
      </c>
      <c r="AE140" s="91">
        <f>Z140*(1+'Control Panel'!$C$44)</f>
        <v>102928597.02227256</v>
      </c>
      <c r="AF140" s="91">
        <f>IF(AD140&gt;='Control Panel'!S$36,(('Control Panel'!S$34-'Control Panel'!R$34)*'Control Panel'!$C$39)+('Control Panel'!S$35-'Control Panel'!R$35)*'Control Panel'!$C$40+(('Control Panel'!S$36-'Control Panel'!R$36)*'Control Panel'!$C$41),IF(AD140&gt;='Control Panel'!S$35,(('Control Panel'!S$34-'Control Panel'!R$34)*'Control Panel'!$C$39)+(('Control Panel'!S$35-'Control Panel'!R$35)*'Control Panel'!$C$40)+((AD140-'Control Panel'!S$35)*'Control Panel'!$C$41),IF(AD140&gt;='Control Panel'!S$34,(('Control Panel'!S$34-'Control Panel'!R$34)*'Control Panel'!$C$39)+((AD140-'Control Panel'!S$34)*'Control Panel'!$C$40),IF(AD140&lt;='Control Panel'!S$34,((AD140-'Control Panel'!R$34)*'Control Panel'!$C$39)))))</f>
        <v>234409.37034319423</v>
      </c>
      <c r="AG140" s="91">
        <f>IF(AE140&gt;='Control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Panel'!$C$29)),IF(AE140&gt;='Control Panel'!$S$12,(('Control Panel'!$S$8-'Control Panel'!$R$8)*'Control Panel'!$C$24)+(('Control Panel'!$S$9-'Control Panel'!$R$9)*'Control Panel'!$C$25)+(('Control Panel'!$S$10-'Control Panel'!$R$10)*'Control Panel'!$C$26)+(('Control Panel'!$S$11-'Control Panel'!$R$11)*'Control Panel'!$C$27)+(('Control Panel'!$S$12-'Control Panel'!$R$12)*'Control Panel'!$C$28)+((AE140-'Control Panel'!$S$12)*'Control Panel'!$C$29),IF(AE140&gt;='Control Panel'!$S$11,(('Control Panel'!$S$8-'Control Panel'!$R$8)*'Control Panel'!$C$24)+(('Control Panel'!$S$9-'Control Panel'!$R$9)*'Control Panel'!$C$25)+(('Control Panel'!$S$10-'Control Panel'!$R$10)*'Control Panel'!$C$26)+(('Control Panel'!$S$11-'Control Panel'!$R$11)*'Control Panel'!$C$27)+((AE140-'Control Panel'!$S$11)*'Control Panel'!$C$28),IF(AE140&gt;='Control Panel'!$S$10,(('Control Panel'!$S$8-'Control Panel'!$R$8)*'Control Panel'!$C$24)+('Control Panel'!$S$9-'Control Panel'!$R$9)*'Control Panel'!$C$25+(('Control Panel'!$S$10-'Control Panel'!$R$10)*'Control Panel'!$C$26)+((AE140-'Control Panel'!$S$10)*'Control Panel'!$C$27),IF(AE140&gt;='Control Panel'!$S$9,(('Control Panel'!$S$8-'Control Panel'!$R$8)*'Control Panel'!$C$24)+(('Control Panel'!$S$9-'Control Panel'!$R$9)*'Control Panel'!$C$25)+((AE140-'Control Panel'!$S$9)*'Control Panel'!$C$26),IF(AE140&gt;='Control Panel'!$S$8,(('Control Panel'!$S$8-'Control Panel'!$R$8)*'Control Panel'!$C$24)+((AE140-'Control Panel'!$S$8)*'Control Panel'!$C$25),IF(AE140&lt;='Control Panel'!$S$8,((AE140-'Control Panel'!$R$8)*'Control Panel'!$C$24))))))))</f>
        <v>328987.03801077261</v>
      </c>
      <c r="AH140" s="91">
        <f t="shared" si="51"/>
        <v>94577.667667578382</v>
      </c>
      <c r="AI140" s="92">
        <f t="shared" si="52"/>
        <v>1105732.0664496659</v>
      </c>
      <c r="AJ140" s="92">
        <f t="shared" si="53"/>
        <v>1551864.2304507741</v>
      </c>
      <c r="AK140" s="92">
        <f t="shared" si="54"/>
        <v>446132.16400110815</v>
      </c>
    </row>
    <row r="141" spans="1:37" s="94" customFormat="1" ht="14.1">
      <c r="A141" s="86" t="str">
        <f>'ESTIMATED Earned Revenue'!A142</f>
        <v>San Antonio, TX</v>
      </c>
      <c r="B141" s="86"/>
      <c r="C141" s="87">
        <f>'ESTIMATED Earned Revenue'!$I142*1.07925</f>
        <v>122447449.51725</v>
      </c>
      <c r="D141" s="87">
        <f>'ESTIMATED Earned Revenue'!$L142*1.07925</f>
        <v>95794792.828875005</v>
      </c>
      <c r="E141" s="88">
        <f>IF(C141&gt;='Control Panel'!D$36,(('Control Panel'!D$34-'Control Panel'!C$34)*'Control Panel'!$C$39)+('Control Panel'!D$35-'Control Panel'!C$35)*'Control Panel'!$C$40+(('Control Panel'!D$36-'Control Panel'!C$36)*'Control Panel'!$C$41),IF(C141&gt;='Control Panel'!D$35,(('Control Panel'!D$34-'Control Panel'!C$34)*'Control Panel'!$C$39)+(('Control Panel'!D$35-'Control Panel'!C$35)*'Control Panel'!$C$40)+((C141-'Control Panel'!D$35)*'Control Panel'!$C$41),IF(C141&gt;='Control Panel'!D$34,(('Control Panel'!D$34-'Control Panel'!C$34)*'Control Panel'!$C$39)+((C141-'Control Panel'!D$34)*'Control Panel'!$C$40),IF(C141&lt;='Control Panel'!D$34,((C141-'Control Panel'!C$34)*'Control Panel'!$C$39)))))</f>
        <v>202203.584</v>
      </c>
      <c r="F141" s="88">
        <f>IF(D141&gt;='Control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Panel'!$C$29)),IF(D141&gt;='Control Panel'!$D$12,(('Control Panel'!$D$8-'Control Panel'!$C$8)*'Control Panel'!$C$24)+(('Control Panel'!$D$9-'Control Panel'!$C$9)*'Control Panel'!$C$25)+(('Control Panel'!$D$10-'Control Panel'!$C$10)*'Control Panel'!$C$26)+(('Control Panel'!$D$11-'Control Panel'!$C$11)*'Control Panel'!$C$27)+(('Control Panel'!$D$12-'Control Panel'!$C$12)*'Control Panel'!$C$28)+((D141-'Control Panel'!$D$12)*'Control Panel'!$C$29),IF(D141&gt;='Control Panel'!$D$11,(('Control Panel'!$D$8-'Control Panel'!$C$8)*'Control Panel'!$C$24)+(('Control Panel'!$D$9-'Control Panel'!$C$9)*'Control Panel'!$C$25)+(('Control Panel'!$D$10-'Control Panel'!$C$10)*'Control Panel'!$C$26)+(('Control Panel'!$D$11-'Control Panel'!$C$11)*'Control Panel'!$C$27)+((D141-'Control Panel'!$D$11)*'Control Panel'!$C$28),IF(D141&gt;='Control Panel'!$D$10,(('Control Panel'!$D$8-'Control Panel'!$C$8)*'Control Panel'!$C$24)+('Control Panel'!$D$9-'Control Panel'!$C$9)*'Control Panel'!$C$25+(('Control Panel'!$D$10-'Control Panel'!$C$10)*'Control Panel'!$C$26)+((D141-'Control Panel'!$D$10)*'Control Panel'!$C$27),IF(D141&gt;='Control Panel'!$D$9,(('Control Panel'!$D$8-'Control Panel'!$C$8)*'Control Panel'!$C$24)+(('Control Panel'!$D$9-'Control Panel'!$C$9)*'Control Panel'!$C$25)+((D141-'Control Panel'!$D$9)*'Control Panel'!$C$26),IF(D141&gt;='Control Panel'!$D$8,(('Control Panel'!$D$8-'Control Panel'!$C$8)*'Control Panel'!$C$24)+((D141-'Control Panel'!$D$8)*'Control Panel'!$C$25),IF(D141&lt;='Control Panel'!$D$8,((D141-'Control Panel'!$C$8)*'Control Panel'!$C$24))))))))</f>
        <v>290794.78932887502</v>
      </c>
      <c r="G141" s="89">
        <f t="shared" si="44"/>
        <v>1.6513499039562617E-3</v>
      </c>
      <c r="H141" s="90">
        <f t="shared" si="45"/>
        <v>3.0356012131926863E-3</v>
      </c>
      <c r="I141" s="91">
        <f t="shared" si="46"/>
        <v>88591.205328875018</v>
      </c>
      <c r="J141" s="91">
        <f>C141*(1+'Control Panel'!$C$44)</f>
        <v>126120873.0027675</v>
      </c>
      <c r="K141" s="91">
        <f>D141*(1+'Control Panel'!$C$44)</f>
        <v>98668636.613741264</v>
      </c>
      <c r="L141" s="92">
        <f>IF(J141&gt;='Control Panel'!G$36,(('Control Panel'!G$34-'Control Panel'!F$34)*'Control Panel'!$C$39)+('Control Panel'!G$35-'Control Panel'!F$35)*'Control Panel'!$C$40+(('Control Panel'!G$36-'Control Panel'!F$36)*'Control Panel'!$C$41),IF(J141&gt;='Control Panel'!G$35,(('Control Panel'!G$34-'Control Panel'!F$34)*'Control Panel'!$C$39)+(('Control Panel'!G$35-'Control Panel'!F$35)*'Control Panel'!$C$40)+((J141-'Control Panel'!G$35)*'Control Panel'!$C$41),IF(J141&gt;='Control Panel'!G$34,(('Control Panel'!G$34-'Control Panel'!F$34)*'Control Panel'!$C$39)+((J141-'Control Panel'!G$34)*'Control Panel'!$C$40),IF(J141&lt;='Control Panel'!G$34,((J141-'Control Panel'!F$34)*'Control Panel'!$C$39)))))</f>
        <v>208269.68946000002</v>
      </c>
      <c r="M141" s="92">
        <f>IF(K141&gt;='Control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Panel'!$C$29)),IF(K141&gt;='Control Panel'!$G$12,(('Control Panel'!$G$8-'Control Panel'!$F$8)*'Control Panel'!$C$24)+(('Control Panel'!$G$9-'Control Panel'!$F$9)*'Control Panel'!$C$25)+(('Control Panel'!$G$10-'Control Panel'!$F$10)*'Control Panel'!$C$26)+(('Control Panel'!$G$11-'Control Panel'!$F$11)*'Control Panel'!$C$27)+(('Control Panel'!$G$12-'Control Panel'!$F$12)*'Control Panel'!$C$28)+((K141-'Control Panel'!$G$12)*'Control Panel'!$C$29),IF(K141&gt;='Control Panel'!$G$11,(('Control Panel'!$G$8-'Control Panel'!$F$8)*'Control Panel'!$C$24)+(('Control Panel'!$G$9-'Control Panel'!$F$9)*'Control Panel'!$C$25)+(('Control Panel'!$G$10-'Control Panel'!$F$10)*'Control Panel'!$C$26)+(('Control Panel'!$G$11-'Control Panel'!$F$11)*'Control Panel'!$C$27)+((K141-'Control Panel'!$G$11)*'Control Panel'!$C$28),IF(K141&gt;='Control Panel'!$G$10,(('Control Panel'!$G$8-'Control Panel'!$F$8)*'Control Panel'!$C$24)+('Control Panel'!$G$9-'Control Panel'!$F$9)*'Control Panel'!$C$25+(('Control Panel'!$G$10-'Control Panel'!$F$10)*'Control Panel'!$C$26)+((K141-'Control Panel'!$G$10)*'Control Panel'!$C$27),IF(K141&gt;='Control Panel'!$G$9,(('Control Panel'!$G$8-'Control Panel'!$F$8)*'Control Panel'!$C$24)+(('Control Panel'!$G$9-'Control Panel'!$F$9)*'Control Panel'!$C$25)+((K141-'Control Panel'!$G$9)*'Control Panel'!$C$26),IF(K141&gt;='Control Panel'!$G$8,(('Control Panel'!$G$8-'Control Panel'!$F$8)*'Control Panel'!$C$24)+((K141-'Control Panel'!$G$8)*'Control Panel'!$C$25),IF(K141&lt;='Control Panel'!$G$8,((K141-'Control Panel'!$F$8)*'Control Panel'!$C$24))))))))</f>
        <v>299518.63311374129</v>
      </c>
      <c r="N141" s="92">
        <f t="shared" si="47"/>
        <v>91248.943653741269</v>
      </c>
      <c r="O141" s="92">
        <f>J141*(1+'Control Panel'!$C$44)</f>
        <v>129904499.19285053</v>
      </c>
      <c r="P141" s="92">
        <f>K141*(1+'Control Panel'!$C$44)</f>
        <v>101628695.71215351</v>
      </c>
      <c r="Q141" s="92">
        <f>IF(O141&gt;='Control Panel'!J$36,(('Control Panel'!J$34-'Control Panel'!I$34)*'Control Panel'!$C$39)+('Control Panel'!J$35-'Control Panel'!I$35)*'Control Panel'!$C$40+(('Control Panel'!J$36-'Control Panel'!I$36)*'Control Panel'!$C$41),IF(O141&gt;='Control Panel'!J$35,(('Control Panel'!J$34-'Control Panel'!I$34)*'Control Panel'!$C$39)+(('Control Panel'!J$35-'Control Panel'!I$35)*'Control Panel'!$C$40)+((O141-'Control Panel'!J$35)*'Control Panel'!$C$41),IF(O141&gt;='Control Panel'!J$34,(('Control Panel'!J$34-'Control Panel'!I$34)*'Control Panel'!$C$39)+((O141-'Control Panel'!J$34)*'Control Panel'!$C$40),IF(O141&lt;='Control Panel'!J$34,((O141-'Control Panel'!I$34)*'Control Panel'!$C$39)))))</f>
        <v>214517.78014380005</v>
      </c>
      <c r="R141" s="92">
        <f>IF(P141&gt;='Control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Panel'!$C$29)),IF(P141&gt;='Control Panel'!$J$12,(('Control Panel'!$J$8-'Control Panel'!$I$8)*'Control Panel'!$C$24)+(('Control Panel'!$J$9-'Control Panel'!$I$9)*'Control Panel'!$C$25)+(('Control Panel'!$J$10-'Control Panel'!$I$10)*'Control Panel'!$C$26)+(('Control Panel'!$J$11-'Control Panel'!$I$11)*'Control Panel'!$C$27)+(('Control Panel'!$J$12-'Control Panel'!$I$12)*'Control Panel'!$C$28)+((P141-'Control Panel'!$J$12)*'Control Panel'!$C$29),IF(P141&gt;='Control Panel'!$J$11,(('Control Panel'!$J$8-'Control Panel'!$I$8)*'Control Panel'!$C$24)+(('Control Panel'!$J$9-'Control Panel'!$I$9)*'Control Panel'!$C$25)+(('Control Panel'!$J$10-'Control Panel'!$I$10)*'Control Panel'!$C$26)+(('Control Panel'!$J$11-'Control Panel'!$I$11)*'Control Panel'!$C$27)+((P141-'Control Panel'!$J$11)*'Control Panel'!$C$28),IF(P141&gt;='Control Panel'!$J$10,(('Control Panel'!$J$8-'Control Panel'!$I$8)*'Control Panel'!$C$24)+('Control Panel'!$J$9-'Control Panel'!$I$9)*'Control Panel'!$C$25+(('Control Panel'!$J$10-'Control Panel'!$I$10)*'Control Panel'!$C$26)+((P141-'Control Panel'!$J$10)*'Control Panel'!$C$27),IF(P141&gt;='Control Panel'!$J$9,(('Control Panel'!$J$8-'Control Panel'!$I$8)*'Control Panel'!$C$24)+(('Control Panel'!$J$9-'Control Panel'!$I$9)*'Control Panel'!$C$25)+((P141-'Control Panel'!$J$9)*'Control Panel'!$C$26),IF(P141&gt;='Control Panel'!$J$8,(('Control Panel'!$J$8-'Control Panel'!$I$8)*'Control Panel'!$C$24)+((P141-'Control Panel'!$J$8)*'Control Panel'!$C$25),IF(P141&lt;='Control Panel'!$J$8,((P141-'Control Panel'!$I$8)*'Control Panel'!$C$24))))))))</f>
        <v>308504.19210715353</v>
      </c>
      <c r="S141" s="92">
        <f t="shared" si="48"/>
        <v>93986.411963353486</v>
      </c>
      <c r="T141" s="92">
        <f>O141*(1+'Control Panel'!$C$44)</f>
        <v>133801634.16863605</v>
      </c>
      <c r="U141" s="92">
        <f>P141*(1+'Control Panel'!$C$44)</f>
        <v>104677556.58351812</v>
      </c>
      <c r="V141" s="92">
        <f>IF(T141&gt;='Control Panel'!M$36,(('Control Panel'!M$34-'Control Panel'!L$34)*'Control Panel'!$C$39)+('Control Panel'!M$35-'Control Panel'!L$35)*'Control Panel'!$C$40+(('Control Panel'!M$36-'Control Panel'!L$36)*'Control Panel'!$C$41),IF(T141&gt;='Control Panel'!M$35,(('Control Panel'!M$34-'Control Panel'!L$34)*'Control Panel'!$C$39)+(('Control Panel'!M$35-'Control Panel'!L$35)*'Control Panel'!$C$40)+((T141-'Control Panel'!M$35)*'Control Panel'!$C$41),IF(T141&gt;='Control Panel'!M$34,(('Control Panel'!M$34-'Control Panel'!L$34)*'Control Panel'!$C$39)+((T141-'Control Panel'!M$34)*'Control Panel'!$C$40),IF(T141&lt;='Control Panel'!M$34,((T141-'Control Panel'!L$34)*'Control Panel'!$C$39)))))</f>
        <v>220953.31354811406</v>
      </c>
      <c r="W141" s="91">
        <f>IF(U141&gt;='Control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Panel'!$C$29)),IF(U141&gt;='Control Panel'!$M$12,(('Control Panel'!$M$8-'Control Panel'!$L$8)*'Control Panel'!$C$24)+(('Control Panel'!$M$9-'Control Panel'!$L$9)*'Control Panel'!$C$25)+(('Control Panel'!$M$10-'Control Panel'!$L$10)*'Control Panel'!$C$26)+(('Control Panel'!$M$11-'Control Panel'!$L$11)*'Control Panel'!$C$27)+(('Control Panel'!$M$12-'Control Panel'!$L$12)*'Control Panel'!$C$28)+((U141-'Control Panel'!$M$12)*'Control Panel'!$C$29),IF(U141&gt;='Control Panel'!$M$11,(('Control Panel'!$M$8-'Control Panel'!$L$8)*'Control Panel'!$C$24)+(('Control Panel'!$M$9-'Control Panel'!$L$9)*'Control Panel'!$C$25)+(('Control Panel'!$M$10-'Control Panel'!$L$10)*'Control Panel'!$C$26)+(('Control Panel'!$M$11-'Control Panel'!$L$11)*'Control Panel'!$C$27)+((U141-'Control Panel'!$M$11)*'Control Panel'!$C$28),IF(U141&gt;='Control Panel'!$M$10,(('Control Panel'!$M$8-'Control Panel'!$L$8)*'Control Panel'!$C$24)+('Control Panel'!$M$9-'Control Panel'!$L$9)*'Control Panel'!$C$25+(('Control Panel'!$M$10-'Control Panel'!$L$10)*'Control Panel'!$C$26)+((U141-'Control Panel'!$M$10)*'Control Panel'!$C$27),IF(U141&gt;='Control Panel'!$M$9,(('Control Panel'!$M$8-'Control Panel'!$L$8)*'Control Panel'!$C$24)+(('Control Panel'!$M$9-'Control Panel'!$L$9)*'Control Panel'!$C$25)+((U141-'Control Panel'!$M$9)*'Control Panel'!$C$26),IF(U141&gt;='Control Panel'!$M$8,(('Control Panel'!$M$8-'Control Panel'!$L$8)*'Control Panel'!$C$24)+((U141-'Control Panel'!$M$8)*'Control Panel'!$C$25),IF(U141&lt;='Control Panel'!$M$8,((U141-'Control Panel'!$L$8)*'Control Panel'!$C$24))))))))</f>
        <v>317759.31808351813</v>
      </c>
      <c r="X141" s="92">
        <f t="shared" si="49"/>
        <v>96806.004535404063</v>
      </c>
      <c r="Y141" s="91">
        <f>T141*(1+'Control Panel'!$C$44)</f>
        <v>137815683.19369513</v>
      </c>
      <c r="Z141" s="91">
        <f>U141*(1+'Control Panel'!$C$44)</f>
        <v>107817883.28102367</v>
      </c>
      <c r="AA141" s="91">
        <f>IF(Y141&gt;='Control Panel'!P$36,(('Control Panel'!P$34-'Control Panel'!O$34)*'Control Panel'!$C$39)+('Control Panel'!P$35-'Control Panel'!O$35)*'Control Panel'!$C$40+(('Control Panel'!P$36-'Control Panel'!O$36)*'Control Panel'!$C$41),IF(Y141&gt;='Control Panel'!P$35,(('Control Panel'!P$34-'Control Panel'!O$34)*'Control Panel'!$C$39)+(('Control Panel'!P$35-'Control Panel'!O$35)*'Control Panel'!$C$40)+((Y141-'Control Panel'!P$35)*'Control Panel'!$C$41),IF(Y141&gt;='Control Panel'!P$34,(('Control Panel'!P$34-'Control Panel'!O$34)*'Control Panel'!$C$39)+((Y141-'Control Panel'!P$34)*'Control Panel'!$C$40),IF(Y141&lt;='Control Panel'!P$34,((Y141-'Control Panel'!O$34)*'Control Panel'!$C$39)))))</f>
        <v>227581.91295455751</v>
      </c>
      <c r="AB141" s="91">
        <f>IF(Z141&gt;='Control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Panel'!$C$29)),IF(Z141&gt;='Control Panel'!$P$12,(('Control Panel'!$P$8-'Control Panel'!$O$8)*'Control Panel'!$C$24)+(('Control Panel'!$P$9-'Control Panel'!$O$9)*'Control Panel'!$C$25)+(('Control Panel'!$P$10-'Control Panel'!$O$10)*'Control Panel'!$C$26)+(('Control Panel'!$P$11-'Control Panel'!$O$11)*'Control Panel'!$C$27)+(('Control Panel'!$P$12-'Control Panel'!$O$12)*'Control Panel'!$C$28)+((Z141-'Control Panel'!$P$12)*'Control Panel'!$C$29),IF(Z141&gt;='Control Panel'!$P$11,(('Control Panel'!$P$8-'Control Panel'!$O$8)*'Control Panel'!$C$24)+(('Control Panel'!$P$9-'Control Panel'!$O$9)*'Control Panel'!$C$25)+(('Control Panel'!$P$10-'Control Panel'!$O$10)*'Control Panel'!$C$26)+(('Control Panel'!$P$11-'Control Panel'!$O$11)*'Control Panel'!$C$27)+((Z141-'Control Panel'!$P$11)*'Control Panel'!$C$28),IF(Z141&gt;='Control Panel'!$P$10,(('Control Panel'!$P$8-'Control Panel'!$O$8)*'Control Panel'!$C$24)+('Control Panel'!$P$9-'Control Panel'!$O$9)*'Control Panel'!$C$25+(('Control Panel'!$P$10-'Control Panel'!$O$10)*'Control Panel'!$C$26)+((Z141-'Control Panel'!$P$10)*'Control Panel'!$C$27),IF(Z141&gt;='Control Panel'!$P$9,(('Control Panel'!$P$8-'Control Panel'!$O$8)*'Control Panel'!$C$24)+(('Control Panel'!$P$9-'Control Panel'!$O$9)*'Control Panel'!$C$25)+((Z141-'Control Panel'!$P$9)*'Control Panel'!$C$26),IF(Z141&gt;='Control Panel'!$P$8,(('Control Panel'!$P$8-'Control Panel'!$O$8)*'Control Panel'!$C$24)+((Z141-'Control Panel'!$P$8)*'Control Panel'!$C$25),IF(Z141&lt;='Control Panel'!$P$8,((Z141-'Control Panel'!$O$8)*'Control Panel'!$C$24))))))))</f>
        <v>327292.09773102368</v>
      </c>
      <c r="AC141" s="93">
        <f t="shared" si="50"/>
        <v>99710.184776466165</v>
      </c>
      <c r="AD141" s="93">
        <f>Y141*(1+'Control Panel'!$C$44)</f>
        <v>141950153.68950599</v>
      </c>
      <c r="AE141" s="91">
        <f>Z141*(1+'Control Panel'!$C$44)</f>
        <v>111052419.77945438</v>
      </c>
      <c r="AF141" s="91">
        <f>IF(AD141&gt;='Control Panel'!S$36,(('Control Panel'!S$34-'Control Panel'!R$34)*'Control Panel'!$C$39)+('Control Panel'!S$35-'Control Panel'!R$35)*'Control Panel'!$C$40+(('Control Panel'!S$36-'Control Panel'!R$36)*'Control Panel'!$C$41),IF(AD141&gt;='Control Panel'!S$35,(('Control Panel'!S$34-'Control Panel'!R$34)*'Control Panel'!$C$39)+(('Control Panel'!S$35-'Control Panel'!R$35)*'Control Panel'!$C$40)+((AD141-'Control Panel'!S$35)*'Control Panel'!$C$41),IF(AD141&gt;='Control Panel'!S$34,(('Control Panel'!S$34-'Control Panel'!R$34)*'Control Panel'!$C$39)+((AD141-'Control Panel'!S$34)*'Control Panel'!$C$40),IF(AD141&lt;='Control Panel'!S$34,((AD141-'Control Panel'!R$34)*'Control Panel'!$C$39)))))</f>
        <v>234409.37034319423</v>
      </c>
      <c r="AG141" s="91">
        <f>IF(AE141&gt;='Control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Panel'!$C$29)),IF(AE141&gt;='Control Panel'!$S$12,(('Control Panel'!$S$8-'Control Panel'!$R$8)*'Control Panel'!$C$24)+(('Control Panel'!$S$9-'Control Panel'!$R$9)*'Control Panel'!$C$25)+(('Control Panel'!$S$10-'Control Panel'!$R$10)*'Control Panel'!$C$26)+(('Control Panel'!$S$11-'Control Panel'!$R$11)*'Control Panel'!$C$27)+(('Control Panel'!$S$12-'Control Panel'!$R$12)*'Control Panel'!$C$28)+((AE141-'Control Panel'!$S$12)*'Control Panel'!$C$29),IF(AE141&gt;='Control Panel'!$S$11,(('Control Panel'!$S$8-'Control Panel'!$R$8)*'Control Panel'!$C$24)+(('Control Panel'!$S$9-'Control Panel'!$R$9)*'Control Panel'!$C$25)+(('Control Panel'!$S$10-'Control Panel'!$R$10)*'Control Panel'!$C$26)+(('Control Panel'!$S$11-'Control Panel'!$R$11)*'Control Panel'!$C$27)+((AE141-'Control Panel'!$S$11)*'Control Panel'!$C$28),IF(AE141&gt;='Control Panel'!$S$10,(('Control Panel'!$S$8-'Control Panel'!$R$8)*'Control Panel'!$C$24)+('Control Panel'!$S$9-'Control Panel'!$R$9)*'Control Panel'!$C$25+(('Control Panel'!$S$10-'Control Panel'!$R$10)*'Control Panel'!$C$26)+((AE141-'Control Panel'!$S$10)*'Control Panel'!$C$27),IF(AE141&gt;='Control Panel'!$S$9,(('Control Panel'!$S$8-'Control Panel'!$R$8)*'Control Panel'!$C$24)+(('Control Panel'!$S$9-'Control Panel'!$R$9)*'Control Panel'!$C$25)+((AE141-'Control Panel'!$S$9)*'Control Panel'!$C$26),IF(AE141&gt;='Control Panel'!$S$8,(('Control Panel'!$S$8-'Control Panel'!$R$8)*'Control Panel'!$C$24)+((AE141-'Control Panel'!$S$8)*'Control Panel'!$C$25),IF(AE141&lt;='Control Panel'!$S$8,((AE141-'Control Panel'!$R$8)*'Control Panel'!$C$24))))))))</f>
        <v>337110.86076795438</v>
      </c>
      <c r="AH141" s="91">
        <f t="shared" si="51"/>
        <v>102701.49042476015</v>
      </c>
      <c r="AI141" s="92">
        <f t="shared" si="52"/>
        <v>1105732.0664496659</v>
      </c>
      <c r="AJ141" s="92">
        <f t="shared" si="53"/>
        <v>1590185.1018033912</v>
      </c>
      <c r="AK141" s="92">
        <f t="shared" si="54"/>
        <v>484453.03535372531</v>
      </c>
    </row>
    <row r="142" spans="1:37" s="94" customFormat="1" ht="14.1">
      <c r="A142" s="86" t="str">
        <f>'ESTIMATED Earned Revenue'!A143</f>
        <v>Louisville, KY</v>
      </c>
      <c r="B142" s="86"/>
      <c r="C142" s="87">
        <f>'ESTIMATED Earned Revenue'!$I143*1.07925</f>
        <v>117219178.30425</v>
      </c>
      <c r="D142" s="87">
        <f>'ESTIMATED Earned Revenue'!$L143*1.07925</f>
        <v>100908232.38150001</v>
      </c>
      <c r="E142" s="88">
        <f>IF(C142&gt;='Control Panel'!D$36,(('Control Panel'!D$34-'Control Panel'!C$34)*'Control Panel'!$C$39)+('Control Panel'!D$35-'Control Panel'!C$35)*'Control Panel'!$C$40+(('Control Panel'!D$36-'Control Panel'!C$36)*'Control Panel'!$C$41),IF(C142&gt;='Control Panel'!D$35,(('Control Panel'!D$34-'Control Panel'!C$34)*'Control Panel'!$C$39)+(('Control Panel'!D$35-'Control Panel'!C$35)*'Control Panel'!$C$40)+((C142-'Control Panel'!D$35)*'Control Panel'!$C$41),IF(C142&gt;='Control Panel'!D$34,(('Control Panel'!D$34-'Control Panel'!C$34)*'Control Panel'!$C$39)+((C142-'Control Panel'!D$34)*'Control Panel'!$C$40),IF(C142&lt;='Control Panel'!D$34,((C142-'Control Panel'!C$34)*'Control Panel'!$C$39)))))</f>
        <v>202203.584</v>
      </c>
      <c r="F142" s="88">
        <f>IF(D142&gt;='Control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Panel'!$C$29)),IF(D142&gt;='Control Panel'!$D$12,(('Control Panel'!$D$8-'Control Panel'!$C$8)*'Control Panel'!$C$24)+(('Control Panel'!$D$9-'Control Panel'!$C$9)*'Control Panel'!$C$25)+(('Control Panel'!$D$10-'Control Panel'!$C$10)*'Control Panel'!$C$26)+(('Control Panel'!$D$11-'Control Panel'!$C$11)*'Control Panel'!$C$27)+(('Control Panel'!$D$12-'Control Panel'!$C$12)*'Control Panel'!$C$28)+((D142-'Control Panel'!$D$12)*'Control Panel'!$C$29),IF(D142&gt;='Control Panel'!$D$11,(('Control Panel'!$D$8-'Control Panel'!$C$8)*'Control Panel'!$C$24)+(('Control Panel'!$D$9-'Control Panel'!$C$9)*'Control Panel'!$C$25)+(('Control Panel'!$D$10-'Control Panel'!$C$10)*'Control Panel'!$C$26)+(('Control Panel'!$D$11-'Control Panel'!$C$11)*'Control Panel'!$C$27)+((D142-'Control Panel'!$D$11)*'Control Panel'!$C$28),IF(D142&gt;='Control Panel'!$D$10,(('Control Panel'!$D$8-'Control Panel'!$C$8)*'Control Panel'!$C$24)+('Control Panel'!$D$9-'Control Panel'!$C$9)*'Control Panel'!$C$25+(('Control Panel'!$D$10-'Control Panel'!$C$10)*'Control Panel'!$C$26)+((D142-'Control Panel'!$D$10)*'Control Panel'!$C$27),IF(D142&gt;='Control Panel'!$D$9,(('Control Panel'!$D$8-'Control Panel'!$C$8)*'Control Panel'!$C$24)+(('Control Panel'!$D$9-'Control Panel'!$C$9)*'Control Panel'!$C$25)+((D142-'Control Panel'!$D$9)*'Control Panel'!$C$26),IF(D142&gt;='Control Panel'!$D$8,(('Control Panel'!$D$8-'Control Panel'!$C$8)*'Control Panel'!$C$24)+((D142-'Control Panel'!$D$8)*'Control Panel'!$C$25),IF(D142&lt;='Control Panel'!$D$8,((D142-'Control Panel'!$C$8)*'Control Panel'!$C$24))))))))</f>
        <v>295908.22888150002</v>
      </c>
      <c r="G142" s="89">
        <f t="shared" si="44"/>
        <v>1.72500427767176E-3</v>
      </c>
      <c r="H142" s="90">
        <f t="shared" si="45"/>
        <v>2.9324488388892869E-3</v>
      </c>
      <c r="I142" s="91">
        <f t="shared" si="46"/>
        <v>93704.644881500019</v>
      </c>
      <c r="J142" s="91">
        <f>C142*(1+'Control Panel'!$C$44)</f>
        <v>120735753.6533775</v>
      </c>
      <c r="K142" s="91">
        <f>D142*(1+'Control Panel'!$C$44)</f>
        <v>103935479.35294501</v>
      </c>
      <c r="L142" s="92">
        <f>IF(J142&gt;='Control Panel'!G$36,(('Control Panel'!G$34-'Control Panel'!F$34)*'Control Panel'!$C$39)+('Control Panel'!G$35-'Control Panel'!F$35)*'Control Panel'!$C$40+(('Control Panel'!G$36-'Control Panel'!F$36)*'Control Panel'!$C$41),IF(J142&gt;='Control Panel'!G$35,(('Control Panel'!G$34-'Control Panel'!F$34)*'Control Panel'!$C$39)+(('Control Panel'!G$35-'Control Panel'!F$35)*'Control Panel'!$C$40)+((J142-'Control Panel'!G$35)*'Control Panel'!$C$41),IF(J142&gt;='Control Panel'!G$34,(('Control Panel'!G$34-'Control Panel'!F$34)*'Control Panel'!$C$39)+((J142-'Control Panel'!G$34)*'Control Panel'!$C$40),IF(J142&lt;='Control Panel'!G$34,((J142-'Control Panel'!F$34)*'Control Panel'!$C$39)))))</f>
        <v>208269.68946000002</v>
      </c>
      <c r="M142" s="92">
        <f>IF(K142&gt;='Control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Panel'!$C$29)),IF(K142&gt;='Control Panel'!$G$12,(('Control Panel'!$G$8-'Control Panel'!$F$8)*'Control Panel'!$C$24)+(('Control Panel'!$G$9-'Control Panel'!$F$9)*'Control Panel'!$C$25)+(('Control Panel'!$G$10-'Control Panel'!$F$10)*'Control Panel'!$C$26)+(('Control Panel'!$G$11-'Control Panel'!$F$11)*'Control Panel'!$C$27)+(('Control Panel'!$G$12-'Control Panel'!$F$12)*'Control Panel'!$C$28)+((K142-'Control Panel'!$G$12)*'Control Panel'!$C$29),IF(K142&gt;='Control Panel'!$G$11,(('Control Panel'!$G$8-'Control Panel'!$F$8)*'Control Panel'!$C$24)+(('Control Panel'!$G$9-'Control Panel'!$F$9)*'Control Panel'!$C$25)+(('Control Panel'!$G$10-'Control Panel'!$F$10)*'Control Panel'!$C$26)+(('Control Panel'!$G$11-'Control Panel'!$F$11)*'Control Panel'!$C$27)+((K142-'Control Panel'!$G$11)*'Control Panel'!$C$28),IF(K142&gt;='Control Panel'!$G$10,(('Control Panel'!$G$8-'Control Panel'!$F$8)*'Control Panel'!$C$24)+('Control Panel'!$G$9-'Control Panel'!$F$9)*'Control Panel'!$C$25+(('Control Panel'!$G$10-'Control Panel'!$F$10)*'Control Panel'!$C$26)+((K142-'Control Panel'!$G$10)*'Control Panel'!$C$27),IF(K142&gt;='Control Panel'!$G$9,(('Control Panel'!$G$8-'Control Panel'!$F$8)*'Control Panel'!$C$24)+(('Control Panel'!$G$9-'Control Panel'!$F$9)*'Control Panel'!$C$25)+((K142-'Control Panel'!$G$9)*'Control Panel'!$C$26),IF(K142&gt;='Control Panel'!$G$8,(('Control Panel'!$G$8-'Control Panel'!$F$8)*'Control Panel'!$C$24)+((K142-'Control Panel'!$G$8)*'Control Panel'!$C$25),IF(K142&lt;='Control Panel'!$G$8,((K142-'Control Panel'!$F$8)*'Control Panel'!$C$24))))))))</f>
        <v>304785.475852945</v>
      </c>
      <c r="N142" s="92">
        <f t="shared" si="47"/>
        <v>96515.786392944981</v>
      </c>
      <c r="O142" s="92">
        <f>J142*(1+'Control Panel'!$C$44)</f>
        <v>124357826.26297884</v>
      </c>
      <c r="P142" s="92">
        <f>K142*(1+'Control Panel'!$C$44)</f>
        <v>107053543.73353337</v>
      </c>
      <c r="Q142" s="92">
        <f>IF(O142&gt;='Control Panel'!J$36,(('Control Panel'!J$34-'Control Panel'!I$34)*'Control Panel'!$C$39)+('Control Panel'!J$35-'Control Panel'!I$35)*'Control Panel'!$C$40+(('Control Panel'!J$36-'Control Panel'!I$36)*'Control Panel'!$C$41),IF(O142&gt;='Control Panel'!J$35,(('Control Panel'!J$34-'Control Panel'!I$34)*'Control Panel'!$C$39)+(('Control Panel'!J$35-'Control Panel'!I$35)*'Control Panel'!$C$40)+((O142-'Control Panel'!J$35)*'Control Panel'!$C$41),IF(O142&gt;='Control Panel'!J$34,(('Control Panel'!J$34-'Control Panel'!I$34)*'Control Panel'!$C$39)+((O142-'Control Panel'!J$34)*'Control Panel'!$C$40),IF(O142&lt;='Control Panel'!J$34,((O142-'Control Panel'!I$34)*'Control Panel'!$C$39)))))</f>
        <v>214517.78014380005</v>
      </c>
      <c r="R142" s="92">
        <f>IF(P142&gt;='Control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Panel'!$C$29)),IF(P142&gt;='Control Panel'!$J$12,(('Control Panel'!$J$8-'Control Panel'!$I$8)*'Control Panel'!$C$24)+(('Control Panel'!$J$9-'Control Panel'!$I$9)*'Control Panel'!$C$25)+(('Control Panel'!$J$10-'Control Panel'!$I$10)*'Control Panel'!$C$26)+(('Control Panel'!$J$11-'Control Panel'!$I$11)*'Control Panel'!$C$27)+(('Control Panel'!$J$12-'Control Panel'!$I$12)*'Control Panel'!$C$28)+((P142-'Control Panel'!$J$12)*'Control Panel'!$C$29),IF(P142&gt;='Control Panel'!$J$11,(('Control Panel'!$J$8-'Control Panel'!$I$8)*'Control Panel'!$C$24)+(('Control Panel'!$J$9-'Control Panel'!$I$9)*'Control Panel'!$C$25)+(('Control Panel'!$J$10-'Control Panel'!$I$10)*'Control Panel'!$C$26)+(('Control Panel'!$J$11-'Control Panel'!$I$11)*'Control Panel'!$C$27)+((P142-'Control Panel'!$J$11)*'Control Panel'!$C$28),IF(P142&gt;='Control Panel'!$J$10,(('Control Panel'!$J$8-'Control Panel'!$I$8)*'Control Panel'!$C$24)+('Control Panel'!$J$9-'Control Panel'!$I$9)*'Control Panel'!$C$25+(('Control Panel'!$J$10-'Control Panel'!$I$10)*'Control Panel'!$C$26)+((P142-'Control Panel'!$J$10)*'Control Panel'!$C$27),IF(P142&gt;='Control Panel'!$J$9,(('Control Panel'!$J$8-'Control Panel'!$I$8)*'Control Panel'!$C$24)+(('Control Panel'!$J$9-'Control Panel'!$I$9)*'Control Panel'!$C$25)+((P142-'Control Panel'!$J$9)*'Control Panel'!$C$26),IF(P142&gt;='Control Panel'!$J$8,(('Control Panel'!$J$8-'Control Panel'!$I$8)*'Control Panel'!$C$24)+((P142-'Control Panel'!$J$8)*'Control Panel'!$C$25),IF(P142&lt;='Control Panel'!$J$8,((P142-'Control Panel'!$I$8)*'Control Panel'!$C$24))))))))</f>
        <v>313929.04012853338</v>
      </c>
      <c r="S142" s="92">
        <f t="shared" si="48"/>
        <v>99411.259984733333</v>
      </c>
      <c r="T142" s="92">
        <f>O142*(1+'Control Panel'!$C$44)</f>
        <v>128088561.0508682</v>
      </c>
      <c r="U142" s="92">
        <f>P142*(1+'Control Panel'!$C$44)</f>
        <v>110265150.04553936</v>
      </c>
      <c r="V142" s="92">
        <f>IF(T142&gt;='Control Panel'!M$36,(('Control Panel'!M$34-'Control Panel'!L$34)*'Control Panel'!$C$39)+('Control Panel'!M$35-'Control Panel'!L$35)*'Control Panel'!$C$40+(('Control Panel'!M$36-'Control Panel'!L$36)*'Control Panel'!$C$41),IF(T142&gt;='Control Panel'!M$35,(('Control Panel'!M$34-'Control Panel'!L$34)*'Control Panel'!$C$39)+(('Control Panel'!M$35-'Control Panel'!L$35)*'Control Panel'!$C$40)+((T142-'Control Panel'!M$35)*'Control Panel'!$C$41),IF(T142&gt;='Control Panel'!M$34,(('Control Panel'!M$34-'Control Panel'!L$34)*'Control Panel'!$C$39)+((T142-'Control Panel'!M$34)*'Control Panel'!$C$40),IF(T142&lt;='Control Panel'!M$34,((T142-'Control Panel'!L$34)*'Control Panel'!$C$39)))))</f>
        <v>220953.31354811406</v>
      </c>
      <c r="W142" s="91">
        <f>IF(U142&gt;='Control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Panel'!$C$29)),IF(U142&gt;='Control Panel'!$M$12,(('Control Panel'!$M$8-'Control Panel'!$L$8)*'Control Panel'!$C$24)+(('Control Panel'!$M$9-'Control Panel'!$L$9)*'Control Panel'!$C$25)+(('Control Panel'!$M$10-'Control Panel'!$L$10)*'Control Panel'!$C$26)+(('Control Panel'!$M$11-'Control Panel'!$L$11)*'Control Panel'!$C$27)+(('Control Panel'!$M$12-'Control Panel'!$L$12)*'Control Panel'!$C$28)+((U142-'Control Panel'!$M$12)*'Control Panel'!$C$29),IF(U142&gt;='Control Panel'!$M$11,(('Control Panel'!$M$8-'Control Panel'!$L$8)*'Control Panel'!$C$24)+(('Control Panel'!$M$9-'Control Panel'!$L$9)*'Control Panel'!$C$25)+(('Control Panel'!$M$10-'Control Panel'!$L$10)*'Control Panel'!$C$26)+(('Control Panel'!$M$11-'Control Panel'!$L$11)*'Control Panel'!$C$27)+((U142-'Control Panel'!$M$11)*'Control Panel'!$C$28),IF(U142&gt;='Control Panel'!$M$10,(('Control Panel'!$M$8-'Control Panel'!$L$8)*'Control Panel'!$C$24)+('Control Panel'!$M$9-'Control Panel'!$L$9)*'Control Panel'!$C$25+(('Control Panel'!$M$10-'Control Panel'!$L$10)*'Control Panel'!$C$26)+((U142-'Control Panel'!$M$10)*'Control Panel'!$C$27),IF(U142&gt;='Control Panel'!$M$9,(('Control Panel'!$M$8-'Control Panel'!$L$8)*'Control Panel'!$C$24)+(('Control Panel'!$M$9-'Control Panel'!$L$9)*'Control Panel'!$C$25)+((U142-'Control Panel'!$M$9)*'Control Panel'!$C$26),IF(U142&gt;='Control Panel'!$M$8,(('Control Panel'!$M$8-'Control Panel'!$L$8)*'Control Panel'!$C$24)+((U142-'Control Panel'!$M$8)*'Control Panel'!$C$25),IF(U142&lt;='Control Panel'!$M$8,((U142-'Control Panel'!$L$8)*'Control Panel'!$C$24))))))))</f>
        <v>323346.91154553939</v>
      </c>
      <c r="X142" s="92">
        <f t="shared" si="49"/>
        <v>102393.59799742533</v>
      </c>
      <c r="Y142" s="91">
        <f>T142*(1+'Control Panel'!$C$44)</f>
        <v>131931217.88239425</v>
      </c>
      <c r="Z142" s="91">
        <f>U142*(1+'Control Panel'!$C$44)</f>
        <v>113573104.54690555</v>
      </c>
      <c r="AA142" s="91">
        <f>IF(Y142&gt;='Control Panel'!P$36,(('Control Panel'!P$34-'Control Panel'!O$34)*'Control Panel'!$C$39)+('Control Panel'!P$35-'Control Panel'!O$35)*'Control Panel'!$C$40+(('Control Panel'!P$36-'Control Panel'!O$36)*'Control Panel'!$C$41),IF(Y142&gt;='Control Panel'!P$35,(('Control Panel'!P$34-'Control Panel'!O$34)*'Control Panel'!$C$39)+(('Control Panel'!P$35-'Control Panel'!O$35)*'Control Panel'!$C$40)+((Y142-'Control Panel'!P$35)*'Control Panel'!$C$41),IF(Y142&gt;='Control Panel'!P$34,(('Control Panel'!P$34-'Control Panel'!O$34)*'Control Panel'!$C$39)+((Y142-'Control Panel'!P$34)*'Control Panel'!$C$40),IF(Y142&lt;='Control Panel'!P$34,((Y142-'Control Panel'!O$34)*'Control Panel'!$C$39)))))</f>
        <v>227581.91295455751</v>
      </c>
      <c r="AB142" s="91">
        <f>IF(Z142&gt;='Control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Panel'!$C$29)),IF(Z142&gt;='Control Panel'!$P$12,(('Control Panel'!$P$8-'Control Panel'!$O$8)*'Control Panel'!$C$24)+(('Control Panel'!$P$9-'Control Panel'!$O$9)*'Control Panel'!$C$25)+(('Control Panel'!$P$10-'Control Panel'!$O$10)*'Control Panel'!$C$26)+(('Control Panel'!$P$11-'Control Panel'!$O$11)*'Control Panel'!$C$27)+(('Control Panel'!$P$12-'Control Panel'!$O$12)*'Control Panel'!$C$28)+((Z142-'Control Panel'!$P$12)*'Control Panel'!$C$29),IF(Z142&gt;='Control Panel'!$P$11,(('Control Panel'!$P$8-'Control Panel'!$O$8)*'Control Panel'!$C$24)+(('Control Panel'!$P$9-'Control Panel'!$O$9)*'Control Panel'!$C$25)+(('Control Panel'!$P$10-'Control Panel'!$O$10)*'Control Panel'!$C$26)+(('Control Panel'!$P$11-'Control Panel'!$O$11)*'Control Panel'!$C$27)+((Z142-'Control Panel'!$P$11)*'Control Panel'!$C$28),IF(Z142&gt;='Control Panel'!$P$10,(('Control Panel'!$P$8-'Control Panel'!$O$8)*'Control Panel'!$C$24)+('Control Panel'!$P$9-'Control Panel'!$O$9)*'Control Panel'!$C$25+(('Control Panel'!$P$10-'Control Panel'!$O$10)*'Control Panel'!$C$26)+((Z142-'Control Panel'!$P$10)*'Control Panel'!$C$27),IF(Z142&gt;='Control Panel'!$P$9,(('Control Panel'!$P$8-'Control Panel'!$O$8)*'Control Panel'!$C$24)+(('Control Panel'!$P$9-'Control Panel'!$O$9)*'Control Panel'!$C$25)+((Z142-'Control Panel'!$P$9)*'Control Panel'!$C$26),IF(Z142&gt;='Control Panel'!$P$8,(('Control Panel'!$P$8-'Control Panel'!$O$8)*'Control Panel'!$C$24)+((Z142-'Control Panel'!$P$8)*'Control Panel'!$C$25),IF(Z142&lt;='Control Panel'!$P$8,((Z142-'Control Panel'!$O$8)*'Control Panel'!$C$24))))))))</f>
        <v>333047.31899690558</v>
      </c>
      <c r="AC142" s="93">
        <f t="shared" si="50"/>
        <v>105465.40604234807</v>
      </c>
      <c r="AD142" s="93">
        <f>Y142*(1+'Control Panel'!$C$44)</f>
        <v>135889154.4188661</v>
      </c>
      <c r="AE142" s="91">
        <f>Z142*(1+'Control Panel'!$C$44)</f>
        <v>116980297.68331271</v>
      </c>
      <c r="AF142" s="91">
        <f>IF(AD142&gt;='Control Panel'!S$36,(('Control Panel'!S$34-'Control Panel'!R$34)*'Control Panel'!$C$39)+('Control Panel'!S$35-'Control Panel'!R$35)*'Control Panel'!$C$40+(('Control Panel'!S$36-'Control Panel'!R$36)*'Control Panel'!$C$41),IF(AD142&gt;='Control Panel'!S$35,(('Control Panel'!S$34-'Control Panel'!R$34)*'Control Panel'!$C$39)+(('Control Panel'!S$35-'Control Panel'!R$35)*'Control Panel'!$C$40)+((AD142-'Control Panel'!S$35)*'Control Panel'!$C$41),IF(AD142&gt;='Control Panel'!S$34,(('Control Panel'!S$34-'Control Panel'!R$34)*'Control Panel'!$C$39)+((AD142-'Control Panel'!S$34)*'Control Panel'!$C$40),IF(AD142&lt;='Control Panel'!S$34,((AD142-'Control Panel'!R$34)*'Control Panel'!$C$39)))))</f>
        <v>234409.37034319423</v>
      </c>
      <c r="AG142" s="91">
        <f>IF(AE142&gt;='Control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Panel'!$C$29)),IF(AE142&gt;='Control Panel'!$S$12,(('Control Panel'!$S$8-'Control Panel'!$R$8)*'Control Panel'!$C$24)+(('Control Panel'!$S$9-'Control Panel'!$R$9)*'Control Panel'!$C$25)+(('Control Panel'!$S$10-'Control Panel'!$R$10)*'Control Panel'!$C$26)+(('Control Panel'!$S$11-'Control Panel'!$R$11)*'Control Panel'!$C$27)+(('Control Panel'!$S$12-'Control Panel'!$R$12)*'Control Panel'!$C$28)+((AE142-'Control Panel'!$S$12)*'Control Panel'!$C$29),IF(AE142&gt;='Control Panel'!$S$11,(('Control Panel'!$S$8-'Control Panel'!$R$8)*'Control Panel'!$C$24)+(('Control Panel'!$S$9-'Control Panel'!$R$9)*'Control Panel'!$C$25)+(('Control Panel'!$S$10-'Control Panel'!$R$10)*'Control Panel'!$C$26)+(('Control Panel'!$S$11-'Control Panel'!$R$11)*'Control Panel'!$C$27)+((AE142-'Control Panel'!$S$11)*'Control Panel'!$C$28),IF(AE142&gt;='Control Panel'!$S$10,(('Control Panel'!$S$8-'Control Panel'!$R$8)*'Control Panel'!$C$24)+('Control Panel'!$S$9-'Control Panel'!$R$9)*'Control Panel'!$C$25+(('Control Panel'!$S$10-'Control Panel'!$R$10)*'Control Panel'!$C$26)+((AE142-'Control Panel'!$S$10)*'Control Panel'!$C$27),IF(AE142&gt;='Control Panel'!$S$9,(('Control Panel'!$S$8-'Control Panel'!$R$8)*'Control Panel'!$C$24)+(('Control Panel'!$S$9-'Control Panel'!$R$9)*'Control Panel'!$C$25)+((AE142-'Control Panel'!$S$9)*'Control Panel'!$C$26),IF(AE142&gt;='Control Panel'!$S$8,(('Control Panel'!$S$8-'Control Panel'!$R$8)*'Control Panel'!$C$24)+((AE142-'Control Panel'!$S$8)*'Control Panel'!$C$25),IF(AE142&lt;='Control Panel'!$S$8,((AE142-'Control Panel'!$R$8)*'Control Panel'!$C$24))))))))</f>
        <v>343038.73867181275</v>
      </c>
      <c r="AH142" s="91">
        <f t="shared" si="51"/>
        <v>108629.36832861853</v>
      </c>
      <c r="AI142" s="92">
        <f t="shared" si="52"/>
        <v>1105732.0664496659</v>
      </c>
      <c r="AJ142" s="92">
        <f t="shared" si="53"/>
        <v>1618147.4851957359</v>
      </c>
      <c r="AK142" s="92">
        <f t="shared" si="54"/>
        <v>512415.41874607</v>
      </c>
    </row>
    <row r="143" spans="1:37" s="94" customFormat="1" ht="14.1">
      <c r="A143" s="86" t="str">
        <f>'ESTIMATED Earned Revenue'!A144</f>
        <v>Sacramento, CA</v>
      </c>
      <c r="B143" s="86"/>
      <c r="C143" s="87">
        <f>'ESTIMATED Earned Revenue'!$I144*1.07925</f>
        <v>127056632.71125001</v>
      </c>
      <c r="D143" s="87">
        <f>'ESTIMATED Earned Revenue'!$L144*1.07925</f>
        <v>103413209.40525</v>
      </c>
      <c r="E143" s="88">
        <f>IF(C143&gt;='Control Panel'!D$36,(('Control Panel'!D$34-'Control Panel'!C$34)*'Control Panel'!$C$39)+('Control Panel'!D$35-'Control Panel'!C$35)*'Control Panel'!$C$40+(('Control Panel'!D$36-'Control Panel'!C$36)*'Control Panel'!$C$41),IF(C143&gt;='Control Panel'!D$35,(('Control Panel'!D$34-'Control Panel'!C$34)*'Control Panel'!$C$39)+(('Control Panel'!D$35-'Control Panel'!C$35)*'Control Panel'!$C$40)+((C143-'Control Panel'!D$35)*'Control Panel'!$C$41),IF(C143&gt;='Control Panel'!D$34,(('Control Panel'!D$34-'Control Panel'!C$34)*'Control Panel'!$C$39)+((C143-'Control Panel'!D$34)*'Control Panel'!$C$40),IF(C143&lt;='Control Panel'!D$34,((C143-'Control Panel'!C$34)*'Control Panel'!$C$39)))))</f>
        <v>202203.584</v>
      </c>
      <c r="F143" s="88">
        <f>IF(D143&gt;='Control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Panel'!$C$29)),IF(D143&gt;='Control Panel'!$D$12,(('Control Panel'!$D$8-'Control Panel'!$C$8)*'Control Panel'!$C$24)+(('Control Panel'!$D$9-'Control Panel'!$C$9)*'Control Panel'!$C$25)+(('Control Panel'!$D$10-'Control Panel'!$C$10)*'Control Panel'!$C$26)+(('Control Panel'!$D$11-'Control Panel'!$C$11)*'Control Panel'!$C$27)+(('Control Panel'!$D$12-'Control Panel'!$C$12)*'Control Panel'!$C$28)+((D143-'Control Panel'!$D$12)*'Control Panel'!$C$29),IF(D143&gt;='Control Panel'!$D$11,(('Control Panel'!$D$8-'Control Panel'!$C$8)*'Control Panel'!$C$24)+(('Control Panel'!$D$9-'Control Panel'!$C$9)*'Control Panel'!$C$25)+(('Control Panel'!$D$10-'Control Panel'!$C$10)*'Control Panel'!$C$26)+(('Control Panel'!$D$11-'Control Panel'!$C$11)*'Control Panel'!$C$27)+((D143-'Control Panel'!$D$11)*'Control Panel'!$C$28),IF(D143&gt;='Control Panel'!$D$10,(('Control Panel'!$D$8-'Control Panel'!$C$8)*'Control Panel'!$C$24)+('Control Panel'!$D$9-'Control Panel'!$C$9)*'Control Panel'!$C$25+(('Control Panel'!$D$10-'Control Panel'!$C$10)*'Control Panel'!$C$26)+((D143-'Control Panel'!$D$10)*'Control Panel'!$C$27),IF(D143&gt;='Control Panel'!$D$9,(('Control Panel'!$D$8-'Control Panel'!$C$8)*'Control Panel'!$C$24)+(('Control Panel'!$D$9-'Control Panel'!$C$9)*'Control Panel'!$C$25)+((D143-'Control Panel'!$D$9)*'Control Panel'!$C$26),IF(D143&gt;='Control Panel'!$D$8,(('Control Panel'!$D$8-'Control Panel'!$C$8)*'Control Panel'!$C$24)+((D143-'Control Panel'!$D$8)*'Control Panel'!$C$25),IF(D143&lt;='Control Panel'!$D$8,((D143-'Control Panel'!$C$8)*'Control Panel'!$C$24))))))))</f>
        <v>298413.20590524998</v>
      </c>
      <c r="G143" s="89">
        <f t="shared" si="44"/>
        <v>1.5914445368588478E-3</v>
      </c>
      <c r="H143" s="90">
        <f t="shared" si="45"/>
        <v>2.8856391521110687E-3</v>
      </c>
      <c r="I143" s="91">
        <f t="shared" si="46"/>
        <v>96209.62190524998</v>
      </c>
      <c r="J143" s="91">
        <f>C143*(1+'Control Panel'!$C$44)</f>
        <v>130868331.69258751</v>
      </c>
      <c r="K143" s="91">
        <f>D143*(1+'Control Panel'!$C$44)</f>
        <v>106515605.68740749</v>
      </c>
      <c r="L143" s="92">
        <f>IF(J143&gt;='Control Panel'!G$36,(('Control Panel'!G$34-'Control Panel'!F$34)*'Control Panel'!$C$39)+('Control Panel'!G$35-'Control Panel'!F$35)*'Control Panel'!$C$40+(('Control Panel'!G$36-'Control Panel'!F$36)*'Control Panel'!$C$41),IF(J143&gt;='Control Panel'!G$35,(('Control Panel'!G$34-'Control Panel'!F$34)*'Control Panel'!$C$39)+(('Control Panel'!G$35-'Control Panel'!F$35)*'Control Panel'!$C$40)+((J143-'Control Panel'!G$35)*'Control Panel'!$C$41),IF(J143&gt;='Control Panel'!G$34,(('Control Panel'!G$34-'Control Panel'!F$34)*'Control Panel'!$C$39)+((J143-'Control Panel'!G$34)*'Control Panel'!$C$40),IF(J143&lt;='Control Panel'!G$34,((J143-'Control Panel'!F$34)*'Control Panel'!$C$39)))))</f>
        <v>208269.68946000002</v>
      </c>
      <c r="M143" s="92">
        <f>IF(K143&gt;='Control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Panel'!$C$29)),IF(K143&gt;='Control Panel'!$G$12,(('Control Panel'!$G$8-'Control Panel'!$F$8)*'Control Panel'!$C$24)+(('Control Panel'!$G$9-'Control Panel'!$F$9)*'Control Panel'!$C$25)+(('Control Panel'!$G$10-'Control Panel'!$F$10)*'Control Panel'!$C$26)+(('Control Panel'!$G$11-'Control Panel'!$F$11)*'Control Panel'!$C$27)+(('Control Panel'!$G$12-'Control Panel'!$F$12)*'Control Panel'!$C$28)+((K143-'Control Panel'!$G$12)*'Control Panel'!$C$29),IF(K143&gt;='Control Panel'!$G$11,(('Control Panel'!$G$8-'Control Panel'!$F$8)*'Control Panel'!$C$24)+(('Control Panel'!$G$9-'Control Panel'!$F$9)*'Control Panel'!$C$25)+(('Control Panel'!$G$10-'Control Panel'!$F$10)*'Control Panel'!$C$26)+(('Control Panel'!$G$11-'Control Panel'!$F$11)*'Control Panel'!$C$27)+((K143-'Control Panel'!$G$11)*'Control Panel'!$C$28),IF(K143&gt;='Control Panel'!$G$10,(('Control Panel'!$G$8-'Control Panel'!$F$8)*'Control Panel'!$C$24)+('Control Panel'!$G$9-'Control Panel'!$F$9)*'Control Panel'!$C$25+(('Control Panel'!$G$10-'Control Panel'!$F$10)*'Control Panel'!$C$26)+((K143-'Control Panel'!$G$10)*'Control Panel'!$C$27),IF(K143&gt;='Control Panel'!$G$9,(('Control Panel'!$G$8-'Control Panel'!$F$8)*'Control Panel'!$C$24)+(('Control Panel'!$G$9-'Control Panel'!$F$9)*'Control Panel'!$C$25)+((K143-'Control Panel'!$G$9)*'Control Panel'!$C$26),IF(K143&gt;='Control Panel'!$G$8,(('Control Panel'!$G$8-'Control Panel'!$F$8)*'Control Panel'!$C$24)+((K143-'Control Panel'!$G$8)*'Control Panel'!$C$25),IF(K143&lt;='Control Panel'!$G$8,((K143-'Control Panel'!$F$8)*'Control Panel'!$C$24))))))))</f>
        <v>307365.60218740749</v>
      </c>
      <c r="N143" s="92">
        <f t="shared" si="47"/>
        <v>99095.912727407471</v>
      </c>
      <c r="O143" s="92">
        <f>J143*(1+'Control Panel'!$C$44)</f>
        <v>134794381.64336514</v>
      </c>
      <c r="P143" s="92">
        <f>K143*(1+'Control Panel'!$C$44)</f>
        <v>109711073.85802972</v>
      </c>
      <c r="Q143" s="92">
        <f>IF(O143&gt;='Control Panel'!J$36,(('Control Panel'!J$34-'Control Panel'!I$34)*'Control Panel'!$C$39)+('Control Panel'!J$35-'Control Panel'!I$35)*'Control Panel'!$C$40+(('Control Panel'!J$36-'Control Panel'!I$36)*'Control Panel'!$C$41),IF(O143&gt;='Control Panel'!J$35,(('Control Panel'!J$34-'Control Panel'!I$34)*'Control Panel'!$C$39)+(('Control Panel'!J$35-'Control Panel'!I$35)*'Control Panel'!$C$40)+((O143-'Control Panel'!J$35)*'Control Panel'!$C$41),IF(O143&gt;='Control Panel'!J$34,(('Control Panel'!J$34-'Control Panel'!I$34)*'Control Panel'!$C$39)+((O143-'Control Panel'!J$34)*'Control Panel'!$C$40),IF(O143&lt;='Control Panel'!J$34,((O143-'Control Panel'!I$34)*'Control Panel'!$C$39)))))</f>
        <v>214517.78014380005</v>
      </c>
      <c r="R143" s="92">
        <f>IF(P143&gt;='Control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Panel'!$C$29)),IF(P143&gt;='Control Panel'!$J$12,(('Control Panel'!$J$8-'Control Panel'!$I$8)*'Control Panel'!$C$24)+(('Control Panel'!$J$9-'Control Panel'!$I$9)*'Control Panel'!$C$25)+(('Control Panel'!$J$10-'Control Panel'!$I$10)*'Control Panel'!$C$26)+(('Control Panel'!$J$11-'Control Panel'!$I$11)*'Control Panel'!$C$27)+(('Control Panel'!$J$12-'Control Panel'!$I$12)*'Control Panel'!$C$28)+((P143-'Control Panel'!$J$12)*'Control Panel'!$C$29),IF(P143&gt;='Control Panel'!$J$11,(('Control Panel'!$J$8-'Control Panel'!$I$8)*'Control Panel'!$C$24)+(('Control Panel'!$J$9-'Control Panel'!$I$9)*'Control Panel'!$C$25)+(('Control Panel'!$J$10-'Control Panel'!$I$10)*'Control Panel'!$C$26)+(('Control Panel'!$J$11-'Control Panel'!$I$11)*'Control Panel'!$C$27)+((P143-'Control Panel'!$J$11)*'Control Panel'!$C$28),IF(P143&gt;='Control Panel'!$J$10,(('Control Panel'!$J$8-'Control Panel'!$I$8)*'Control Panel'!$C$24)+('Control Panel'!$J$9-'Control Panel'!$I$9)*'Control Panel'!$C$25+(('Control Panel'!$J$10-'Control Panel'!$I$10)*'Control Panel'!$C$26)+((P143-'Control Panel'!$J$10)*'Control Panel'!$C$27),IF(P143&gt;='Control Panel'!$J$9,(('Control Panel'!$J$8-'Control Panel'!$I$8)*'Control Panel'!$C$24)+(('Control Panel'!$J$9-'Control Panel'!$I$9)*'Control Panel'!$C$25)+((P143-'Control Panel'!$J$9)*'Control Panel'!$C$26),IF(P143&gt;='Control Panel'!$J$8,(('Control Panel'!$J$8-'Control Panel'!$I$8)*'Control Panel'!$C$24)+((P143-'Control Panel'!$J$8)*'Control Panel'!$C$25),IF(P143&lt;='Control Panel'!$J$8,((P143-'Control Panel'!$I$8)*'Control Panel'!$C$24))))))))</f>
        <v>316586.57025302976</v>
      </c>
      <c r="S143" s="92">
        <f t="shared" si="48"/>
        <v>102068.79010922971</v>
      </c>
      <c r="T143" s="92">
        <f>O143*(1+'Control Panel'!$C$44)</f>
        <v>138838213.09266609</v>
      </c>
      <c r="U143" s="92">
        <f>P143*(1+'Control Panel'!$C$44)</f>
        <v>113002406.07377061</v>
      </c>
      <c r="V143" s="92">
        <f>IF(T143&gt;='Control Panel'!M$36,(('Control Panel'!M$34-'Control Panel'!L$34)*'Control Panel'!$C$39)+('Control Panel'!M$35-'Control Panel'!L$35)*'Control Panel'!$C$40+(('Control Panel'!M$36-'Control Panel'!L$36)*'Control Panel'!$C$41),IF(T143&gt;='Control Panel'!M$35,(('Control Panel'!M$34-'Control Panel'!L$34)*'Control Panel'!$C$39)+(('Control Panel'!M$35-'Control Panel'!L$35)*'Control Panel'!$C$40)+((T143-'Control Panel'!M$35)*'Control Panel'!$C$41),IF(T143&gt;='Control Panel'!M$34,(('Control Panel'!M$34-'Control Panel'!L$34)*'Control Panel'!$C$39)+((T143-'Control Panel'!M$34)*'Control Panel'!$C$40),IF(T143&lt;='Control Panel'!M$34,((T143-'Control Panel'!L$34)*'Control Panel'!$C$39)))))</f>
        <v>220953.31354811406</v>
      </c>
      <c r="W143" s="91">
        <f>IF(U143&gt;='Control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Panel'!$C$29)),IF(U143&gt;='Control Panel'!$M$12,(('Control Panel'!$M$8-'Control Panel'!$L$8)*'Control Panel'!$C$24)+(('Control Panel'!$M$9-'Control Panel'!$L$9)*'Control Panel'!$C$25)+(('Control Panel'!$M$10-'Control Panel'!$L$10)*'Control Panel'!$C$26)+(('Control Panel'!$M$11-'Control Panel'!$L$11)*'Control Panel'!$C$27)+(('Control Panel'!$M$12-'Control Panel'!$L$12)*'Control Panel'!$C$28)+((U143-'Control Panel'!$M$12)*'Control Panel'!$C$29),IF(U143&gt;='Control Panel'!$M$11,(('Control Panel'!$M$8-'Control Panel'!$L$8)*'Control Panel'!$C$24)+(('Control Panel'!$M$9-'Control Panel'!$L$9)*'Control Panel'!$C$25)+(('Control Panel'!$M$10-'Control Panel'!$L$10)*'Control Panel'!$C$26)+(('Control Panel'!$M$11-'Control Panel'!$L$11)*'Control Panel'!$C$27)+((U143-'Control Panel'!$M$11)*'Control Panel'!$C$28),IF(U143&gt;='Control Panel'!$M$10,(('Control Panel'!$M$8-'Control Panel'!$L$8)*'Control Panel'!$C$24)+('Control Panel'!$M$9-'Control Panel'!$L$9)*'Control Panel'!$C$25+(('Control Panel'!$M$10-'Control Panel'!$L$10)*'Control Panel'!$C$26)+((U143-'Control Panel'!$M$10)*'Control Panel'!$C$27),IF(U143&gt;='Control Panel'!$M$9,(('Control Panel'!$M$8-'Control Panel'!$L$8)*'Control Panel'!$C$24)+(('Control Panel'!$M$9-'Control Panel'!$L$9)*'Control Panel'!$C$25)+((U143-'Control Panel'!$M$9)*'Control Panel'!$C$26),IF(U143&gt;='Control Panel'!$M$8,(('Control Panel'!$M$8-'Control Panel'!$L$8)*'Control Panel'!$C$24)+((U143-'Control Panel'!$M$8)*'Control Panel'!$C$25),IF(U143&lt;='Control Panel'!$M$8,((U143-'Control Panel'!$L$8)*'Control Panel'!$C$24))))))))</f>
        <v>326084.16757377062</v>
      </c>
      <c r="X143" s="92">
        <f t="shared" si="49"/>
        <v>105130.85402565656</v>
      </c>
      <c r="Y143" s="91">
        <f>T143*(1+'Control Panel'!$C$44)</f>
        <v>143003359.48544607</v>
      </c>
      <c r="Z143" s="91">
        <f>U143*(1+'Control Panel'!$C$44)</f>
        <v>116392478.25598374</v>
      </c>
      <c r="AA143" s="91">
        <f>IF(Y143&gt;='Control Panel'!P$36,(('Control Panel'!P$34-'Control Panel'!O$34)*'Control Panel'!$C$39)+('Control Panel'!P$35-'Control Panel'!O$35)*'Control Panel'!$C$40+(('Control Panel'!P$36-'Control Panel'!O$36)*'Control Panel'!$C$41),IF(Y143&gt;='Control Panel'!P$35,(('Control Panel'!P$34-'Control Panel'!O$34)*'Control Panel'!$C$39)+(('Control Panel'!P$35-'Control Panel'!O$35)*'Control Panel'!$C$40)+((Y143-'Control Panel'!P$35)*'Control Panel'!$C$41),IF(Y143&gt;='Control Panel'!P$34,(('Control Panel'!P$34-'Control Panel'!O$34)*'Control Panel'!$C$39)+((Y143-'Control Panel'!P$34)*'Control Panel'!$C$40),IF(Y143&lt;='Control Panel'!P$34,((Y143-'Control Panel'!O$34)*'Control Panel'!$C$39)))))</f>
        <v>227581.91295455751</v>
      </c>
      <c r="AB143" s="91">
        <f>IF(Z143&gt;='Control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Panel'!$C$29)),IF(Z143&gt;='Control Panel'!$P$12,(('Control Panel'!$P$8-'Control Panel'!$O$8)*'Control Panel'!$C$24)+(('Control Panel'!$P$9-'Control Panel'!$O$9)*'Control Panel'!$C$25)+(('Control Panel'!$P$10-'Control Panel'!$O$10)*'Control Panel'!$C$26)+(('Control Panel'!$P$11-'Control Panel'!$O$11)*'Control Panel'!$C$27)+(('Control Panel'!$P$12-'Control Panel'!$O$12)*'Control Panel'!$C$28)+((Z143-'Control Panel'!$P$12)*'Control Panel'!$C$29),IF(Z143&gt;='Control Panel'!$P$11,(('Control Panel'!$P$8-'Control Panel'!$O$8)*'Control Panel'!$C$24)+(('Control Panel'!$P$9-'Control Panel'!$O$9)*'Control Panel'!$C$25)+(('Control Panel'!$P$10-'Control Panel'!$O$10)*'Control Panel'!$C$26)+(('Control Panel'!$P$11-'Control Panel'!$O$11)*'Control Panel'!$C$27)+((Z143-'Control Panel'!$P$11)*'Control Panel'!$C$28),IF(Z143&gt;='Control Panel'!$P$10,(('Control Panel'!$P$8-'Control Panel'!$O$8)*'Control Panel'!$C$24)+('Control Panel'!$P$9-'Control Panel'!$O$9)*'Control Panel'!$C$25+(('Control Panel'!$P$10-'Control Panel'!$O$10)*'Control Panel'!$C$26)+((Z143-'Control Panel'!$P$10)*'Control Panel'!$C$27),IF(Z143&gt;='Control Panel'!$P$9,(('Control Panel'!$P$8-'Control Panel'!$O$8)*'Control Panel'!$C$24)+(('Control Panel'!$P$9-'Control Panel'!$O$9)*'Control Panel'!$C$25)+((Z143-'Control Panel'!$P$9)*'Control Panel'!$C$26),IF(Z143&gt;='Control Panel'!$P$8,(('Control Panel'!$P$8-'Control Panel'!$O$8)*'Control Panel'!$C$24)+((Z143-'Control Panel'!$P$8)*'Control Panel'!$C$25),IF(Z143&lt;='Control Panel'!$P$8,((Z143-'Control Panel'!$O$8)*'Control Panel'!$C$24))))))))</f>
        <v>335866.69270598376</v>
      </c>
      <c r="AC143" s="93">
        <f t="shared" si="50"/>
        <v>108284.77975142625</v>
      </c>
      <c r="AD143" s="93">
        <f>Y143*(1+'Control Panel'!$C$44)</f>
        <v>147293460.27000946</v>
      </c>
      <c r="AE143" s="91">
        <f>Z143*(1+'Control Panel'!$C$44)</f>
        <v>119884252.60366325</v>
      </c>
      <c r="AF143" s="91">
        <f>IF(AD143&gt;='Control Panel'!S$36,(('Control Panel'!S$34-'Control Panel'!R$34)*'Control Panel'!$C$39)+('Control Panel'!S$35-'Control Panel'!R$35)*'Control Panel'!$C$40+(('Control Panel'!S$36-'Control Panel'!R$36)*'Control Panel'!$C$41),IF(AD143&gt;='Control Panel'!S$35,(('Control Panel'!S$34-'Control Panel'!R$34)*'Control Panel'!$C$39)+(('Control Panel'!S$35-'Control Panel'!R$35)*'Control Panel'!$C$40)+((AD143-'Control Panel'!S$35)*'Control Panel'!$C$41),IF(AD143&gt;='Control Panel'!S$34,(('Control Panel'!S$34-'Control Panel'!R$34)*'Control Panel'!$C$39)+((AD143-'Control Panel'!S$34)*'Control Panel'!$C$40),IF(AD143&lt;='Control Panel'!S$34,((AD143-'Control Panel'!R$34)*'Control Panel'!$C$39)))))</f>
        <v>234409.37034319423</v>
      </c>
      <c r="AG143" s="91">
        <f>IF(AE143&gt;='Control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Panel'!$C$29)),IF(AE143&gt;='Control Panel'!$S$12,(('Control Panel'!$S$8-'Control Panel'!$R$8)*'Control Panel'!$C$24)+(('Control Panel'!$S$9-'Control Panel'!$R$9)*'Control Panel'!$C$25)+(('Control Panel'!$S$10-'Control Panel'!$R$10)*'Control Panel'!$C$26)+(('Control Panel'!$S$11-'Control Panel'!$R$11)*'Control Panel'!$C$27)+(('Control Panel'!$S$12-'Control Panel'!$R$12)*'Control Panel'!$C$28)+((AE143-'Control Panel'!$S$12)*'Control Panel'!$C$29),IF(AE143&gt;='Control Panel'!$S$11,(('Control Panel'!$S$8-'Control Panel'!$R$8)*'Control Panel'!$C$24)+(('Control Panel'!$S$9-'Control Panel'!$R$9)*'Control Panel'!$C$25)+(('Control Panel'!$S$10-'Control Panel'!$R$10)*'Control Panel'!$C$26)+(('Control Panel'!$S$11-'Control Panel'!$R$11)*'Control Panel'!$C$27)+((AE143-'Control Panel'!$S$11)*'Control Panel'!$C$28),IF(AE143&gt;='Control Panel'!$S$10,(('Control Panel'!$S$8-'Control Panel'!$R$8)*'Control Panel'!$C$24)+('Control Panel'!$S$9-'Control Panel'!$R$9)*'Control Panel'!$C$25+(('Control Panel'!$S$10-'Control Panel'!$R$10)*'Control Panel'!$C$26)+((AE143-'Control Panel'!$S$10)*'Control Panel'!$C$27),IF(AE143&gt;='Control Panel'!$S$9,(('Control Panel'!$S$8-'Control Panel'!$R$8)*'Control Panel'!$C$24)+(('Control Panel'!$S$9-'Control Panel'!$R$9)*'Control Panel'!$C$25)+((AE143-'Control Panel'!$S$9)*'Control Panel'!$C$26),IF(AE143&gt;='Control Panel'!$S$8,(('Control Panel'!$S$8-'Control Panel'!$R$8)*'Control Panel'!$C$24)+((AE143-'Control Panel'!$S$8)*'Control Panel'!$C$25),IF(AE143&lt;='Control Panel'!$S$8,((AE143-'Control Panel'!$R$8)*'Control Panel'!$C$24))))))))</f>
        <v>345942.69359216327</v>
      </c>
      <c r="AH143" s="91">
        <f t="shared" si="51"/>
        <v>111533.32324896904</v>
      </c>
      <c r="AI143" s="92">
        <f t="shared" si="52"/>
        <v>1105732.0664496659</v>
      </c>
      <c r="AJ143" s="92">
        <f t="shared" si="53"/>
        <v>1631845.7263123549</v>
      </c>
      <c r="AK143" s="92">
        <f t="shared" si="54"/>
        <v>526113.65986268898</v>
      </c>
    </row>
    <row r="144" spans="1:37" s="94" customFormat="1" ht="14.1">
      <c r="A144" s="86" t="str">
        <f>'ESTIMATED Earned Revenue'!A145</f>
        <v>Orlando, FL</v>
      </c>
      <c r="B144" s="86"/>
      <c r="C144" s="87">
        <f>'ESTIMATED Earned Revenue'!$I145*1.07925</f>
        <v>116989886.38580249</v>
      </c>
      <c r="D144" s="87">
        <f>'ESTIMATED Earned Revenue'!$L145*1.07925</f>
        <v>109081988.62572749</v>
      </c>
      <c r="E144" s="88">
        <f>IF(C144&gt;='Control Panel'!D$36,(('Control Panel'!D$34-'Control Panel'!C$34)*'Control Panel'!$C$39)+('Control Panel'!D$35-'Control Panel'!C$35)*'Control Panel'!$C$40+(('Control Panel'!D$36-'Control Panel'!C$36)*'Control Panel'!$C$41),IF(C144&gt;='Control Panel'!D$35,(('Control Panel'!D$34-'Control Panel'!C$34)*'Control Panel'!$C$39)+(('Control Panel'!D$35-'Control Panel'!C$35)*'Control Panel'!$C$40)+((C144-'Control Panel'!D$35)*'Control Panel'!$C$41),IF(C144&gt;='Control Panel'!D$34,(('Control Panel'!D$34-'Control Panel'!C$34)*'Control Panel'!$C$39)+((C144-'Control Panel'!D$34)*'Control Panel'!$C$40),IF(C144&lt;='Control Panel'!D$34,((C144-'Control Panel'!C$34)*'Control Panel'!$C$39)))))</f>
        <v>202203.584</v>
      </c>
      <c r="F144" s="88">
        <f>IF(D144&gt;='Control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Panel'!$C$29)),IF(D144&gt;='Control Panel'!$D$12,(('Control Panel'!$D$8-'Control Panel'!$C$8)*'Control Panel'!$C$24)+(('Control Panel'!$D$9-'Control Panel'!$C$9)*'Control Panel'!$C$25)+(('Control Panel'!$D$10-'Control Panel'!$C$10)*'Control Panel'!$C$26)+(('Control Panel'!$D$11-'Control Panel'!$C$11)*'Control Panel'!$C$27)+(('Control Panel'!$D$12-'Control Panel'!$C$12)*'Control Panel'!$C$28)+((D144-'Control Panel'!$D$12)*'Control Panel'!$C$29),IF(D144&gt;='Control Panel'!$D$11,(('Control Panel'!$D$8-'Control Panel'!$C$8)*'Control Panel'!$C$24)+(('Control Panel'!$D$9-'Control Panel'!$C$9)*'Control Panel'!$C$25)+(('Control Panel'!$D$10-'Control Panel'!$C$10)*'Control Panel'!$C$26)+(('Control Panel'!$D$11-'Control Panel'!$C$11)*'Control Panel'!$C$27)+((D144-'Control Panel'!$D$11)*'Control Panel'!$C$28),IF(D144&gt;='Control Panel'!$D$10,(('Control Panel'!$D$8-'Control Panel'!$C$8)*'Control Panel'!$C$24)+('Control Panel'!$D$9-'Control Panel'!$C$9)*'Control Panel'!$C$25+(('Control Panel'!$D$10-'Control Panel'!$C$10)*'Control Panel'!$C$26)+((D144-'Control Panel'!$D$10)*'Control Panel'!$C$27),IF(D144&gt;='Control Panel'!$D$9,(('Control Panel'!$D$8-'Control Panel'!$C$8)*'Control Panel'!$C$24)+(('Control Panel'!$D$9-'Control Panel'!$C$9)*'Control Panel'!$C$25)+((D144-'Control Panel'!$D$9)*'Control Panel'!$C$26),IF(D144&gt;='Control Panel'!$D$8,(('Control Panel'!$D$8-'Control Panel'!$C$8)*'Control Panel'!$C$24)+((D144-'Control Panel'!$D$8)*'Control Panel'!$C$25),IF(D144&lt;='Control Panel'!$D$8,((D144-'Control Panel'!$C$8)*'Control Panel'!$C$24))))))))</f>
        <v>304081.98512572749</v>
      </c>
      <c r="G144" s="89">
        <f t="shared" si="44"/>
        <v>1.7283851642797968E-3</v>
      </c>
      <c r="H144" s="90">
        <f t="shared" si="45"/>
        <v>2.7876461454059737E-3</v>
      </c>
      <c r="I144" s="91">
        <f t="shared" si="46"/>
        <v>101878.40112572748</v>
      </c>
      <c r="J144" s="91">
        <f>C144*(1+'Control Panel'!$C$44)</f>
        <v>120499582.97737657</v>
      </c>
      <c r="K144" s="91">
        <f>D144*(1+'Control Panel'!$C$44)</f>
        <v>112354448.28449932</v>
      </c>
      <c r="L144" s="92">
        <f>IF(J144&gt;='Control Panel'!G$36,(('Control Panel'!G$34-'Control Panel'!F$34)*'Control Panel'!$C$39)+('Control Panel'!G$35-'Control Panel'!F$35)*'Control Panel'!$C$40+(('Control Panel'!G$36-'Control Panel'!F$36)*'Control Panel'!$C$41),IF(J144&gt;='Control Panel'!G$35,(('Control Panel'!G$34-'Control Panel'!F$34)*'Control Panel'!$C$39)+(('Control Panel'!G$35-'Control Panel'!F$35)*'Control Panel'!$C$40)+((J144-'Control Panel'!G$35)*'Control Panel'!$C$41),IF(J144&gt;='Control Panel'!G$34,(('Control Panel'!G$34-'Control Panel'!F$34)*'Control Panel'!$C$39)+((J144-'Control Panel'!G$34)*'Control Panel'!$C$40),IF(J144&lt;='Control Panel'!G$34,((J144-'Control Panel'!F$34)*'Control Panel'!$C$39)))))</f>
        <v>208269.68946000002</v>
      </c>
      <c r="M144" s="92">
        <f>IF(K144&gt;='Control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Panel'!$C$29)),IF(K144&gt;='Control Panel'!$G$12,(('Control Panel'!$G$8-'Control Panel'!$F$8)*'Control Panel'!$C$24)+(('Control Panel'!$G$9-'Control Panel'!$F$9)*'Control Panel'!$C$25)+(('Control Panel'!$G$10-'Control Panel'!$F$10)*'Control Panel'!$C$26)+(('Control Panel'!$G$11-'Control Panel'!$F$11)*'Control Panel'!$C$27)+(('Control Panel'!$G$12-'Control Panel'!$F$12)*'Control Panel'!$C$28)+((K144-'Control Panel'!$G$12)*'Control Panel'!$C$29),IF(K144&gt;='Control Panel'!$G$11,(('Control Panel'!$G$8-'Control Panel'!$F$8)*'Control Panel'!$C$24)+(('Control Panel'!$G$9-'Control Panel'!$F$9)*'Control Panel'!$C$25)+(('Control Panel'!$G$10-'Control Panel'!$F$10)*'Control Panel'!$C$26)+(('Control Panel'!$G$11-'Control Panel'!$F$11)*'Control Panel'!$C$27)+((K144-'Control Panel'!$G$11)*'Control Panel'!$C$28),IF(K144&gt;='Control Panel'!$G$10,(('Control Panel'!$G$8-'Control Panel'!$F$8)*'Control Panel'!$C$24)+('Control Panel'!$G$9-'Control Panel'!$F$9)*'Control Panel'!$C$25+(('Control Panel'!$G$10-'Control Panel'!$F$10)*'Control Panel'!$C$26)+((K144-'Control Panel'!$G$10)*'Control Panel'!$C$27),IF(K144&gt;='Control Panel'!$G$9,(('Control Panel'!$G$8-'Control Panel'!$F$8)*'Control Panel'!$C$24)+(('Control Panel'!$G$9-'Control Panel'!$F$9)*'Control Panel'!$C$25)+((K144-'Control Panel'!$G$9)*'Control Panel'!$C$26),IF(K144&gt;='Control Panel'!$G$8,(('Control Panel'!$G$8-'Control Panel'!$F$8)*'Control Panel'!$C$24)+((K144-'Control Panel'!$G$8)*'Control Panel'!$C$25),IF(K144&lt;='Control Panel'!$G$8,((K144-'Control Panel'!$F$8)*'Control Panel'!$C$24))))))))</f>
        <v>313204.44478449936</v>
      </c>
      <c r="N144" s="92">
        <f t="shared" si="47"/>
        <v>104934.75532449933</v>
      </c>
      <c r="O144" s="92">
        <f>J144*(1+'Control Panel'!$C$44)</f>
        <v>124114570.46669787</v>
      </c>
      <c r="P144" s="92">
        <f>K144*(1+'Control Panel'!$C$44)</f>
        <v>115725081.7330343</v>
      </c>
      <c r="Q144" s="92">
        <f>IF(O144&gt;='Control Panel'!J$36,(('Control Panel'!J$34-'Control Panel'!I$34)*'Control Panel'!$C$39)+('Control Panel'!J$35-'Control Panel'!I$35)*'Control Panel'!$C$40+(('Control Panel'!J$36-'Control Panel'!I$36)*'Control Panel'!$C$41),IF(O144&gt;='Control Panel'!J$35,(('Control Panel'!J$34-'Control Panel'!I$34)*'Control Panel'!$C$39)+(('Control Panel'!J$35-'Control Panel'!I$35)*'Control Panel'!$C$40)+((O144-'Control Panel'!J$35)*'Control Panel'!$C$41),IF(O144&gt;='Control Panel'!J$34,(('Control Panel'!J$34-'Control Panel'!I$34)*'Control Panel'!$C$39)+((O144-'Control Panel'!J$34)*'Control Panel'!$C$40),IF(O144&lt;='Control Panel'!J$34,((O144-'Control Panel'!I$34)*'Control Panel'!$C$39)))))</f>
        <v>214517.78014380005</v>
      </c>
      <c r="R144" s="92">
        <f>IF(P144&gt;='Control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Panel'!$C$29)),IF(P144&gt;='Control Panel'!$J$12,(('Control Panel'!$J$8-'Control Panel'!$I$8)*'Control Panel'!$C$24)+(('Control Panel'!$J$9-'Control Panel'!$I$9)*'Control Panel'!$C$25)+(('Control Panel'!$J$10-'Control Panel'!$I$10)*'Control Panel'!$C$26)+(('Control Panel'!$J$11-'Control Panel'!$I$11)*'Control Panel'!$C$27)+(('Control Panel'!$J$12-'Control Panel'!$I$12)*'Control Panel'!$C$28)+((P144-'Control Panel'!$J$12)*'Control Panel'!$C$29),IF(P144&gt;='Control Panel'!$J$11,(('Control Panel'!$J$8-'Control Panel'!$I$8)*'Control Panel'!$C$24)+(('Control Panel'!$J$9-'Control Panel'!$I$9)*'Control Panel'!$C$25)+(('Control Panel'!$J$10-'Control Panel'!$I$10)*'Control Panel'!$C$26)+(('Control Panel'!$J$11-'Control Panel'!$I$11)*'Control Panel'!$C$27)+((P144-'Control Panel'!$J$11)*'Control Panel'!$C$28),IF(P144&gt;='Control Panel'!$J$10,(('Control Panel'!$J$8-'Control Panel'!$I$8)*'Control Panel'!$C$24)+('Control Panel'!$J$9-'Control Panel'!$I$9)*'Control Panel'!$C$25+(('Control Panel'!$J$10-'Control Panel'!$I$10)*'Control Panel'!$C$26)+((P144-'Control Panel'!$J$10)*'Control Panel'!$C$27),IF(P144&gt;='Control Panel'!$J$9,(('Control Panel'!$J$8-'Control Panel'!$I$8)*'Control Panel'!$C$24)+(('Control Panel'!$J$9-'Control Panel'!$I$9)*'Control Panel'!$C$25)+((P144-'Control Panel'!$J$9)*'Control Panel'!$C$26),IF(P144&gt;='Control Panel'!$J$8,(('Control Panel'!$J$8-'Control Panel'!$I$8)*'Control Panel'!$C$24)+((P144-'Control Panel'!$J$8)*'Control Panel'!$C$25),IF(P144&lt;='Control Panel'!$J$8,((P144-'Control Panel'!$I$8)*'Control Panel'!$C$24))))))))</f>
        <v>322600.57812803431</v>
      </c>
      <c r="S144" s="92">
        <f t="shared" si="48"/>
        <v>108082.79798423426</v>
      </c>
      <c r="T144" s="92">
        <f>O144*(1+'Control Panel'!$C$44)</f>
        <v>127838007.58069882</v>
      </c>
      <c r="U144" s="92">
        <f>P144*(1+'Control Panel'!$C$44)</f>
        <v>119196834.18502533</v>
      </c>
      <c r="V144" s="92">
        <f>IF(T144&gt;='Control Panel'!M$36,(('Control Panel'!M$34-'Control Panel'!L$34)*'Control Panel'!$C$39)+('Control Panel'!M$35-'Control Panel'!L$35)*'Control Panel'!$C$40+(('Control Panel'!M$36-'Control Panel'!L$36)*'Control Panel'!$C$41),IF(T144&gt;='Control Panel'!M$35,(('Control Panel'!M$34-'Control Panel'!L$34)*'Control Panel'!$C$39)+(('Control Panel'!M$35-'Control Panel'!L$35)*'Control Panel'!$C$40)+((T144-'Control Panel'!M$35)*'Control Panel'!$C$41),IF(T144&gt;='Control Panel'!M$34,(('Control Panel'!M$34-'Control Panel'!L$34)*'Control Panel'!$C$39)+((T144-'Control Panel'!M$34)*'Control Panel'!$C$40),IF(T144&lt;='Control Panel'!M$34,((T144-'Control Panel'!L$34)*'Control Panel'!$C$39)))))</f>
        <v>220953.31354811406</v>
      </c>
      <c r="W144" s="91">
        <f>IF(U144&gt;='Control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Panel'!$C$29)),IF(U144&gt;='Control Panel'!$M$12,(('Control Panel'!$M$8-'Control Panel'!$L$8)*'Control Panel'!$C$24)+(('Control Panel'!$M$9-'Control Panel'!$L$9)*'Control Panel'!$C$25)+(('Control Panel'!$M$10-'Control Panel'!$L$10)*'Control Panel'!$C$26)+(('Control Panel'!$M$11-'Control Panel'!$L$11)*'Control Panel'!$C$27)+(('Control Panel'!$M$12-'Control Panel'!$L$12)*'Control Panel'!$C$28)+((U144-'Control Panel'!$M$12)*'Control Panel'!$C$29),IF(U144&gt;='Control Panel'!$M$11,(('Control Panel'!$M$8-'Control Panel'!$L$8)*'Control Panel'!$C$24)+(('Control Panel'!$M$9-'Control Panel'!$L$9)*'Control Panel'!$C$25)+(('Control Panel'!$M$10-'Control Panel'!$L$10)*'Control Panel'!$C$26)+(('Control Panel'!$M$11-'Control Panel'!$L$11)*'Control Panel'!$C$27)+((U144-'Control Panel'!$M$11)*'Control Panel'!$C$28),IF(U144&gt;='Control Panel'!$M$10,(('Control Panel'!$M$8-'Control Panel'!$L$8)*'Control Panel'!$C$24)+('Control Panel'!$M$9-'Control Panel'!$L$9)*'Control Panel'!$C$25+(('Control Panel'!$M$10-'Control Panel'!$L$10)*'Control Panel'!$C$26)+((U144-'Control Panel'!$M$10)*'Control Panel'!$C$27),IF(U144&gt;='Control Panel'!$M$9,(('Control Panel'!$M$8-'Control Panel'!$L$8)*'Control Panel'!$C$24)+(('Control Panel'!$M$9-'Control Panel'!$L$9)*'Control Panel'!$C$25)+((U144-'Control Panel'!$M$9)*'Control Panel'!$C$26),IF(U144&gt;='Control Panel'!$M$8,(('Control Panel'!$M$8-'Control Panel'!$L$8)*'Control Panel'!$C$24)+((U144-'Control Panel'!$M$8)*'Control Panel'!$C$25),IF(U144&lt;='Control Panel'!$M$8,((U144-'Control Panel'!$L$8)*'Control Panel'!$C$24))))))))</f>
        <v>332278.59568502533</v>
      </c>
      <c r="X144" s="92">
        <f t="shared" si="49"/>
        <v>111325.28213691126</v>
      </c>
      <c r="Y144" s="91">
        <f>T144*(1+'Control Panel'!$C$44)</f>
        <v>131673147.80811979</v>
      </c>
      <c r="Z144" s="91">
        <f>U144*(1+'Control Panel'!$C$44)</f>
        <v>122772739.2105761</v>
      </c>
      <c r="AA144" s="91">
        <f>IF(Y144&gt;='Control Panel'!P$36,(('Control Panel'!P$34-'Control Panel'!O$34)*'Control Panel'!$C$39)+('Control Panel'!P$35-'Control Panel'!O$35)*'Control Panel'!$C$40+(('Control Panel'!P$36-'Control Panel'!O$36)*'Control Panel'!$C$41),IF(Y144&gt;='Control Panel'!P$35,(('Control Panel'!P$34-'Control Panel'!O$34)*'Control Panel'!$C$39)+(('Control Panel'!P$35-'Control Panel'!O$35)*'Control Panel'!$C$40)+((Y144-'Control Panel'!P$35)*'Control Panel'!$C$41),IF(Y144&gt;='Control Panel'!P$34,(('Control Panel'!P$34-'Control Panel'!O$34)*'Control Panel'!$C$39)+((Y144-'Control Panel'!P$34)*'Control Panel'!$C$40),IF(Y144&lt;='Control Panel'!P$34,((Y144-'Control Panel'!O$34)*'Control Panel'!$C$39)))))</f>
        <v>227581.91295455751</v>
      </c>
      <c r="AB144" s="91">
        <f>IF(Z144&gt;='Control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Panel'!$C$29)),IF(Z144&gt;='Control Panel'!$P$12,(('Control Panel'!$P$8-'Control Panel'!$O$8)*'Control Panel'!$C$24)+(('Control Panel'!$P$9-'Control Panel'!$O$9)*'Control Panel'!$C$25)+(('Control Panel'!$P$10-'Control Panel'!$O$10)*'Control Panel'!$C$26)+(('Control Panel'!$P$11-'Control Panel'!$O$11)*'Control Panel'!$C$27)+(('Control Panel'!$P$12-'Control Panel'!$O$12)*'Control Panel'!$C$28)+((Z144-'Control Panel'!$P$12)*'Control Panel'!$C$29),IF(Z144&gt;='Control Panel'!$P$11,(('Control Panel'!$P$8-'Control Panel'!$O$8)*'Control Panel'!$C$24)+(('Control Panel'!$P$9-'Control Panel'!$O$9)*'Control Panel'!$C$25)+(('Control Panel'!$P$10-'Control Panel'!$O$10)*'Control Panel'!$C$26)+(('Control Panel'!$P$11-'Control Panel'!$O$11)*'Control Panel'!$C$27)+((Z144-'Control Panel'!$P$11)*'Control Panel'!$C$28),IF(Z144&gt;='Control Panel'!$P$10,(('Control Panel'!$P$8-'Control Panel'!$O$8)*'Control Panel'!$C$24)+('Control Panel'!$P$9-'Control Panel'!$O$9)*'Control Panel'!$C$25+(('Control Panel'!$P$10-'Control Panel'!$O$10)*'Control Panel'!$C$26)+((Z144-'Control Panel'!$P$10)*'Control Panel'!$C$27),IF(Z144&gt;='Control Panel'!$P$9,(('Control Panel'!$P$8-'Control Panel'!$O$8)*'Control Panel'!$C$24)+(('Control Panel'!$P$9-'Control Panel'!$O$9)*'Control Panel'!$C$25)+((Z144-'Control Panel'!$P$9)*'Control Panel'!$C$26),IF(Z144&gt;='Control Panel'!$P$8,(('Control Panel'!$P$8-'Control Panel'!$O$8)*'Control Panel'!$C$24)+((Z144-'Control Panel'!$P$8)*'Control Panel'!$C$25),IF(Z144&lt;='Control Panel'!$P$8,((Z144-'Control Panel'!$O$8)*'Control Panel'!$C$24))))))))</f>
        <v>342246.95366057614</v>
      </c>
      <c r="AC144" s="93">
        <f t="shared" si="50"/>
        <v>114665.04070601863</v>
      </c>
      <c r="AD144" s="93">
        <f>Y144*(1+'Control Panel'!$C$44)</f>
        <v>135623342.24236339</v>
      </c>
      <c r="AE144" s="91">
        <f>Z144*(1+'Control Panel'!$C$44)</f>
        <v>126455921.38689339</v>
      </c>
      <c r="AF144" s="91">
        <f>IF(AD144&gt;='Control Panel'!S$36,(('Control Panel'!S$34-'Control Panel'!R$34)*'Control Panel'!$C$39)+('Control Panel'!S$35-'Control Panel'!R$35)*'Control Panel'!$C$40+(('Control Panel'!S$36-'Control Panel'!R$36)*'Control Panel'!$C$41),IF(AD144&gt;='Control Panel'!S$35,(('Control Panel'!S$34-'Control Panel'!R$34)*'Control Panel'!$C$39)+(('Control Panel'!S$35-'Control Panel'!R$35)*'Control Panel'!$C$40)+((AD144-'Control Panel'!S$35)*'Control Panel'!$C$41),IF(AD144&gt;='Control Panel'!S$34,(('Control Panel'!S$34-'Control Panel'!R$34)*'Control Panel'!$C$39)+((AD144-'Control Panel'!S$34)*'Control Panel'!$C$40),IF(AD144&lt;='Control Panel'!S$34,((AD144-'Control Panel'!R$34)*'Control Panel'!$C$39)))))</f>
        <v>234409.37034319423</v>
      </c>
      <c r="AG144" s="91">
        <f>IF(AE144&gt;='Control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Panel'!$C$29)),IF(AE144&gt;='Control Panel'!$S$12,(('Control Panel'!$S$8-'Control Panel'!$R$8)*'Control Panel'!$C$24)+(('Control Panel'!$S$9-'Control Panel'!$R$9)*'Control Panel'!$C$25)+(('Control Panel'!$S$10-'Control Panel'!$R$10)*'Control Panel'!$C$26)+(('Control Panel'!$S$11-'Control Panel'!$R$11)*'Control Panel'!$C$27)+(('Control Panel'!$S$12-'Control Panel'!$R$12)*'Control Panel'!$C$28)+((AE144-'Control Panel'!$S$12)*'Control Panel'!$C$29),IF(AE144&gt;='Control Panel'!$S$11,(('Control Panel'!$S$8-'Control Panel'!$R$8)*'Control Panel'!$C$24)+(('Control Panel'!$S$9-'Control Panel'!$R$9)*'Control Panel'!$C$25)+(('Control Panel'!$S$10-'Control Panel'!$R$10)*'Control Panel'!$C$26)+(('Control Panel'!$S$11-'Control Panel'!$R$11)*'Control Panel'!$C$27)+((AE144-'Control Panel'!$S$11)*'Control Panel'!$C$28),IF(AE144&gt;='Control Panel'!$S$10,(('Control Panel'!$S$8-'Control Panel'!$R$8)*'Control Panel'!$C$24)+('Control Panel'!$S$9-'Control Panel'!$R$9)*'Control Panel'!$C$25+(('Control Panel'!$S$10-'Control Panel'!$R$10)*'Control Panel'!$C$26)+((AE144-'Control Panel'!$S$10)*'Control Panel'!$C$27),IF(AE144&gt;='Control Panel'!$S$9,(('Control Panel'!$S$8-'Control Panel'!$R$8)*'Control Panel'!$C$24)+(('Control Panel'!$S$9-'Control Panel'!$R$9)*'Control Panel'!$C$25)+((AE144-'Control Panel'!$S$9)*'Control Panel'!$C$26),IF(AE144&gt;='Control Panel'!$S$8,(('Control Panel'!$S$8-'Control Panel'!$R$8)*'Control Panel'!$C$24)+((AE144-'Control Panel'!$S$8)*'Control Panel'!$C$25),IF(AE144&lt;='Control Panel'!$S$8,((AE144-'Control Panel'!$R$8)*'Control Panel'!$C$24))))))))</f>
        <v>352514.36237539339</v>
      </c>
      <c r="AH144" s="91">
        <f t="shared" si="51"/>
        <v>118104.99203219917</v>
      </c>
      <c r="AI144" s="92">
        <f t="shared" si="52"/>
        <v>1105732.0664496659</v>
      </c>
      <c r="AJ144" s="92">
        <f t="shared" si="53"/>
        <v>1662844.9346335288</v>
      </c>
      <c r="AK144" s="92">
        <f t="shared" si="54"/>
        <v>557112.86818386288</v>
      </c>
    </row>
    <row r="145" spans="1:37" s="94" customFormat="1" ht="14.1">
      <c r="A145" s="86" t="str">
        <f>'ESTIMATED Earned Revenue'!A146</f>
        <v>Saint Louis, MO</v>
      </c>
      <c r="B145" s="86"/>
      <c r="C145" s="87">
        <f>'ESTIMATED Earned Revenue'!$I146*1.07925</f>
        <v>142193510.53166249</v>
      </c>
      <c r="D145" s="87">
        <f>'ESTIMATED Earned Revenue'!$L146*1.07925</f>
        <v>110354779.97781001</v>
      </c>
      <c r="E145" s="88">
        <f>IF(C145&gt;='Control Panel'!D$36,(('Control Panel'!D$34-'Control Panel'!C$34)*'Control Panel'!$C$39)+('Control Panel'!D$35-'Control Panel'!C$35)*'Control Panel'!$C$40+(('Control Panel'!D$36-'Control Panel'!C$36)*'Control Panel'!$C$41),IF(C145&gt;='Control Panel'!D$35,(('Control Panel'!D$34-'Control Panel'!C$34)*'Control Panel'!$C$39)+(('Control Panel'!D$35-'Control Panel'!C$35)*'Control Panel'!$C$40)+((C145-'Control Panel'!D$35)*'Control Panel'!$C$41),IF(C145&gt;='Control Panel'!D$34,(('Control Panel'!D$34-'Control Panel'!C$34)*'Control Panel'!$C$39)+((C145-'Control Panel'!D$34)*'Control Panel'!$C$40),IF(C145&lt;='Control Panel'!D$34,((C145-'Control Panel'!C$34)*'Control Panel'!$C$39)))))</f>
        <v>202203.584</v>
      </c>
      <c r="F145" s="88">
        <f>IF(D145&gt;='Control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Panel'!$C$29)),IF(D145&gt;='Control Panel'!$D$12,(('Control Panel'!$D$8-'Control Panel'!$C$8)*'Control Panel'!$C$24)+(('Control Panel'!$D$9-'Control Panel'!$C$9)*'Control Panel'!$C$25)+(('Control Panel'!$D$10-'Control Panel'!$C$10)*'Control Panel'!$C$26)+(('Control Panel'!$D$11-'Control Panel'!$C$11)*'Control Panel'!$C$27)+(('Control Panel'!$D$12-'Control Panel'!$C$12)*'Control Panel'!$C$28)+((D145-'Control Panel'!$D$12)*'Control Panel'!$C$29),IF(D145&gt;='Control Panel'!$D$11,(('Control Panel'!$D$8-'Control Panel'!$C$8)*'Control Panel'!$C$24)+(('Control Panel'!$D$9-'Control Panel'!$C$9)*'Control Panel'!$C$25)+(('Control Panel'!$D$10-'Control Panel'!$C$10)*'Control Panel'!$C$26)+(('Control Panel'!$D$11-'Control Panel'!$C$11)*'Control Panel'!$C$27)+((D145-'Control Panel'!$D$11)*'Control Panel'!$C$28),IF(D145&gt;='Control Panel'!$D$10,(('Control Panel'!$D$8-'Control Panel'!$C$8)*'Control Panel'!$C$24)+('Control Panel'!$D$9-'Control Panel'!$C$9)*'Control Panel'!$C$25+(('Control Panel'!$D$10-'Control Panel'!$C$10)*'Control Panel'!$C$26)+((D145-'Control Panel'!$D$10)*'Control Panel'!$C$27),IF(D145&gt;='Control Panel'!$D$9,(('Control Panel'!$D$8-'Control Panel'!$C$8)*'Control Panel'!$C$24)+(('Control Panel'!$D$9-'Control Panel'!$C$9)*'Control Panel'!$C$25)+((D145-'Control Panel'!$D$9)*'Control Panel'!$C$26),IF(D145&gt;='Control Panel'!$D$8,(('Control Panel'!$D$8-'Control Panel'!$C$8)*'Control Panel'!$C$24)+((D145-'Control Panel'!$D$8)*'Control Panel'!$C$25),IF(D145&lt;='Control Panel'!$D$8,((D145-'Control Panel'!$C$8)*'Control Panel'!$C$24))))))))</f>
        <v>305354.77647781</v>
      </c>
      <c r="G145" s="89">
        <f t="shared" si="44"/>
        <v>1.4220310283075469E-3</v>
      </c>
      <c r="H145" s="90">
        <f t="shared" si="45"/>
        <v>2.7670280937464632E-3</v>
      </c>
      <c r="I145" s="91">
        <f t="shared" si="46"/>
        <v>103151.19247780999</v>
      </c>
      <c r="J145" s="91">
        <f>C145*(1+'Control Panel'!$C$44)</f>
        <v>146459315.84761238</v>
      </c>
      <c r="K145" s="91">
        <f>D145*(1+'Control Panel'!$C$44)</f>
        <v>113665423.37714431</v>
      </c>
      <c r="L145" s="92">
        <f>IF(J145&gt;='Control Panel'!G$36,(('Control Panel'!G$34-'Control Panel'!F$34)*'Control Panel'!$C$39)+('Control Panel'!G$35-'Control Panel'!F$35)*'Control Panel'!$C$40+(('Control Panel'!G$36-'Control Panel'!F$36)*'Control Panel'!$C$41),IF(J145&gt;='Control Panel'!G$35,(('Control Panel'!G$34-'Control Panel'!F$34)*'Control Panel'!$C$39)+(('Control Panel'!G$35-'Control Panel'!F$35)*'Control Panel'!$C$40)+((J145-'Control Panel'!G$35)*'Control Panel'!$C$41),IF(J145&gt;='Control Panel'!G$34,(('Control Panel'!G$34-'Control Panel'!F$34)*'Control Panel'!$C$39)+((J145-'Control Panel'!G$34)*'Control Panel'!$C$40),IF(J145&lt;='Control Panel'!G$34,((J145-'Control Panel'!F$34)*'Control Panel'!$C$39)))))</f>
        <v>208269.68946000002</v>
      </c>
      <c r="M145" s="92">
        <f>IF(K145&gt;='Control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Panel'!$C$29)),IF(K145&gt;='Control Panel'!$G$12,(('Control Panel'!$G$8-'Control Panel'!$F$8)*'Control Panel'!$C$24)+(('Control Panel'!$G$9-'Control Panel'!$F$9)*'Control Panel'!$C$25)+(('Control Panel'!$G$10-'Control Panel'!$F$10)*'Control Panel'!$C$26)+(('Control Panel'!$G$11-'Control Panel'!$F$11)*'Control Panel'!$C$27)+(('Control Panel'!$G$12-'Control Panel'!$F$12)*'Control Panel'!$C$28)+((K145-'Control Panel'!$G$12)*'Control Panel'!$C$29),IF(K145&gt;='Control Panel'!$G$11,(('Control Panel'!$G$8-'Control Panel'!$F$8)*'Control Panel'!$C$24)+(('Control Panel'!$G$9-'Control Panel'!$F$9)*'Control Panel'!$C$25)+(('Control Panel'!$G$10-'Control Panel'!$F$10)*'Control Panel'!$C$26)+(('Control Panel'!$G$11-'Control Panel'!$F$11)*'Control Panel'!$C$27)+((K145-'Control Panel'!$G$11)*'Control Panel'!$C$28),IF(K145&gt;='Control Panel'!$G$10,(('Control Panel'!$G$8-'Control Panel'!$F$8)*'Control Panel'!$C$24)+('Control Panel'!$G$9-'Control Panel'!$F$9)*'Control Panel'!$C$25+(('Control Panel'!$G$10-'Control Panel'!$F$10)*'Control Panel'!$C$26)+((K145-'Control Panel'!$G$10)*'Control Panel'!$C$27),IF(K145&gt;='Control Panel'!$G$9,(('Control Panel'!$G$8-'Control Panel'!$F$8)*'Control Panel'!$C$24)+(('Control Panel'!$G$9-'Control Panel'!$F$9)*'Control Panel'!$C$25)+((K145-'Control Panel'!$G$9)*'Control Panel'!$C$26),IF(K145&gt;='Control Panel'!$G$8,(('Control Panel'!$G$8-'Control Panel'!$F$8)*'Control Panel'!$C$24)+((K145-'Control Panel'!$G$8)*'Control Panel'!$C$25),IF(K145&lt;='Control Panel'!$G$8,((K145-'Control Panel'!$F$8)*'Control Panel'!$C$24))))))))</f>
        <v>314515.41987714433</v>
      </c>
      <c r="N145" s="92">
        <f t="shared" si="47"/>
        <v>106245.73041714431</v>
      </c>
      <c r="O145" s="92">
        <f>J145*(1+'Control Panel'!$C$44)</f>
        <v>150853095.32304075</v>
      </c>
      <c r="P145" s="92">
        <f>K145*(1+'Control Panel'!$C$44)</f>
        <v>117075386.07845864</v>
      </c>
      <c r="Q145" s="92">
        <f>IF(O145&gt;='Control Panel'!J$36,(('Control Panel'!J$34-'Control Panel'!I$34)*'Control Panel'!$C$39)+('Control Panel'!J$35-'Control Panel'!I$35)*'Control Panel'!$C$40+(('Control Panel'!J$36-'Control Panel'!I$36)*'Control Panel'!$C$41),IF(O145&gt;='Control Panel'!J$35,(('Control Panel'!J$34-'Control Panel'!I$34)*'Control Panel'!$C$39)+(('Control Panel'!J$35-'Control Panel'!I$35)*'Control Panel'!$C$40)+((O145-'Control Panel'!J$35)*'Control Panel'!$C$41),IF(O145&gt;='Control Panel'!J$34,(('Control Panel'!J$34-'Control Panel'!I$34)*'Control Panel'!$C$39)+((O145-'Control Panel'!J$34)*'Control Panel'!$C$40),IF(O145&lt;='Control Panel'!J$34,((O145-'Control Panel'!I$34)*'Control Panel'!$C$39)))))</f>
        <v>214517.78014380005</v>
      </c>
      <c r="R145" s="92">
        <f>IF(P145&gt;='Control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Panel'!$C$29)),IF(P145&gt;='Control Panel'!$J$12,(('Control Panel'!$J$8-'Control Panel'!$I$8)*'Control Panel'!$C$24)+(('Control Panel'!$J$9-'Control Panel'!$I$9)*'Control Panel'!$C$25)+(('Control Panel'!$J$10-'Control Panel'!$I$10)*'Control Panel'!$C$26)+(('Control Panel'!$J$11-'Control Panel'!$I$11)*'Control Panel'!$C$27)+(('Control Panel'!$J$12-'Control Panel'!$I$12)*'Control Panel'!$C$28)+((P145-'Control Panel'!$J$12)*'Control Panel'!$C$29),IF(P145&gt;='Control Panel'!$J$11,(('Control Panel'!$J$8-'Control Panel'!$I$8)*'Control Panel'!$C$24)+(('Control Panel'!$J$9-'Control Panel'!$I$9)*'Control Panel'!$C$25)+(('Control Panel'!$J$10-'Control Panel'!$I$10)*'Control Panel'!$C$26)+(('Control Panel'!$J$11-'Control Panel'!$I$11)*'Control Panel'!$C$27)+((P145-'Control Panel'!$J$11)*'Control Panel'!$C$28),IF(P145&gt;='Control Panel'!$J$10,(('Control Panel'!$J$8-'Control Panel'!$I$8)*'Control Panel'!$C$24)+('Control Panel'!$J$9-'Control Panel'!$I$9)*'Control Panel'!$C$25+(('Control Panel'!$J$10-'Control Panel'!$I$10)*'Control Panel'!$C$26)+((P145-'Control Panel'!$J$10)*'Control Panel'!$C$27),IF(P145&gt;='Control Panel'!$J$9,(('Control Panel'!$J$8-'Control Panel'!$I$8)*'Control Panel'!$C$24)+(('Control Panel'!$J$9-'Control Panel'!$I$9)*'Control Panel'!$C$25)+((P145-'Control Panel'!$J$9)*'Control Panel'!$C$26),IF(P145&gt;='Control Panel'!$J$8,(('Control Panel'!$J$8-'Control Panel'!$I$8)*'Control Panel'!$C$24)+((P145-'Control Panel'!$J$8)*'Control Panel'!$C$25),IF(P145&lt;='Control Panel'!$J$8,((P145-'Control Panel'!$I$8)*'Control Panel'!$C$24))))))))</f>
        <v>323950.88247345865</v>
      </c>
      <c r="S145" s="92">
        <f t="shared" si="48"/>
        <v>109433.10232965861</v>
      </c>
      <c r="T145" s="92">
        <f>O145*(1+'Control Panel'!$C$44)</f>
        <v>155378688.18273199</v>
      </c>
      <c r="U145" s="92">
        <f>P145*(1+'Control Panel'!$C$44)</f>
        <v>120587647.66081239</v>
      </c>
      <c r="V145" s="92">
        <f>IF(T145&gt;='Control Panel'!M$36,(('Control Panel'!M$34-'Control Panel'!L$34)*'Control Panel'!$C$39)+('Control Panel'!M$35-'Control Panel'!L$35)*'Control Panel'!$C$40+(('Control Panel'!M$36-'Control Panel'!L$36)*'Control Panel'!$C$41),IF(T145&gt;='Control Panel'!M$35,(('Control Panel'!M$34-'Control Panel'!L$34)*'Control Panel'!$C$39)+(('Control Panel'!M$35-'Control Panel'!L$35)*'Control Panel'!$C$40)+((T145-'Control Panel'!M$35)*'Control Panel'!$C$41),IF(T145&gt;='Control Panel'!M$34,(('Control Panel'!M$34-'Control Panel'!L$34)*'Control Panel'!$C$39)+((T145-'Control Panel'!M$34)*'Control Panel'!$C$40),IF(T145&lt;='Control Panel'!M$34,((T145-'Control Panel'!L$34)*'Control Panel'!$C$39)))))</f>
        <v>220953.31354811406</v>
      </c>
      <c r="W145" s="91">
        <f>IF(U145&gt;='Control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Panel'!$C$29)),IF(U145&gt;='Control Panel'!$M$12,(('Control Panel'!$M$8-'Control Panel'!$L$8)*'Control Panel'!$C$24)+(('Control Panel'!$M$9-'Control Panel'!$L$9)*'Control Panel'!$C$25)+(('Control Panel'!$M$10-'Control Panel'!$L$10)*'Control Panel'!$C$26)+(('Control Panel'!$M$11-'Control Panel'!$L$11)*'Control Panel'!$C$27)+(('Control Panel'!$M$12-'Control Panel'!$L$12)*'Control Panel'!$C$28)+((U145-'Control Panel'!$M$12)*'Control Panel'!$C$29),IF(U145&gt;='Control Panel'!$M$11,(('Control Panel'!$M$8-'Control Panel'!$L$8)*'Control Panel'!$C$24)+(('Control Panel'!$M$9-'Control Panel'!$L$9)*'Control Panel'!$C$25)+(('Control Panel'!$M$10-'Control Panel'!$L$10)*'Control Panel'!$C$26)+(('Control Panel'!$M$11-'Control Panel'!$L$11)*'Control Panel'!$C$27)+((U145-'Control Panel'!$M$11)*'Control Panel'!$C$28),IF(U145&gt;='Control Panel'!$M$10,(('Control Panel'!$M$8-'Control Panel'!$L$8)*'Control Panel'!$C$24)+('Control Panel'!$M$9-'Control Panel'!$L$9)*'Control Panel'!$C$25+(('Control Panel'!$M$10-'Control Panel'!$L$10)*'Control Panel'!$C$26)+((U145-'Control Panel'!$M$10)*'Control Panel'!$C$27),IF(U145&gt;='Control Panel'!$M$9,(('Control Panel'!$M$8-'Control Panel'!$L$8)*'Control Panel'!$C$24)+(('Control Panel'!$M$9-'Control Panel'!$L$9)*'Control Panel'!$C$25)+((U145-'Control Panel'!$M$9)*'Control Panel'!$C$26),IF(U145&gt;='Control Panel'!$M$8,(('Control Panel'!$M$8-'Control Panel'!$L$8)*'Control Panel'!$C$24)+((U145-'Control Panel'!$M$8)*'Control Panel'!$C$25),IF(U145&lt;='Control Panel'!$M$8,((U145-'Control Panel'!$L$8)*'Control Panel'!$C$24))))))))</f>
        <v>333669.40916081239</v>
      </c>
      <c r="X145" s="92">
        <f t="shared" si="49"/>
        <v>112716.09561269832</v>
      </c>
      <c r="Y145" s="91">
        <f>T145*(1+'Control Panel'!$C$44)</f>
        <v>160040048.82821396</v>
      </c>
      <c r="Z145" s="91">
        <f>U145*(1+'Control Panel'!$C$44)</f>
        <v>124205277.09063677</v>
      </c>
      <c r="AA145" s="91">
        <f>IF(Y145&gt;='Control Panel'!P$36,(('Control Panel'!P$34-'Control Panel'!O$34)*'Control Panel'!$C$39)+('Control Panel'!P$35-'Control Panel'!O$35)*'Control Panel'!$C$40+(('Control Panel'!P$36-'Control Panel'!O$36)*'Control Panel'!$C$41),IF(Y145&gt;='Control Panel'!P$35,(('Control Panel'!P$34-'Control Panel'!O$34)*'Control Panel'!$C$39)+(('Control Panel'!P$35-'Control Panel'!O$35)*'Control Panel'!$C$40)+((Y145-'Control Panel'!P$35)*'Control Panel'!$C$41),IF(Y145&gt;='Control Panel'!P$34,(('Control Panel'!P$34-'Control Panel'!O$34)*'Control Panel'!$C$39)+((Y145-'Control Panel'!P$34)*'Control Panel'!$C$40),IF(Y145&lt;='Control Panel'!P$34,((Y145-'Control Panel'!O$34)*'Control Panel'!$C$39)))))</f>
        <v>227581.91295455751</v>
      </c>
      <c r="AB145" s="91">
        <f>IF(Z145&gt;='Control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Panel'!$C$29)),IF(Z145&gt;='Control Panel'!$P$12,(('Control Panel'!$P$8-'Control Panel'!$O$8)*'Control Panel'!$C$24)+(('Control Panel'!$P$9-'Control Panel'!$O$9)*'Control Panel'!$C$25)+(('Control Panel'!$P$10-'Control Panel'!$O$10)*'Control Panel'!$C$26)+(('Control Panel'!$P$11-'Control Panel'!$O$11)*'Control Panel'!$C$27)+(('Control Panel'!$P$12-'Control Panel'!$O$12)*'Control Panel'!$C$28)+((Z145-'Control Panel'!$P$12)*'Control Panel'!$C$29),IF(Z145&gt;='Control Panel'!$P$11,(('Control Panel'!$P$8-'Control Panel'!$O$8)*'Control Panel'!$C$24)+(('Control Panel'!$P$9-'Control Panel'!$O$9)*'Control Panel'!$C$25)+(('Control Panel'!$P$10-'Control Panel'!$O$10)*'Control Panel'!$C$26)+(('Control Panel'!$P$11-'Control Panel'!$O$11)*'Control Panel'!$C$27)+((Z145-'Control Panel'!$P$11)*'Control Panel'!$C$28),IF(Z145&gt;='Control Panel'!$P$10,(('Control Panel'!$P$8-'Control Panel'!$O$8)*'Control Panel'!$C$24)+('Control Panel'!$P$9-'Control Panel'!$O$9)*'Control Panel'!$C$25+(('Control Panel'!$P$10-'Control Panel'!$O$10)*'Control Panel'!$C$26)+((Z145-'Control Panel'!$P$10)*'Control Panel'!$C$27),IF(Z145&gt;='Control Panel'!$P$9,(('Control Panel'!$P$8-'Control Panel'!$O$8)*'Control Panel'!$C$24)+(('Control Panel'!$P$9-'Control Panel'!$O$9)*'Control Panel'!$C$25)+((Z145-'Control Panel'!$P$9)*'Control Panel'!$C$26),IF(Z145&gt;='Control Panel'!$P$8,(('Control Panel'!$P$8-'Control Panel'!$O$8)*'Control Panel'!$C$24)+((Z145-'Control Panel'!$P$8)*'Control Panel'!$C$25),IF(Z145&lt;='Control Panel'!$P$8,((Z145-'Control Panel'!$O$8)*'Control Panel'!$C$24))))))))</f>
        <v>343679.49154063681</v>
      </c>
      <c r="AC145" s="93">
        <f t="shared" si="50"/>
        <v>116097.5785860793</v>
      </c>
      <c r="AD145" s="93">
        <f>Y145*(1+'Control Panel'!$C$44)</f>
        <v>164841250.29306039</v>
      </c>
      <c r="AE145" s="91">
        <f>Z145*(1+'Control Panel'!$C$44)</f>
        <v>127931435.40335588</v>
      </c>
      <c r="AF145" s="91">
        <f>IF(AD145&gt;='Control Panel'!S$36,(('Control Panel'!S$34-'Control Panel'!R$34)*'Control Panel'!$C$39)+('Control Panel'!S$35-'Control Panel'!R$35)*'Control Panel'!$C$40+(('Control Panel'!S$36-'Control Panel'!R$36)*'Control Panel'!$C$41),IF(AD145&gt;='Control Panel'!S$35,(('Control Panel'!S$34-'Control Panel'!R$34)*'Control Panel'!$C$39)+(('Control Panel'!S$35-'Control Panel'!R$35)*'Control Panel'!$C$40)+((AD145-'Control Panel'!S$35)*'Control Panel'!$C$41),IF(AD145&gt;='Control Panel'!S$34,(('Control Panel'!S$34-'Control Panel'!R$34)*'Control Panel'!$C$39)+((AD145-'Control Panel'!S$34)*'Control Panel'!$C$40),IF(AD145&lt;='Control Panel'!S$34,((AD145-'Control Panel'!R$34)*'Control Panel'!$C$39)))))</f>
        <v>234409.37034319423</v>
      </c>
      <c r="AG145" s="91">
        <f>IF(AE145&gt;='Control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Panel'!$C$29)),IF(AE145&gt;='Control Panel'!$S$12,(('Control Panel'!$S$8-'Control Panel'!$R$8)*'Control Panel'!$C$24)+(('Control Panel'!$S$9-'Control Panel'!$R$9)*'Control Panel'!$C$25)+(('Control Panel'!$S$10-'Control Panel'!$R$10)*'Control Panel'!$C$26)+(('Control Panel'!$S$11-'Control Panel'!$R$11)*'Control Panel'!$C$27)+(('Control Panel'!$S$12-'Control Panel'!$R$12)*'Control Panel'!$C$28)+((AE145-'Control Panel'!$S$12)*'Control Panel'!$C$29),IF(AE145&gt;='Control Panel'!$S$11,(('Control Panel'!$S$8-'Control Panel'!$R$8)*'Control Panel'!$C$24)+(('Control Panel'!$S$9-'Control Panel'!$R$9)*'Control Panel'!$C$25)+(('Control Panel'!$S$10-'Control Panel'!$R$10)*'Control Panel'!$C$26)+(('Control Panel'!$S$11-'Control Panel'!$R$11)*'Control Panel'!$C$27)+((AE145-'Control Panel'!$S$11)*'Control Panel'!$C$28),IF(AE145&gt;='Control Panel'!$S$10,(('Control Panel'!$S$8-'Control Panel'!$R$8)*'Control Panel'!$C$24)+('Control Panel'!$S$9-'Control Panel'!$R$9)*'Control Panel'!$C$25+(('Control Panel'!$S$10-'Control Panel'!$R$10)*'Control Panel'!$C$26)+((AE145-'Control Panel'!$S$10)*'Control Panel'!$C$27),IF(AE145&gt;='Control Panel'!$S$9,(('Control Panel'!$S$8-'Control Panel'!$R$8)*'Control Panel'!$C$24)+(('Control Panel'!$S$9-'Control Panel'!$R$9)*'Control Panel'!$C$25)+((AE145-'Control Panel'!$S$9)*'Control Panel'!$C$26),IF(AE145&gt;='Control Panel'!$S$8,(('Control Panel'!$S$8-'Control Panel'!$R$8)*'Control Panel'!$C$24)+((AE145-'Control Panel'!$S$8)*'Control Panel'!$C$25),IF(AE145&lt;='Control Panel'!$S$8,((AE145-'Control Panel'!$R$8)*'Control Panel'!$C$24))))))))</f>
        <v>353989.87639185588</v>
      </c>
      <c r="AH145" s="91">
        <f t="shared" si="51"/>
        <v>119580.50604866166</v>
      </c>
      <c r="AI145" s="92">
        <f t="shared" si="52"/>
        <v>1105732.0664496659</v>
      </c>
      <c r="AJ145" s="92">
        <f t="shared" si="53"/>
        <v>1669805.0794439083</v>
      </c>
      <c r="AK145" s="92">
        <f t="shared" si="54"/>
        <v>564073.01299424237</v>
      </c>
    </row>
    <row r="146" spans="1:37" s="94" customFormat="1" ht="14.1">
      <c r="A146" s="86" t="str">
        <f>'ESTIMATED Earned Revenue'!A147</f>
        <v>Austin, TX</v>
      </c>
      <c r="B146" s="86"/>
      <c r="C146" s="87">
        <f>'ESTIMATED Earned Revenue'!$I147*1.07925</f>
        <v>153855351.70578</v>
      </c>
      <c r="D146" s="87">
        <f>'ESTIMATED Earned Revenue'!$L147*1.07925</f>
        <v>115822522.23370874</v>
      </c>
      <c r="E146" s="88">
        <f>IF(C146&gt;='Control Panel'!D$36,(('Control Panel'!D$34-'Control Panel'!C$34)*'Control Panel'!$C$39)+('Control Panel'!D$35-'Control Panel'!C$35)*'Control Panel'!$C$40+(('Control Panel'!D$36-'Control Panel'!C$36)*'Control Panel'!$C$41),IF(C146&gt;='Control Panel'!D$35,(('Control Panel'!D$34-'Control Panel'!C$34)*'Control Panel'!$C$39)+(('Control Panel'!D$35-'Control Panel'!C$35)*'Control Panel'!$C$40)+((C146-'Control Panel'!D$35)*'Control Panel'!$C$41),IF(C146&gt;='Control Panel'!D$34,(('Control Panel'!D$34-'Control Panel'!C$34)*'Control Panel'!$C$39)+((C146-'Control Panel'!D$34)*'Control Panel'!$C$40),IF(C146&lt;='Control Panel'!D$34,((C146-'Control Panel'!C$34)*'Control Panel'!$C$39)))))</f>
        <v>202203.584</v>
      </c>
      <c r="F146" s="88">
        <f>IF(D146&gt;='Control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Panel'!$C$29)),IF(D146&gt;='Control Panel'!$D$12,(('Control Panel'!$D$8-'Control Panel'!$C$8)*'Control Panel'!$C$24)+(('Control Panel'!$D$9-'Control Panel'!$C$9)*'Control Panel'!$C$25)+(('Control Panel'!$D$10-'Control Panel'!$C$10)*'Control Panel'!$C$26)+(('Control Panel'!$D$11-'Control Panel'!$C$11)*'Control Panel'!$C$27)+(('Control Panel'!$D$12-'Control Panel'!$C$12)*'Control Panel'!$C$28)+((D146-'Control Panel'!$D$12)*'Control Panel'!$C$29),IF(D146&gt;='Control Panel'!$D$11,(('Control Panel'!$D$8-'Control Panel'!$C$8)*'Control Panel'!$C$24)+(('Control Panel'!$D$9-'Control Panel'!$C$9)*'Control Panel'!$C$25)+(('Control Panel'!$D$10-'Control Panel'!$C$10)*'Control Panel'!$C$26)+(('Control Panel'!$D$11-'Control Panel'!$C$11)*'Control Panel'!$C$27)+((D146-'Control Panel'!$D$11)*'Control Panel'!$C$28),IF(D146&gt;='Control Panel'!$D$10,(('Control Panel'!$D$8-'Control Panel'!$C$8)*'Control Panel'!$C$24)+('Control Panel'!$D$9-'Control Panel'!$C$9)*'Control Panel'!$C$25+(('Control Panel'!$D$10-'Control Panel'!$C$10)*'Control Panel'!$C$26)+((D146-'Control Panel'!$D$10)*'Control Panel'!$C$27),IF(D146&gt;='Control Panel'!$D$9,(('Control Panel'!$D$8-'Control Panel'!$C$8)*'Control Panel'!$C$24)+(('Control Panel'!$D$9-'Control Panel'!$C$9)*'Control Panel'!$C$25)+((D146-'Control Panel'!$D$9)*'Control Panel'!$C$26),IF(D146&gt;='Control Panel'!$D$8,(('Control Panel'!$D$8-'Control Panel'!$C$8)*'Control Panel'!$C$24)+((D146-'Control Panel'!$D$8)*'Control Panel'!$C$25),IF(D146&lt;='Control Panel'!$D$8,((D146-'Control Panel'!$C$8)*'Control Panel'!$C$24))))))))</f>
        <v>310822.51873370877</v>
      </c>
      <c r="G146" s="89">
        <f t="shared" si="44"/>
        <v>1.3142447224499352E-3</v>
      </c>
      <c r="H146" s="90">
        <f t="shared" si="45"/>
        <v>2.6836103439927305E-3</v>
      </c>
      <c r="I146" s="91">
        <f t="shared" si="46"/>
        <v>108618.93473370877</v>
      </c>
      <c r="J146" s="91">
        <f>C146*(1+'Control Panel'!$C$44)</f>
        <v>158471012.25695342</v>
      </c>
      <c r="K146" s="91">
        <f>D146*(1+'Control Panel'!$C$44)</f>
        <v>119297197.90072</v>
      </c>
      <c r="L146" s="92">
        <f>IF(J146&gt;='Control Panel'!G$36,(('Control Panel'!G$34-'Control Panel'!F$34)*'Control Panel'!$C$39)+('Control Panel'!G$35-'Control Panel'!F$35)*'Control Panel'!$C$40+(('Control Panel'!G$36-'Control Panel'!F$36)*'Control Panel'!$C$41),IF(J146&gt;='Control Panel'!G$35,(('Control Panel'!G$34-'Control Panel'!F$34)*'Control Panel'!$C$39)+(('Control Panel'!G$35-'Control Panel'!F$35)*'Control Panel'!$C$40)+((J146-'Control Panel'!G$35)*'Control Panel'!$C$41),IF(J146&gt;='Control Panel'!G$34,(('Control Panel'!G$34-'Control Panel'!F$34)*'Control Panel'!$C$39)+((J146-'Control Panel'!G$34)*'Control Panel'!$C$40),IF(J146&lt;='Control Panel'!G$34,((J146-'Control Panel'!F$34)*'Control Panel'!$C$39)))))</f>
        <v>208269.68946000002</v>
      </c>
      <c r="M146" s="92">
        <f>IF(K146&gt;='Control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Panel'!$C$29)),IF(K146&gt;='Control Panel'!$G$12,(('Control Panel'!$G$8-'Control Panel'!$F$8)*'Control Panel'!$C$24)+(('Control Panel'!$G$9-'Control Panel'!$F$9)*'Control Panel'!$C$25)+(('Control Panel'!$G$10-'Control Panel'!$F$10)*'Control Panel'!$C$26)+(('Control Panel'!$G$11-'Control Panel'!$F$11)*'Control Panel'!$C$27)+(('Control Panel'!$G$12-'Control Panel'!$F$12)*'Control Panel'!$C$28)+((K146-'Control Panel'!$G$12)*'Control Panel'!$C$29),IF(K146&gt;='Control Panel'!$G$11,(('Control Panel'!$G$8-'Control Panel'!$F$8)*'Control Panel'!$C$24)+(('Control Panel'!$G$9-'Control Panel'!$F$9)*'Control Panel'!$C$25)+(('Control Panel'!$G$10-'Control Panel'!$F$10)*'Control Panel'!$C$26)+(('Control Panel'!$G$11-'Control Panel'!$F$11)*'Control Panel'!$C$27)+((K146-'Control Panel'!$G$11)*'Control Panel'!$C$28),IF(K146&gt;='Control Panel'!$G$10,(('Control Panel'!$G$8-'Control Panel'!$F$8)*'Control Panel'!$C$24)+('Control Panel'!$G$9-'Control Panel'!$F$9)*'Control Panel'!$C$25+(('Control Panel'!$G$10-'Control Panel'!$F$10)*'Control Panel'!$C$26)+((K146-'Control Panel'!$G$10)*'Control Panel'!$C$27),IF(K146&gt;='Control Panel'!$G$9,(('Control Panel'!$G$8-'Control Panel'!$F$8)*'Control Panel'!$C$24)+(('Control Panel'!$G$9-'Control Panel'!$F$9)*'Control Panel'!$C$25)+((K146-'Control Panel'!$G$9)*'Control Panel'!$C$26),IF(K146&gt;='Control Panel'!$G$8,(('Control Panel'!$G$8-'Control Panel'!$F$8)*'Control Panel'!$C$24)+((K146-'Control Panel'!$G$8)*'Control Panel'!$C$25),IF(K146&lt;='Control Panel'!$G$8,((K146-'Control Panel'!$F$8)*'Control Panel'!$C$24))))))))</f>
        <v>320147.19440072001</v>
      </c>
      <c r="N146" s="92">
        <f t="shared" si="47"/>
        <v>111877.50494071998</v>
      </c>
      <c r="O146" s="92">
        <f>J146*(1+'Control Panel'!$C$44)</f>
        <v>163225142.62466201</v>
      </c>
      <c r="P146" s="92">
        <f>K146*(1+'Control Panel'!$C$44)</f>
        <v>122876113.8377416</v>
      </c>
      <c r="Q146" s="92">
        <f>IF(O146&gt;='Control Panel'!J$36,(('Control Panel'!J$34-'Control Panel'!I$34)*'Control Panel'!$C$39)+('Control Panel'!J$35-'Control Panel'!I$35)*'Control Panel'!$C$40+(('Control Panel'!J$36-'Control Panel'!I$36)*'Control Panel'!$C$41),IF(O146&gt;='Control Panel'!J$35,(('Control Panel'!J$34-'Control Panel'!I$34)*'Control Panel'!$C$39)+(('Control Panel'!J$35-'Control Panel'!I$35)*'Control Panel'!$C$40)+((O146-'Control Panel'!J$35)*'Control Panel'!$C$41),IF(O146&gt;='Control Panel'!J$34,(('Control Panel'!J$34-'Control Panel'!I$34)*'Control Panel'!$C$39)+((O146-'Control Panel'!J$34)*'Control Panel'!$C$40),IF(O146&lt;='Control Panel'!J$34,((O146-'Control Panel'!I$34)*'Control Panel'!$C$39)))))</f>
        <v>214517.78014380005</v>
      </c>
      <c r="R146" s="92">
        <f>IF(P146&gt;='Control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Panel'!$C$29)),IF(P146&gt;='Control Panel'!$J$12,(('Control Panel'!$J$8-'Control Panel'!$I$8)*'Control Panel'!$C$24)+(('Control Panel'!$J$9-'Control Panel'!$I$9)*'Control Panel'!$C$25)+(('Control Panel'!$J$10-'Control Panel'!$I$10)*'Control Panel'!$C$26)+(('Control Panel'!$J$11-'Control Panel'!$I$11)*'Control Panel'!$C$27)+(('Control Panel'!$J$12-'Control Panel'!$I$12)*'Control Panel'!$C$28)+((P146-'Control Panel'!$J$12)*'Control Panel'!$C$29),IF(P146&gt;='Control Panel'!$J$11,(('Control Panel'!$J$8-'Control Panel'!$I$8)*'Control Panel'!$C$24)+(('Control Panel'!$J$9-'Control Panel'!$I$9)*'Control Panel'!$C$25)+(('Control Panel'!$J$10-'Control Panel'!$I$10)*'Control Panel'!$C$26)+(('Control Panel'!$J$11-'Control Panel'!$I$11)*'Control Panel'!$C$27)+((P146-'Control Panel'!$J$11)*'Control Panel'!$C$28),IF(P146&gt;='Control Panel'!$J$10,(('Control Panel'!$J$8-'Control Panel'!$I$8)*'Control Panel'!$C$24)+('Control Panel'!$J$9-'Control Panel'!$I$9)*'Control Panel'!$C$25+(('Control Panel'!$J$10-'Control Panel'!$I$10)*'Control Panel'!$C$26)+((P146-'Control Panel'!$J$10)*'Control Panel'!$C$27),IF(P146&gt;='Control Panel'!$J$9,(('Control Panel'!$J$8-'Control Panel'!$I$8)*'Control Panel'!$C$24)+(('Control Panel'!$J$9-'Control Panel'!$I$9)*'Control Panel'!$C$25)+((P146-'Control Panel'!$J$9)*'Control Panel'!$C$26),IF(P146&gt;='Control Panel'!$J$8,(('Control Panel'!$J$8-'Control Panel'!$I$8)*'Control Panel'!$C$24)+((P146-'Control Panel'!$J$8)*'Control Panel'!$C$25),IF(P146&lt;='Control Panel'!$J$8,((P146-'Control Panel'!$I$8)*'Control Panel'!$C$24))))))))</f>
        <v>329751.61023274163</v>
      </c>
      <c r="S146" s="92">
        <f t="shared" si="48"/>
        <v>115233.83008894158</v>
      </c>
      <c r="T146" s="92">
        <f>O146*(1+'Control Panel'!$C$44)</f>
        <v>168121896.90340188</v>
      </c>
      <c r="U146" s="92">
        <f>P146*(1+'Control Panel'!$C$44)</f>
        <v>126562397.25287385</v>
      </c>
      <c r="V146" s="92">
        <f>IF(T146&gt;='Control Panel'!M$36,(('Control Panel'!M$34-'Control Panel'!L$34)*'Control Panel'!$C$39)+('Control Panel'!M$35-'Control Panel'!L$35)*'Control Panel'!$C$40+(('Control Panel'!M$36-'Control Panel'!L$36)*'Control Panel'!$C$41),IF(T146&gt;='Control Panel'!M$35,(('Control Panel'!M$34-'Control Panel'!L$34)*'Control Panel'!$C$39)+(('Control Panel'!M$35-'Control Panel'!L$35)*'Control Panel'!$C$40)+((T146-'Control Panel'!M$35)*'Control Panel'!$C$41),IF(T146&gt;='Control Panel'!M$34,(('Control Panel'!M$34-'Control Panel'!L$34)*'Control Panel'!$C$39)+((T146-'Control Panel'!M$34)*'Control Panel'!$C$40),IF(T146&lt;='Control Panel'!M$34,((T146-'Control Panel'!L$34)*'Control Panel'!$C$39)))))</f>
        <v>220953.31354811406</v>
      </c>
      <c r="W146" s="91">
        <f>IF(U146&gt;='Control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Panel'!$C$29)),IF(U146&gt;='Control Panel'!$M$12,(('Control Panel'!$M$8-'Control Panel'!$L$8)*'Control Panel'!$C$24)+(('Control Panel'!$M$9-'Control Panel'!$L$9)*'Control Panel'!$C$25)+(('Control Panel'!$M$10-'Control Panel'!$L$10)*'Control Panel'!$C$26)+(('Control Panel'!$M$11-'Control Panel'!$L$11)*'Control Panel'!$C$27)+(('Control Panel'!$M$12-'Control Panel'!$L$12)*'Control Panel'!$C$28)+((U146-'Control Panel'!$M$12)*'Control Panel'!$C$29),IF(U146&gt;='Control Panel'!$M$11,(('Control Panel'!$M$8-'Control Panel'!$L$8)*'Control Panel'!$C$24)+(('Control Panel'!$M$9-'Control Panel'!$L$9)*'Control Panel'!$C$25)+(('Control Panel'!$M$10-'Control Panel'!$L$10)*'Control Panel'!$C$26)+(('Control Panel'!$M$11-'Control Panel'!$L$11)*'Control Panel'!$C$27)+((U146-'Control Panel'!$M$11)*'Control Panel'!$C$28),IF(U146&gt;='Control Panel'!$M$10,(('Control Panel'!$M$8-'Control Panel'!$L$8)*'Control Panel'!$C$24)+('Control Panel'!$M$9-'Control Panel'!$L$9)*'Control Panel'!$C$25+(('Control Panel'!$M$10-'Control Panel'!$L$10)*'Control Panel'!$C$26)+((U146-'Control Panel'!$M$10)*'Control Panel'!$C$27),IF(U146&gt;='Control Panel'!$M$9,(('Control Panel'!$M$8-'Control Panel'!$L$8)*'Control Panel'!$C$24)+(('Control Panel'!$M$9-'Control Panel'!$L$9)*'Control Panel'!$C$25)+((U146-'Control Panel'!$M$9)*'Control Panel'!$C$26),IF(U146&gt;='Control Panel'!$M$8,(('Control Panel'!$M$8-'Control Panel'!$L$8)*'Control Panel'!$C$24)+((U146-'Control Panel'!$M$8)*'Control Panel'!$C$25),IF(U146&lt;='Control Panel'!$M$8,((U146-'Control Panel'!$L$8)*'Control Panel'!$C$24))))))))</f>
        <v>339644.15875287389</v>
      </c>
      <c r="X146" s="92">
        <f t="shared" si="49"/>
        <v>118690.84520475983</v>
      </c>
      <c r="Y146" s="91">
        <f>T146*(1+'Control Panel'!$C$44)</f>
        <v>173165553.81050393</v>
      </c>
      <c r="Z146" s="91">
        <f>U146*(1+'Control Panel'!$C$44)</f>
        <v>130359269.17046008</v>
      </c>
      <c r="AA146" s="91">
        <f>IF(Y146&gt;='Control Panel'!P$36,(('Control Panel'!P$34-'Control Panel'!O$34)*'Control Panel'!$C$39)+('Control Panel'!P$35-'Control Panel'!O$35)*'Control Panel'!$C$40+(('Control Panel'!P$36-'Control Panel'!O$36)*'Control Panel'!$C$41),IF(Y146&gt;='Control Panel'!P$35,(('Control Panel'!P$34-'Control Panel'!O$34)*'Control Panel'!$C$39)+(('Control Panel'!P$35-'Control Panel'!O$35)*'Control Panel'!$C$40)+((Y146-'Control Panel'!P$35)*'Control Panel'!$C$41),IF(Y146&gt;='Control Panel'!P$34,(('Control Panel'!P$34-'Control Panel'!O$34)*'Control Panel'!$C$39)+((Y146-'Control Panel'!P$34)*'Control Panel'!$C$40),IF(Y146&lt;='Control Panel'!P$34,((Y146-'Control Panel'!O$34)*'Control Panel'!$C$39)))))</f>
        <v>227581.91295455751</v>
      </c>
      <c r="AB146" s="91">
        <f>IF(Z146&gt;='Control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Panel'!$C$29)),IF(Z146&gt;='Control Panel'!$P$12,(('Control Panel'!$P$8-'Control Panel'!$O$8)*'Control Panel'!$C$24)+(('Control Panel'!$P$9-'Control Panel'!$O$9)*'Control Panel'!$C$25)+(('Control Panel'!$P$10-'Control Panel'!$O$10)*'Control Panel'!$C$26)+(('Control Panel'!$P$11-'Control Panel'!$O$11)*'Control Panel'!$C$27)+(('Control Panel'!$P$12-'Control Panel'!$O$12)*'Control Panel'!$C$28)+((Z146-'Control Panel'!$P$12)*'Control Panel'!$C$29),IF(Z146&gt;='Control Panel'!$P$11,(('Control Panel'!$P$8-'Control Panel'!$O$8)*'Control Panel'!$C$24)+(('Control Panel'!$P$9-'Control Panel'!$O$9)*'Control Panel'!$C$25)+(('Control Panel'!$P$10-'Control Panel'!$O$10)*'Control Panel'!$C$26)+(('Control Panel'!$P$11-'Control Panel'!$O$11)*'Control Panel'!$C$27)+((Z146-'Control Panel'!$P$11)*'Control Panel'!$C$28),IF(Z146&gt;='Control Panel'!$P$10,(('Control Panel'!$P$8-'Control Panel'!$O$8)*'Control Panel'!$C$24)+('Control Panel'!$P$9-'Control Panel'!$O$9)*'Control Panel'!$C$25+(('Control Panel'!$P$10-'Control Panel'!$O$10)*'Control Panel'!$C$26)+((Z146-'Control Panel'!$P$10)*'Control Panel'!$C$27),IF(Z146&gt;='Control Panel'!$P$9,(('Control Panel'!$P$8-'Control Panel'!$O$8)*'Control Panel'!$C$24)+(('Control Panel'!$P$9-'Control Panel'!$O$9)*'Control Panel'!$C$25)+((Z146-'Control Panel'!$P$9)*'Control Panel'!$C$26),IF(Z146&gt;='Control Panel'!$P$8,(('Control Panel'!$P$8-'Control Panel'!$O$8)*'Control Panel'!$C$24)+((Z146-'Control Panel'!$P$8)*'Control Panel'!$C$25),IF(Z146&lt;='Control Panel'!$P$8,((Z146-'Control Panel'!$O$8)*'Control Panel'!$C$24))))))))</f>
        <v>349833.48362046015</v>
      </c>
      <c r="AC146" s="93">
        <f t="shared" si="50"/>
        <v>122251.57066590263</v>
      </c>
      <c r="AD146" s="93">
        <f>Y146*(1+'Control Panel'!$C$44)</f>
        <v>178360520.42481905</v>
      </c>
      <c r="AE146" s="91">
        <f>Z146*(1+'Control Panel'!$C$44)</f>
        <v>134270047.24557388</v>
      </c>
      <c r="AF146" s="91">
        <f>IF(AD146&gt;='Control Panel'!S$36,(('Control Panel'!S$34-'Control Panel'!R$34)*'Control Panel'!$C$39)+('Control Panel'!S$35-'Control Panel'!R$35)*'Control Panel'!$C$40+(('Control Panel'!S$36-'Control Panel'!R$36)*'Control Panel'!$C$41),IF(AD146&gt;='Control Panel'!S$35,(('Control Panel'!S$34-'Control Panel'!R$34)*'Control Panel'!$C$39)+(('Control Panel'!S$35-'Control Panel'!R$35)*'Control Panel'!$C$40)+((AD146-'Control Panel'!S$35)*'Control Panel'!$C$41),IF(AD146&gt;='Control Panel'!S$34,(('Control Panel'!S$34-'Control Panel'!R$34)*'Control Panel'!$C$39)+((AD146-'Control Panel'!S$34)*'Control Panel'!$C$40),IF(AD146&lt;='Control Panel'!S$34,((AD146-'Control Panel'!R$34)*'Control Panel'!$C$39)))))</f>
        <v>234409.37034319423</v>
      </c>
      <c r="AG146" s="91">
        <f>IF(AE146&gt;='Control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Panel'!$C$29)),IF(AE146&gt;='Control Panel'!$S$12,(('Control Panel'!$S$8-'Control Panel'!$R$8)*'Control Panel'!$C$24)+(('Control Panel'!$S$9-'Control Panel'!$R$9)*'Control Panel'!$C$25)+(('Control Panel'!$S$10-'Control Panel'!$R$10)*'Control Panel'!$C$26)+(('Control Panel'!$S$11-'Control Panel'!$R$11)*'Control Panel'!$C$27)+(('Control Panel'!$S$12-'Control Panel'!$R$12)*'Control Panel'!$C$28)+((AE146-'Control Panel'!$S$12)*'Control Panel'!$C$29),IF(AE146&gt;='Control Panel'!$S$11,(('Control Panel'!$S$8-'Control Panel'!$R$8)*'Control Panel'!$C$24)+(('Control Panel'!$S$9-'Control Panel'!$R$9)*'Control Panel'!$C$25)+(('Control Panel'!$S$10-'Control Panel'!$R$10)*'Control Panel'!$C$26)+(('Control Panel'!$S$11-'Control Panel'!$R$11)*'Control Panel'!$C$27)+((AE146-'Control Panel'!$S$11)*'Control Panel'!$C$28),IF(AE146&gt;='Control Panel'!$S$10,(('Control Panel'!$S$8-'Control Panel'!$R$8)*'Control Panel'!$C$24)+('Control Panel'!$S$9-'Control Panel'!$R$9)*'Control Panel'!$C$25+(('Control Panel'!$S$10-'Control Panel'!$R$10)*'Control Panel'!$C$26)+((AE146-'Control Panel'!$S$10)*'Control Panel'!$C$27),IF(AE146&gt;='Control Panel'!$S$9,(('Control Panel'!$S$8-'Control Panel'!$R$8)*'Control Panel'!$C$24)+(('Control Panel'!$S$9-'Control Panel'!$R$9)*'Control Panel'!$C$25)+((AE146-'Control Panel'!$S$9)*'Control Panel'!$C$26),IF(AE146&gt;='Control Panel'!$S$8,(('Control Panel'!$S$8-'Control Panel'!$R$8)*'Control Panel'!$C$24)+((AE146-'Control Panel'!$S$8)*'Control Panel'!$C$25),IF(AE146&lt;='Control Panel'!$S$8,((AE146-'Control Panel'!$R$8)*'Control Panel'!$C$24))))))))</f>
        <v>360328.48823407391</v>
      </c>
      <c r="AH146" s="91">
        <f t="shared" si="51"/>
        <v>125919.11789087969</v>
      </c>
      <c r="AI146" s="92">
        <f t="shared" si="52"/>
        <v>1105732.0664496659</v>
      </c>
      <c r="AJ146" s="92">
        <f t="shared" si="53"/>
        <v>1699704.9352408694</v>
      </c>
      <c r="AK146" s="92">
        <f t="shared" si="54"/>
        <v>593972.86879120348</v>
      </c>
    </row>
    <row r="147" spans="1:37" s="94" customFormat="1" ht="14.1">
      <c r="A147" s="86" t="str">
        <f>'ESTIMATED Earned Revenue'!A148</f>
        <v>Houston, TX</v>
      </c>
      <c r="B147" s="86"/>
      <c r="C147" s="87">
        <f>'ESTIMATED Earned Revenue'!$I148*1.07925</f>
        <v>128945622.40125</v>
      </c>
      <c r="D147" s="87">
        <f>'ESTIMATED Earned Revenue'!$L148*1.07925</f>
        <v>125302401.414</v>
      </c>
      <c r="E147" s="88">
        <f>IF(C147&gt;='Control Panel'!D$36,(('Control Panel'!D$34-'Control Panel'!C$34)*'Control Panel'!$C$39)+('Control Panel'!D$35-'Control Panel'!C$35)*'Control Panel'!$C$40+(('Control Panel'!D$36-'Control Panel'!C$36)*'Control Panel'!$C$41),IF(C147&gt;='Control Panel'!D$35,(('Control Panel'!D$34-'Control Panel'!C$34)*'Control Panel'!$C$39)+(('Control Panel'!D$35-'Control Panel'!C$35)*'Control Panel'!$C$40)+((C147-'Control Panel'!D$35)*'Control Panel'!$C$41),IF(C147&gt;='Control Panel'!D$34,(('Control Panel'!D$34-'Control Panel'!C$34)*'Control Panel'!$C$39)+((C147-'Control Panel'!D$34)*'Control Panel'!$C$40),IF(C147&lt;='Control Panel'!D$34,((C147-'Control Panel'!C$34)*'Control Panel'!$C$39)))))</f>
        <v>202203.584</v>
      </c>
      <c r="F147" s="88">
        <f>IF(D147&gt;='Control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Panel'!$C$29)),IF(D147&gt;='Control Panel'!$D$12,(('Control Panel'!$D$8-'Control Panel'!$C$8)*'Control Panel'!$C$24)+(('Control Panel'!$D$9-'Control Panel'!$C$9)*'Control Panel'!$C$25)+(('Control Panel'!$D$10-'Control Panel'!$C$10)*'Control Panel'!$C$26)+(('Control Panel'!$D$11-'Control Panel'!$C$11)*'Control Panel'!$C$27)+(('Control Panel'!$D$12-'Control Panel'!$C$12)*'Control Panel'!$C$28)+((D147-'Control Panel'!$D$12)*'Control Panel'!$C$29),IF(D147&gt;='Control Panel'!$D$11,(('Control Panel'!$D$8-'Control Panel'!$C$8)*'Control Panel'!$C$24)+(('Control Panel'!$D$9-'Control Panel'!$C$9)*'Control Panel'!$C$25)+(('Control Panel'!$D$10-'Control Panel'!$C$10)*'Control Panel'!$C$26)+(('Control Panel'!$D$11-'Control Panel'!$C$11)*'Control Panel'!$C$27)+((D147-'Control Panel'!$D$11)*'Control Panel'!$C$28),IF(D147&gt;='Control Panel'!$D$10,(('Control Panel'!$D$8-'Control Panel'!$C$8)*'Control Panel'!$C$24)+('Control Panel'!$D$9-'Control Panel'!$C$9)*'Control Panel'!$C$25+(('Control Panel'!$D$10-'Control Panel'!$C$10)*'Control Panel'!$C$26)+((D147-'Control Panel'!$D$10)*'Control Panel'!$C$27),IF(D147&gt;='Control Panel'!$D$9,(('Control Panel'!$D$8-'Control Panel'!$C$8)*'Control Panel'!$C$24)+(('Control Panel'!$D$9-'Control Panel'!$C$9)*'Control Panel'!$C$25)+((D147-'Control Panel'!$D$9)*'Control Panel'!$C$26),IF(D147&gt;='Control Panel'!$D$8,(('Control Panel'!$D$8-'Control Panel'!$C$8)*'Control Panel'!$C$24)+((D147-'Control Panel'!$D$8)*'Control Panel'!$C$25),IF(D147&lt;='Control Panel'!$D$8,((D147-'Control Panel'!$C$8)*'Control Panel'!$C$24))))))))</f>
        <v>320302.39791400003</v>
      </c>
      <c r="G147" s="89">
        <f t="shared" si="44"/>
        <v>1.5681306603087895E-3</v>
      </c>
      <c r="H147" s="90">
        <f t="shared" si="45"/>
        <v>2.5562351104167482E-3</v>
      </c>
      <c r="I147" s="91">
        <f t="shared" si="46"/>
        <v>118098.81391400003</v>
      </c>
      <c r="J147" s="91">
        <f>C147*(1+'Control Panel'!$C$44)</f>
        <v>132813991.0732875</v>
      </c>
      <c r="K147" s="91">
        <f>D147*(1+'Control Panel'!$C$44)</f>
        <v>129061473.45642</v>
      </c>
      <c r="L147" s="92">
        <f>IF(J147&gt;='Control Panel'!G$36,(('Control Panel'!G$34-'Control Panel'!F$34)*'Control Panel'!$C$39)+('Control Panel'!G$35-'Control Panel'!F$35)*'Control Panel'!$C$40+(('Control Panel'!G$36-'Control Panel'!F$36)*'Control Panel'!$C$41),IF(J147&gt;='Control Panel'!G$35,(('Control Panel'!G$34-'Control Panel'!F$34)*'Control Panel'!$C$39)+(('Control Panel'!G$35-'Control Panel'!F$35)*'Control Panel'!$C$40)+((J147-'Control Panel'!G$35)*'Control Panel'!$C$41),IF(J147&gt;='Control Panel'!G$34,(('Control Panel'!G$34-'Control Panel'!F$34)*'Control Panel'!$C$39)+((J147-'Control Panel'!G$34)*'Control Panel'!$C$40),IF(J147&lt;='Control Panel'!G$34,((J147-'Control Panel'!F$34)*'Control Panel'!$C$39)))))</f>
        <v>208269.68946000002</v>
      </c>
      <c r="M147" s="92">
        <f>IF(K147&gt;='Control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Panel'!$C$29)),IF(K147&gt;='Control Panel'!$G$12,(('Control Panel'!$G$8-'Control Panel'!$F$8)*'Control Panel'!$C$24)+(('Control Panel'!$G$9-'Control Panel'!$F$9)*'Control Panel'!$C$25)+(('Control Panel'!$G$10-'Control Panel'!$F$10)*'Control Panel'!$C$26)+(('Control Panel'!$G$11-'Control Panel'!$F$11)*'Control Panel'!$C$27)+(('Control Panel'!$G$12-'Control Panel'!$F$12)*'Control Panel'!$C$28)+((K147-'Control Panel'!$G$12)*'Control Panel'!$C$29),IF(K147&gt;='Control Panel'!$G$11,(('Control Panel'!$G$8-'Control Panel'!$F$8)*'Control Panel'!$C$24)+(('Control Panel'!$G$9-'Control Panel'!$F$9)*'Control Panel'!$C$25)+(('Control Panel'!$G$10-'Control Panel'!$F$10)*'Control Panel'!$C$26)+(('Control Panel'!$G$11-'Control Panel'!$F$11)*'Control Panel'!$C$27)+((K147-'Control Panel'!$G$11)*'Control Panel'!$C$28),IF(K147&gt;='Control Panel'!$G$10,(('Control Panel'!$G$8-'Control Panel'!$F$8)*'Control Panel'!$C$24)+('Control Panel'!$G$9-'Control Panel'!$F$9)*'Control Panel'!$C$25+(('Control Panel'!$G$10-'Control Panel'!$F$10)*'Control Panel'!$C$26)+((K147-'Control Panel'!$G$10)*'Control Panel'!$C$27),IF(K147&gt;='Control Panel'!$G$9,(('Control Panel'!$G$8-'Control Panel'!$F$8)*'Control Panel'!$C$24)+(('Control Panel'!$G$9-'Control Panel'!$F$9)*'Control Panel'!$C$25)+((K147-'Control Panel'!$G$9)*'Control Panel'!$C$26),IF(K147&gt;='Control Panel'!$G$8,(('Control Panel'!$G$8-'Control Panel'!$F$8)*'Control Panel'!$C$24)+((K147-'Control Panel'!$G$8)*'Control Panel'!$C$25),IF(K147&lt;='Control Panel'!$G$8,((K147-'Control Panel'!$F$8)*'Control Panel'!$C$24))))))))</f>
        <v>329911.46995642001</v>
      </c>
      <c r="N147" s="92">
        <f t="shared" si="47"/>
        <v>121641.78049641999</v>
      </c>
      <c r="O147" s="92">
        <f>J147*(1+'Control Panel'!$C$44)</f>
        <v>136798410.80548614</v>
      </c>
      <c r="P147" s="92">
        <f>K147*(1+'Control Panel'!$C$44)</f>
        <v>132933317.6601126</v>
      </c>
      <c r="Q147" s="92">
        <f>IF(O147&gt;='Control Panel'!J$36,(('Control Panel'!J$34-'Control Panel'!I$34)*'Control Panel'!$C$39)+('Control Panel'!J$35-'Control Panel'!I$35)*'Control Panel'!$C$40+(('Control Panel'!J$36-'Control Panel'!I$36)*'Control Panel'!$C$41),IF(O147&gt;='Control Panel'!J$35,(('Control Panel'!J$34-'Control Panel'!I$34)*'Control Panel'!$C$39)+(('Control Panel'!J$35-'Control Panel'!I$35)*'Control Panel'!$C$40)+((O147-'Control Panel'!J$35)*'Control Panel'!$C$41),IF(O147&gt;='Control Panel'!J$34,(('Control Panel'!J$34-'Control Panel'!I$34)*'Control Panel'!$C$39)+((O147-'Control Panel'!J$34)*'Control Panel'!$C$40),IF(O147&lt;='Control Panel'!J$34,((O147-'Control Panel'!I$34)*'Control Panel'!$C$39)))))</f>
        <v>214517.78014380005</v>
      </c>
      <c r="R147" s="92">
        <f>IF(P147&gt;='Control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Panel'!$C$29)),IF(P147&gt;='Control Panel'!$J$12,(('Control Panel'!$J$8-'Control Panel'!$I$8)*'Control Panel'!$C$24)+(('Control Panel'!$J$9-'Control Panel'!$I$9)*'Control Panel'!$C$25)+(('Control Panel'!$J$10-'Control Panel'!$I$10)*'Control Panel'!$C$26)+(('Control Panel'!$J$11-'Control Panel'!$I$11)*'Control Panel'!$C$27)+(('Control Panel'!$J$12-'Control Panel'!$I$12)*'Control Panel'!$C$28)+((P147-'Control Panel'!$J$12)*'Control Panel'!$C$29),IF(P147&gt;='Control Panel'!$J$11,(('Control Panel'!$J$8-'Control Panel'!$I$8)*'Control Panel'!$C$24)+(('Control Panel'!$J$9-'Control Panel'!$I$9)*'Control Panel'!$C$25)+(('Control Panel'!$J$10-'Control Panel'!$I$10)*'Control Panel'!$C$26)+(('Control Panel'!$J$11-'Control Panel'!$I$11)*'Control Panel'!$C$27)+((P147-'Control Panel'!$J$11)*'Control Panel'!$C$28),IF(P147&gt;='Control Panel'!$J$10,(('Control Panel'!$J$8-'Control Panel'!$I$8)*'Control Panel'!$C$24)+('Control Panel'!$J$9-'Control Panel'!$I$9)*'Control Panel'!$C$25+(('Control Panel'!$J$10-'Control Panel'!$I$10)*'Control Panel'!$C$26)+((P147-'Control Panel'!$J$10)*'Control Panel'!$C$27),IF(P147&gt;='Control Panel'!$J$9,(('Control Panel'!$J$8-'Control Panel'!$I$8)*'Control Panel'!$C$24)+(('Control Panel'!$J$9-'Control Panel'!$I$9)*'Control Panel'!$C$25)+((P147-'Control Panel'!$J$9)*'Control Panel'!$C$26),IF(P147&gt;='Control Panel'!$J$8,(('Control Panel'!$J$8-'Control Panel'!$I$8)*'Control Panel'!$C$24)+((P147-'Control Panel'!$J$8)*'Control Panel'!$C$25),IF(P147&lt;='Control Panel'!$J$8,((P147-'Control Panel'!$I$8)*'Control Panel'!$C$24))))))))</f>
        <v>339808.81405511266</v>
      </c>
      <c r="S147" s="92">
        <f t="shared" si="48"/>
        <v>125291.03391131261</v>
      </c>
      <c r="T147" s="92">
        <f>O147*(1+'Control Panel'!$C$44)</f>
        <v>140902363.12965074</v>
      </c>
      <c r="U147" s="92">
        <f>P147*(1+'Control Panel'!$C$44)</f>
        <v>136921317.18991598</v>
      </c>
      <c r="V147" s="92">
        <f>IF(T147&gt;='Control Panel'!M$36,(('Control Panel'!M$34-'Control Panel'!L$34)*'Control Panel'!$C$39)+('Control Panel'!M$35-'Control Panel'!L$35)*'Control Panel'!$C$40+(('Control Panel'!M$36-'Control Panel'!L$36)*'Control Panel'!$C$41),IF(T147&gt;='Control Panel'!M$35,(('Control Panel'!M$34-'Control Panel'!L$34)*'Control Panel'!$C$39)+(('Control Panel'!M$35-'Control Panel'!L$35)*'Control Panel'!$C$40)+((T147-'Control Panel'!M$35)*'Control Panel'!$C$41),IF(T147&gt;='Control Panel'!M$34,(('Control Panel'!M$34-'Control Panel'!L$34)*'Control Panel'!$C$39)+((T147-'Control Panel'!M$34)*'Control Panel'!$C$40),IF(T147&lt;='Control Panel'!M$34,((T147-'Control Panel'!L$34)*'Control Panel'!$C$39)))))</f>
        <v>220953.31354811406</v>
      </c>
      <c r="W147" s="91">
        <f>IF(U147&gt;='Control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Panel'!$C$29)),IF(U147&gt;='Control Panel'!$M$12,(('Control Panel'!$M$8-'Control Panel'!$L$8)*'Control Panel'!$C$24)+(('Control Panel'!$M$9-'Control Panel'!$L$9)*'Control Panel'!$C$25)+(('Control Panel'!$M$10-'Control Panel'!$L$10)*'Control Panel'!$C$26)+(('Control Panel'!$M$11-'Control Panel'!$L$11)*'Control Panel'!$C$27)+(('Control Panel'!$M$12-'Control Panel'!$L$12)*'Control Panel'!$C$28)+((U147-'Control Panel'!$M$12)*'Control Panel'!$C$29),IF(U147&gt;='Control Panel'!$M$11,(('Control Panel'!$M$8-'Control Panel'!$L$8)*'Control Panel'!$C$24)+(('Control Panel'!$M$9-'Control Panel'!$L$9)*'Control Panel'!$C$25)+(('Control Panel'!$M$10-'Control Panel'!$L$10)*'Control Panel'!$C$26)+(('Control Panel'!$M$11-'Control Panel'!$L$11)*'Control Panel'!$C$27)+((U147-'Control Panel'!$M$11)*'Control Panel'!$C$28),IF(U147&gt;='Control Panel'!$M$10,(('Control Panel'!$M$8-'Control Panel'!$L$8)*'Control Panel'!$C$24)+('Control Panel'!$M$9-'Control Panel'!$L$9)*'Control Panel'!$C$25+(('Control Panel'!$M$10-'Control Panel'!$L$10)*'Control Panel'!$C$26)+((U147-'Control Panel'!$M$10)*'Control Panel'!$C$27),IF(U147&gt;='Control Panel'!$M$9,(('Control Panel'!$M$8-'Control Panel'!$L$8)*'Control Panel'!$C$24)+(('Control Panel'!$M$9-'Control Panel'!$L$9)*'Control Panel'!$C$25)+((U147-'Control Panel'!$M$9)*'Control Panel'!$C$26),IF(U147&gt;='Control Panel'!$M$8,(('Control Panel'!$M$8-'Control Panel'!$L$8)*'Control Panel'!$C$24)+((U147-'Control Panel'!$M$8)*'Control Panel'!$C$25),IF(U147&lt;='Control Panel'!$M$8,((U147-'Control Panel'!$L$8)*'Control Panel'!$C$24))))))))</f>
        <v>350003.078689916</v>
      </c>
      <c r="X147" s="92">
        <f t="shared" si="49"/>
        <v>129049.76514180194</v>
      </c>
      <c r="Y147" s="91">
        <f>T147*(1+'Control Panel'!$C$44)</f>
        <v>145129434.02354026</v>
      </c>
      <c r="Z147" s="91">
        <f>U147*(1+'Control Panel'!$C$44)</f>
        <v>141028956.70561346</v>
      </c>
      <c r="AA147" s="91">
        <f>IF(Y147&gt;='Control Panel'!P$36,(('Control Panel'!P$34-'Control Panel'!O$34)*'Control Panel'!$C$39)+('Control Panel'!P$35-'Control Panel'!O$35)*'Control Panel'!$C$40+(('Control Panel'!P$36-'Control Panel'!O$36)*'Control Panel'!$C$41),IF(Y147&gt;='Control Panel'!P$35,(('Control Panel'!P$34-'Control Panel'!O$34)*'Control Panel'!$C$39)+(('Control Panel'!P$35-'Control Panel'!O$35)*'Control Panel'!$C$40)+((Y147-'Control Panel'!P$35)*'Control Panel'!$C$41),IF(Y147&gt;='Control Panel'!P$34,(('Control Panel'!P$34-'Control Panel'!O$34)*'Control Panel'!$C$39)+((Y147-'Control Panel'!P$34)*'Control Panel'!$C$40),IF(Y147&lt;='Control Panel'!P$34,((Y147-'Control Panel'!O$34)*'Control Panel'!$C$39)))))</f>
        <v>227581.91295455751</v>
      </c>
      <c r="AB147" s="91">
        <f>IF(Z147&gt;='Control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Panel'!$C$29)),IF(Z147&gt;='Control Panel'!$P$12,(('Control Panel'!$P$8-'Control Panel'!$O$8)*'Control Panel'!$C$24)+(('Control Panel'!$P$9-'Control Panel'!$O$9)*'Control Panel'!$C$25)+(('Control Panel'!$P$10-'Control Panel'!$O$10)*'Control Panel'!$C$26)+(('Control Panel'!$P$11-'Control Panel'!$O$11)*'Control Panel'!$C$27)+(('Control Panel'!$P$12-'Control Panel'!$O$12)*'Control Panel'!$C$28)+((Z147-'Control Panel'!$P$12)*'Control Panel'!$C$29),IF(Z147&gt;='Control Panel'!$P$11,(('Control Panel'!$P$8-'Control Panel'!$O$8)*'Control Panel'!$C$24)+(('Control Panel'!$P$9-'Control Panel'!$O$9)*'Control Panel'!$C$25)+(('Control Panel'!$P$10-'Control Panel'!$O$10)*'Control Panel'!$C$26)+(('Control Panel'!$P$11-'Control Panel'!$O$11)*'Control Panel'!$C$27)+((Z147-'Control Panel'!$P$11)*'Control Panel'!$C$28),IF(Z147&gt;='Control Panel'!$P$10,(('Control Panel'!$P$8-'Control Panel'!$O$8)*'Control Panel'!$C$24)+('Control Panel'!$P$9-'Control Panel'!$O$9)*'Control Panel'!$C$25+(('Control Panel'!$P$10-'Control Panel'!$O$10)*'Control Panel'!$C$26)+((Z147-'Control Panel'!$P$10)*'Control Panel'!$C$27),IF(Z147&gt;='Control Panel'!$P$9,(('Control Panel'!$P$8-'Control Panel'!$O$8)*'Control Panel'!$C$24)+(('Control Panel'!$P$9-'Control Panel'!$O$9)*'Control Panel'!$C$25)+((Z147-'Control Panel'!$P$9)*'Control Panel'!$C$26),IF(Z147&gt;='Control Panel'!$P$8,(('Control Panel'!$P$8-'Control Panel'!$O$8)*'Control Panel'!$C$24)+((Z147-'Control Panel'!$P$8)*'Control Panel'!$C$25),IF(Z147&lt;='Control Panel'!$P$8,((Z147-'Control Panel'!$O$8)*'Control Panel'!$C$24))))))))</f>
        <v>360503.1711556135</v>
      </c>
      <c r="AC147" s="93">
        <f t="shared" si="50"/>
        <v>132921.25820105599</v>
      </c>
      <c r="AD147" s="93">
        <f>Y147*(1+'Control Panel'!$C$44)</f>
        <v>149483317.04424646</v>
      </c>
      <c r="AE147" s="91">
        <f>Z147*(1+'Control Panel'!$C$44)</f>
        <v>145259825.40678188</v>
      </c>
      <c r="AF147" s="91">
        <f>IF(AD147&gt;='Control Panel'!S$36,(('Control Panel'!S$34-'Control Panel'!R$34)*'Control Panel'!$C$39)+('Control Panel'!S$35-'Control Panel'!R$35)*'Control Panel'!$C$40+(('Control Panel'!S$36-'Control Panel'!R$36)*'Control Panel'!$C$41),IF(AD147&gt;='Control Panel'!S$35,(('Control Panel'!S$34-'Control Panel'!R$34)*'Control Panel'!$C$39)+(('Control Panel'!S$35-'Control Panel'!R$35)*'Control Panel'!$C$40)+((AD147-'Control Panel'!S$35)*'Control Panel'!$C$41),IF(AD147&gt;='Control Panel'!S$34,(('Control Panel'!S$34-'Control Panel'!R$34)*'Control Panel'!$C$39)+((AD147-'Control Panel'!S$34)*'Control Panel'!$C$40),IF(AD147&lt;='Control Panel'!S$34,((AD147-'Control Panel'!R$34)*'Control Panel'!$C$39)))))</f>
        <v>234409.37034319423</v>
      </c>
      <c r="AG147" s="91">
        <f>IF(AE147&gt;='Control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Panel'!$C$29)),IF(AE147&gt;='Control Panel'!$S$12,(('Control Panel'!$S$8-'Control Panel'!$R$8)*'Control Panel'!$C$24)+(('Control Panel'!$S$9-'Control Panel'!$R$9)*'Control Panel'!$C$25)+(('Control Panel'!$S$10-'Control Panel'!$R$10)*'Control Panel'!$C$26)+(('Control Panel'!$S$11-'Control Panel'!$R$11)*'Control Panel'!$C$27)+(('Control Panel'!$S$12-'Control Panel'!$R$12)*'Control Panel'!$C$28)+((AE147-'Control Panel'!$S$12)*'Control Panel'!$C$29),IF(AE147&gt;='Control Panel'!$S$11,(('Control Panel'!$S$8-'Control Panel'!$R$8)*'Control Panel'!$C$24)+(('Control Panel'!$S$9-'Control Panel'!$R$9)*'Control Panel'!$C$25)+(('Control Panel'!$S$10-'Control Panel'!$R$10)*'Control Panel'!$C$26)+(('Control Panel'!$S$11-'Control Panel'!$R$11)*'Control Panel'!$C$27)+((AE147-'Control Panel'!$S$11)*'Control Panel'!$C$28),IF(AE147&gt;='Control Panel'!$S$10,(('Control Panel'!$S$8-'Control Panel'!$R$8)*'Control Panel'!$C$24)+('Control Panel'!$S$9-'Control Panel'!$R$9)*'Control Panel'!$C$25+(('Control Panel'!$S$10-'Control Panel'!$R$10)*'Control Panel'!$C$26)+((AE147-'Control Panel'!$S$10)*'Control Panel'!$C$27),IF(AE147&gt;='Control Panel'!$S$9,(('Control Panel'!$S$8-'Control Panel'!$R$8)*'Control Panel'!$C$24)+(('Control Panel'!$S$9-'Control Panel'!$R$9)*'Control Panel'!$C$25)+((AE147-'Control Panel'!$S$9)*'Control Panel'!$C$26),IF(AE147&gt;='Control Panel'!$S$8,(('Control Panel'!$S$8-'Control Panel'!$R$8)*'Control Panel'!$C$24)+((AE147-'Control Panel'!$S$8)*'Control Panel'!$C$25),IF(AE147&lt;='Control Panel'!$S$8,((AE147-'Control Panel'!$R$8)*'Control Panel'!$C$24))))))))</f>
        <v>371318.26639528188</v>
      </c>
      <c r="AH147" s="91">
        <f t="shared" si="51"/>
        <v>136908.89605208766</v>
      </c>
      <c r="AI147" s="92">
        <f t="shared" si="52"/>
        <v>1105732.0664496659</v>
      </c>
      <c r="AJ147" s="92">
        <f t="shared" si="53"/>
        <v>1751544.800252344</v>
      </c>
      <c r="AK147" s="92">
        <f t="shared" si="54"/>
        <v>645812.73380267806</v>
      </c>
    </row>
    <row r="148" spans="1:37" s="94" customFormat="1" ht="14.1">
      <c r="A148" s="86" t="str">
        <f>'ESTIMATED Earned Revenue'!A149</f>
        <v>Miami, FL</v>
      </c>
      <c r="B148" s="86"/>
      <c r="C148" s="87">
        <f>'ESTIMATED Earned Revenue'!$I149*1.07925</f>
        <v>183714057.91646725</v>
      </c>
      <c r="D148" s="87">
        <f>'ESTIMATED Earned Revenue'!$L149*1.07925</f>
        <v>128379209.87952544</v>
      </c>
      <c r="E148" s="88">
        <f>IF(C148&gt;='Control Panel'!D$36,(('Control Panel'!D$34-'Control Panel'!C$34)*'Control Panel'!$C$39)+('Control Panel'!D$35-'Control Panel'!C$35)*'Control Panel'!$C$40+(('Control Panel'!D$36-'Control Panel'!C$36)*'Control Panel'!$C$41),IF(C148&gt;='Control Panel'!D$35,(('Control Panel'!D$34-'Control Panel'!C$34)*'Control Panel'!$C$39)+(('Control Panel'!D$35-'Control Panel'!C$35)*'Control Panel'!$C$40)+((C148-'Control Panel'!D$35)*'Control Panel'!$C$41),IF(C148&gt;='Control Panel'!D$34,(('Control Panel'!D$34-'Control Panel'!C$34)*'Control Panel'!$C$39)+((C148-'Control Panel'!D$34)*'Control Panel'!$C$40),IF(C148&lt;='Control Panel'!D$34,((C148-'Control Panel'!C$34)*'Control Panel'!$C$39)))))</f>
        <v>202203.584</v>
      </c>
      <c r="F148" s="88">
        <f>IF(D148&gt;='Control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Panel'!$C$29)),IF(D148&gt;='Control Panel'!$D$12,(('Control Panel'!$D$8-'Control Panel'!$C$8)*'Control Panel'!$C$24)+(('Control Panel'!$D$9-'Control Panel'!$C$9)*'Control Panel'!$C$25)+(('Control Panel'!$D$10-'Control Panel'!$C$10)*'Control Panel'!$C$26)+(('Control Panel'!$D$11-'Control Panel'!$C$11)*'Control Panel'!$C$27)+(('Control Panel'!$D$12-'Control Panel'!$C$12)*'Control Panel'!$C$28)+((D148-'Control Panel'!$D$12)*'Control Panel'!$C$29),IF(D148&gt;='Control Panel'!$D$11,(('Control Panel'!$D$8-'Control Panel'!$C$8)*'Control Panel'!$C$24)+(('Control Panel'!$D$9-'Control Panel'!$C$9)*'Control Panel'!$C$25)+(('Control Panel'!$D$10-'Control Panel'!$C$10)*'Control Panel'!$C$26)+(('Control Panel'!$D$11-'Control Panel'!$C$11)*'Control Panel'!$C$27)+((D148-'Control Panel'!$D$11)*'Control Panel'!$C$28),IF(D148&gt;='Control Panel'!$D$10,(('Control Panel'!$D$8-'Control Panel'!$C$8)*'Control Panel'!$C$24)+('Control Panel'!$D$9-'Control Panel'!$C$9)*'Control Panel'!$C$25+(('Control Panel'!$D$10-'Control Panel'!$C$10)*'Control Panel'!$C$26)+((D148-'Control Panel'!$D$10)*'Control Panel'!$C$27),IF(D148&gt;='Control Panel'!$D$9,(('Control Panel'!$D$8-'Control Panel'!$C$8)*'Control Panel'!$C$24)+(('Control Panel'!$D$9-'Control Panel'!$C$9)*'Control Panel'!$C$25)+((D148-'Control Panel'!$D$9)*'Control Panel'!$C$26),IF(D148&gt;='Control Panel'!$D$8,(('Control Panel'!$D$8-'Control Panel'!$C$8)*'Control Panel'!$C$24)+((D148-'Control Panel'!$D$8)*'Control Panel'!$C$25),IF(D148&lt;='Control Panel'!$D$8,((D148-'Control Panel'!$C$8)*'Control Panel'!$C$24))))))))</f>
        <v>323379.20637952548</v>
      </c>
      <c r="G148" s="89">
        <f t="shared" si="44"/>
        <v>1.1006429572849548E-3</v>
      </c>
      <c r="H148" s="90">
        <f t="shared" si="45"/>
        <v>2.5189375030660599E-3</v>
      </c>
      <c r="I148" s="91">
        <f t="shared" si="46"/>
        <v>121175.62237952548</v>
      </c>
      <c r="J148" s="91">
        <f>C148*(1+'Control Panel'!$C$44)</f>
        <v>189225479.65396127</v>
      </c>
      <c r="K148" s="91">
        <f>D148*(1+'Control Panel'!$C$44)</f>
        <v>132230586.1759112</v>
      </c>
      <c r="L148" s="92">
        <f>IF(J148&gt;='Control Panel'!G$36,(('Control Panel'!G$34-'Control Panel'!F$34)*'Control Panel'!$C$39)+('Control Panel'!G$35-'Control Panel'!F$35)*'Control Panel'!$C$40+(('Control Panel'!G$36-'Control Panel'!F$36)*'Control Panel'!$C$41),IF(J148&gt;='Control Panel'!G$35,(('Control Panel'!G$34-'Control Panel'!F$34)*'Control Panel'!$C$39)+(('Control Panel'!G$35-'Control Panel'!F$35)*'Control Panel'!$C$40)+((J148-'Control Panel'!G$35)*'Control Panel'!$C$41),IF(J148&gt;='Control Panel'!G$34,(('Control Panel'!G$34-'Control Panel'!F$34)*'Control Panel'!$C$39)+((J148-'Control Panel'!G$34)*'Control Panel'!$C$40),IF(J148&lt;='Control Panel'!G$34,((J148-'Control Panel'!F$34)*'Control Panel'!$C$39)))))</f>
        <v>208269.68946000002</v>
      </c>
      <c r="M148" s="92">
        <f>IF(K148&gt;='Control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Panel'!$C$29)),IF(K148&gt;='Control Panel'!$G$12,(('Control Panel'!$G$8-'Control Panel'!$F$8)*'Control Panel'!$C$24)+(('Control Panel'!$G$9-'Control Panel'!$F$9)*'Control Panel'!$C$25)+(('Control Panel'!$G$10-'Control Panel'!$F$10)*'Control Panel'!$C$26)+(('Control Panel'!$G$11-'Control Panel'!$F$11)*'Control Panel'!$C$27)+(('Control Panel'!$G$12-'Control Panel'!$F$12)*'Control Panel'!$C$28)+((K148-'Control Panel'!$G$12)*'Control Panel'!$C$29),IF(K148&gt;='Control Panel'!$G$11,(('Control Panel'!$G$8-'Control Panel'!$F$8)*'Control Panel'!$C$24)+(('Control Panel'!$G$9-'Control Panel'!$F$9)*'Control Panel'!$C$25)+(('Control Panel'!$G$10-'Control Panel'!$F$10)*'Control Panel'!$C$26)+(('Control Panel'!$G$11-'Control Panel'!$F$11)*'Control Panel'!$C$27)+((K148-'Control Panel'!$G$11)*'Control Panel'!$C$28),IF(K148&gt;='Control Panel'!$G$10,(('Control Panel'!$G$8-'Control Panel'!$F$8)*'Control Panel'!$C$24)+('Control Panel'!$G$9-'Control Panel'!$F$9)*'Control Panel'!$C$25+(('Control Panel'!$G$10-'Control Panel'!$F$10)*'Control Panel'!$C$26)+((K148-'Control Panel'!$G$10)*'Control Panel'!$C$27),IF(K148&gt;='Control Panel'!$G$9,(('Control Panel'!$G$8-'Control Panel'!$F$8)*'Control Panel'!$C$24)+(('Control Panel'!$G$9-'Control Panel'!$F$9)*'Control Panel'!$C$25)+((K148-'Control Panel'!$G$9)*'Control Panel'!$C$26),IF(K148&gt;='Control Panel'!$G$8,(('Control Panel'!$G$8-'Control Panel'!$F$8)*'Control Panel'!$C$24)+((K148-'Control Panel'!$G$8)*'Control Panel'!$C$25),IF(K148&lt;='Control Panel'!$G$8,((K148-'Control Panel'!$F$8)*'Control Panel'!$C$24))))))))</f>
        <v>333080.5826759112</v>
      </c>
      <c r="N148" s="92">
        <f t="shared" si="47"/>
        <v>124810.89321591117</v>
      </c>
      <c r="O148" s="92">
        <f>J148*(1+'Control Panel'!$C$44)</f>
        <v>194902244.04358011</v>
      </c>
      <c r="P148" s="92">
        <f>K148*(1+'Control Panel'!$C$44)</f>
        <v>136197503.76118854</v>
      </c>
      <c r="Q148" s="92">
        <f>IF(O148&gt;='Control Panel'!J$36,(('Control Panel'!J$34-'Control Panel'!I$34)*'Control Panel'!$C$39)+('Control Panel'!J$35-'Control Panel'!I$35)*'Control Panel'!$C$40+(('Control Panel'!J$36-'Control Panel'!I$36)*'Control Panel'!$C$41),IF(O148&gt;='Control Panel'!J$35,(('Control Panel'!J$34-'Control Panel'!I$34)*'Control Panel'!$C$39)+(('Control Panel'!J$35-'Control Panel'!I$35)*'Control Panel'!$C$40)+((O148-'Control Panel'!J$35)*'Control Panel'!$C$41),IF(O148&gt;='Control Panel'!J$34,(('Control Panel'!J$34-'Control Panel'!I$34)*'Control Panel'!$C$39)+((O148-'Control Panel'!J$34)*'Control Panel'!$C$40),IF(O148&lt;='Control Panel'!J$34,((O148-'Control Panel'!I$34)*'Control Panel'!$C$39)))))</f>
        <v>214517.78014380005</v>
      </c>
      <c r="R148" s="92">
        <f>IF(P148&gt;='Control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Panel'!$C$29)),IF(P148&gt;='Control Panel'!$J$12,(('Control Panel'!$J$8-'Control Panel'!$I$8)*'Control Panel'!$C$24)+(('Control Panel'!$J$9-'Control Panel'!$I$9)*'Control Panel'!$C$25)+(('Control Panel'!$J$10-'Control Panel'!$I$10)*'Control Panel'!$C$26)+(('Control Panel'!$J$11-'Control Panel'!$I$11)*'Control Panel'!$C$27)+(('Control Panel'!$J$12-'Control Panel'!$I$12)*'Control Panel'!$C$28)+((P148-'Control Panel'!$J$12)*'Control Panel'!$C$29),IF(P148&gt;='Control Panel'!$J$11,(('Control Panel'!$J$8-'Control Panel'!$I$8)*'Control Panel'!$C$24)+(('Control Panel'!$J$9-'Control Panel'!$I$9)*'Control Panel'!$C$25)+(('Control Panel'!$J$10-'Control Panel'!$I$10)*'Control Panel'!$C$26)+(('Control Panel'!$J$11-'Control Panel'!$I$11)*'Control Panel'!$C$27)+((P148-'Control Panel'!$J$11)*'Control Panel'!$C$28),IF(P148&gt;='Control Panel'!$J$10,(('Control Panel'!$J$8-'Control Panel'!$I$8)*'Control Panel'!$C$24)+('Control Panel'!$J$9-'Control Panel'!$I$9)*'Control Panel'!$C$25+(('Control Panel'!$J$10-'Control Panel'!$I$10)*'Control Panel'!$C$26)+((P148-'Control Panel'!$J$10)*'Control Panel'!$C$27),IF(P148&gt;='Control Panel'!$J$9,(('Control Panel'!$J$8-'Control Panel'!$I$8)*'Control Panel'!$C$24)+(('Control Panel'!$J$9-'Control Panel'!$I$9)*'Control Panel'!$C$25)+((P148-'Control Panel'!$J$9)*'Control Panel'!$C$26),IF(P148&gt;='Control Panel'!$J$8,(('Control Panel'!$J$8-'Control Panel'!$I$8)*'Control Panel'!$C$24)+((P148-'Control Panel'!$J$8)*'Control Panel'!$C$25),IF(P148&lt;='Control Panel'!$J$8,((P148-'Control Panel'!$I$8)*'Control Panel'!$C$24))))))))</f>
        <v>343073.00015618856</v>
      </c>
      <c r="S148" s="92">
        <f t="shared" si="48"/>
        <v>128555.22001238851</v>
      </c>
      <c r="T148" s="92">
        <f>O148*(1+'Control Panel'!$C$44)</f>
        <v>200749311.36488754</v>
      </c>
      <c r="U148" s="92">
        <f>P148*(1+'Control Panel'!$C$44)</f>
        <v>140283428.87402418</v>
      </c>
      <c r="V148" s="92">
        <f>IF(T148&gt;='Control Panel'!M$36,(('Control Panel'!M$34-'Control Panel'!L$34)*'Control Panel'!$C$39)+('Control Panel'!M$35-'Control Panel'!L$35)*'Control Panel'!$C$40+(('Control Panel'!M$36-'Control Panel'!L$36)*'Control Panel'!$C$41),IF(T148&gt;='Control Panel'!M$35,(('Control Panel'!M$34-'Control Panel'!L$34)*'Control Panel'!$C$39)+(('Control Panel'!M$35-'Control Panel'!L$35)*'Control Panel'!$C$40)+((T148-'Control Panel'!M$35)*'Control Panel'!$C$41),IF(T148&gt;='Control Panel'!M$34,(('Control Panel'!M$34-'Control Panel'!L$34)*'Control Panel'!$C$39)+((T148-'Control Panel'!M$34)*'Control Panel'!$C$40),IF(T148&lt;='Control Panel'!M$34,((T148-'Control Panel'!L$34)*'Control Panel'!$C$39)))))</f>
        <v>220953.31354811406</v>
      </c>
      <c r="W148" s="91">
        <f>IF(U148&gt;='Control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Panel'!$C$29)),IF(U148&gt;='Control Panel'!$M$12,(('Control Panel'!$M$8-'Control Panel'!$L$8)*'Control Panel'!$C$24)+(('Control Panel'!$M$9-'Control Panel'!$L$9)*'Control Panel'!$C$25)+(('Control Panel'!$M$10-'Control Panel'!$L$10)*'Control Panel'!$C$26)+(('Control Panel'!$M$11-'Control Panel'!$L$11)*'Control Panel'!$C$27)+(('Control Panel'!$M$12-'Control Panel'!$L$12)*'Control Panel'!$C$28)+((U148-'Control Panel'!$M$12)*'Control Panel'!$C$29),IF(U148&gt;='Control Panel'!$M$11,(('Control Panel'!$M$8-'Control Panel'!$L$8)*'Control Panel'!$C$24)+(('Control Panel'!$M$9-'Control Panel'!$L$9)*'Control Panel'!$C$25)+(('Control Panel'!$M$10-'Control Panel'!$L$10)*'Control Panel'!$C$26)+(('Control Panel'!$M$11-'Control Panel'!$L$11)*'Control Panel'!$C$27)+((U148-'Control Panel'!$M$11)*'Control Panel'!$C$28),IF(U148&gt;='Control Panel'!$M$10,(('Control Panel'!$M$8-'Control Panel'!$L$8)*'Control Panel'!$C$24)+('Control Panel'!$M$9-'Control Panel'!$L$9)*'Control Panel'!$C$25+(('Control Panel'!$M$10-'Control Panel'!$L$10)*'Control Panel'!$C$26)+((U148-'Control Panel'!$M$10)*'Control Panel'!$C$27),IF(U148&gt;='Control Panel'!$M$9,(('Control Panel'!$M$8-'Control Panel'!$L$8)*'Control Panel'!$C$24)+(('Control Panel'!$M$9-'Control Panel'!$L$9)*'Control Panel'!$C$25)+((U148-'Control Panel'!$M$9)*'Control Panel'!$C$26),IF(U148&gt;='Control Panel'!$M$8,(('Control Panel'!$M$8-'Control Panel'!$L$8)*'Control Panel'!$C$24)+((U148-'Control Panel'!$M$8)*'Control Panel'!$C$25),IF(U148&lt;='Control Panel'!$M$8,((U148-'Control Panel'!$L$8)*'Control Panel'!$C$24))))))))</f>
        <v>353365.19037402421</v>
      </c>
      <c r="X148" s="92">
        <f t="shared" si="49"/>
        <v>132411.87682591015</v>
      </c>
      <c r="Y148" s="91">
        <f>T148*(1+'Control Panel'!$C$44)</f>
        <v>206771790.70583418</v>
      </c>
      <c r="Z148" s="91">
        <f>U148*(1+'Control Panel'!$C$44)</f>
        <v>144491931.74024493</v>
      </c>
      <c r="AA148" s="91">
        <f>IF(Y148&gt;='Control Panel'!P$36,(('Control Panel'!P$34-'Control Panel'!O$34)*'Control Panel'!$C$39)+('Control Panel'!P$35-'Control Panel'!O$35)*'Control Panel'!$C$40+(('Control Panel'!P$36-'Control Panel'!O$36)*'Control Panel'!$C$41),IF(Y148&gt;='Control Panel'!P$35,(('Control Panel'!P$34-'Control Panel'!O$34)*'Control Panel'!$C$39)+(('Control Panel'!P$35-'Control Panel'!O$35)*'Control Panel'!$C$40)+((Y148-'Control Panel'!P$35)*'Control Panel'!$C$41),IF(Y148&gt;='Control Panel'!P$34,(('Control Panel'!P$34-'Control Panel'!O$34)*'Control Panel'!$C$39)+((Y148-'Control Panel'!P$34)*'Control Panel'!$C$40),IF(Y148&lt;='Control Panel'!P$34,((Y148-'Control Panel'!O$34)*'Control Panel'!$C$39)))))</f>
        <v>227581.91295455751</v>
      </c>
      <c r="AB148" s="91">
        <f>IF(Z148&gt;='Control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Panel'!$C$29)),IF(Z148&gt;='Control Panel'!$P$12,(('Control Panel'!$P$8-'Control Panel'!$O$8)*'Control Panel'!$C$24)+(('Control Panel'!$P$9-'Control Panel'!$O$9)*'Control Panel'!$C$25)+(('Control Panel'!$P$10-'Control Panel'!$O$10)*'Control Panel'!$C$26)+(('Control Panel'!$P$11-'Control Panel'!$O$11)*'Control Panel'!$C$27)+(('Control Panel'!$P$12-'Control Panel'!$O$12)*'Control Panel'!$C$28)+((Z148-'Control Panel'!$P$12)*'Control Panel'!$C$29),IF(Z148&gt;='Control Panel'!$P$11,(('Control Panel'!$P$8-'Control Panel'!$O$8)*'Control Panel'!$C$24)+(('Control Panel'!$P$9-'Control Panel'!$O$9)*'Control Panel'!$C$25)+(('Control Panel'!$P$10-'Control Panel'!$O$10)*'Control Panel'!$C$26)+(('Control Panel'!$P$11-'Control Panel'!$O$11)*'Control Panel'!$C$27)+((Z148-'Control Panel'!$P$11)*'Control Panel'!$C$28),IF(Z148&gt;='Control Panel'!$P$10,(('Control Panel'!$P$8-'Control Panel'!$O$8)*'Control Panel'!$C$24)+('Control Panel'!$P$9-'Control Panel'!$O$9)*'Control Panel'!$C$25+(('Control Panel'!$P$10-'Control Panel'!$O$10)*'Control Panel'!$C$26)+((Z148-'Control Panel'!$P$10)*'Control Panel'!$C$27),IF(Z148&gt;='Control Panel'!$P$9,(('Control Panel'!$P$8-'Control Panel'!$O$8)*'Control Panel'!$C$24)+(('Control Panel'!$P$9-'Control Panel'!$O$9)*'Control Panel'!$C$25)+((Z148-'Control Panel'!$P$9)*'Control Panel'!$C$26),IF(Z148&gt;='Control Panel'!$P$8,(('Control Panel'!$P$8-'Control Panel'!$O$8)*'Control Panel'!$C$24)+((Z148-'Control Panel'!$P$8)*'Control Panel'!$C$25),IF(Z148&lt;='Control Panel'!$P$8,((Z148-'Control Panel'!$O$8)*'Control Panel'!$C$24))))))))</f>
        <v>363966.14619024494</v>
      </c>
      <c r="AC148" s="93">
        <f t="shared" si="50"/>
        <v>136384.23323568742</v>
      </c>
      <c r="AD148" s="93">
        <f>Y148*(1+'Control Panel'!$C$44)</f>
        <v>212974944.42700922</v>
      </c>
      <c r="AE148" s="91">
        <f>Z148*(1+'Control Panel'!$C$44)</f>
        <v>148826689.69245228</v>
      </c>
      <c r="AF148" s="91">
        <f>IF(AD148&gt;='Control Panel'!S$36,(('Control Panel'!S$34-'Control Panel'!R$34)*'Control Panel'!$C$39)+('Control Panel'!S$35-'Control Panel'!R$35)*'Control Panel'!$C$40+(('Control Panel'!S$36-'Control Panel'!R$36)*'Control Panel'!$C$41),IF(AD148&gt;='Control Panel'!S$35,(('Control Panel'!S$34-'Control Panel'!R$34)*'Control Panel'!$C$39)+(('Control Panel'!S$35-'Control Panel'!R$35)*'Control Panel'!$C$40)+((AD148-'Control Panel'!S$35)*'Control Panel'!$C$41),IF(AD148&gt;='Control Panel'!S$34,(('Control Panel'!S$34-'Control Panel'!R$34)*'Control Panel'!$C$39)+((AD148-'Control Panel'!S$34)*'Control Panel'!$C$40),IF(AD148&lt;='Control Panel'!S$34,((AD148-'Control Panel'!R$34)*'Control Panel'!$C$39)))))</f>
        <v>234409.37034319423</v>
      </c>
      <c r="AG148" s="91">
        <f>IF(AE148&gt;='Control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Panel'!$C$29)),IF(AE148&gt;='Control Panel'!$S$12,(('Control Panel'!$S$8-'Control Panel'!$R$8)*'Control Panel'!$C$24)+(('Control Panel'!$S$9-'Control Panel'!$R$9)*'Control Panel'!$C$25)+(('Control Panel'!$S$10-'Control Panel'!$R$10)*'Control Panel'!$C$26)+(('Control Panel'!$S$11-'Control Panel'!$R$11)*'Control Panel'!$C$27)+(('Control Panel'!$S$12-'Control Panel'!$R$12)*'Control Panel'!$C$28)+((AE148-'Control Panel'!$S$12)*'Control Panel'!$C$29),IF(AE148&gt;='Control Panel'!$S$11,(('Control Panel'!$S$8-'Control Panel'!$R$8)*'Control Panel'!$C$24)+(('Control Panel'!$S$9-'Control Panel'!$R$9)*'Control Panel'!$C$25)+(('Control Panel'!$S$10-'Control Panel'!$R$10)*'Control Panel'!$C$26)+(('Control Panel'!$S$11-'Control Panel'!$R$11)*'Control Panel'!$C$27)+((AE148-'Control Panel'!$S$11)*'Control Panel'!$C$28),IF(AE148&gt;='Control Panel'!$S$10,(('Control Panel'!$S$8-'Control Panel'!$R$8)*'Control Panel'!$C$24)+('Control Panel'!$S$9-'Control Panel'!$R$9)*'Control Panel'!$C$25+(('Control Panel'!$S$10-'Control Panel'!$R$10)*'Control Panel'!$C$26)+((AE148-'Control Panel'!$S$10)*'Control Panel'!$C$27),IF(AE148&gt;='Control Panel'!$S$9,(('Control Panel'!$S$8-'Control Panel'!$R$8)*'Control Panel'!$C$24)+(('Control Panel'!$S$9-'Control Panel'!$R$9)*'Control Panel'!$C$25)+((AE148-'Control Panel'!$S$9)*'Control Panel'!$C$26),IF(AE148&gt;='Control Panel'!$S$8,(('Control Panel'!$S$8-'Control Panel'!$R$8)*'Control Panel'!$C$24)+((AE148-'Control Panel'!$S$8)*'Control Panel'!$C$25),IF(AE148&lt;='Control Panel'!$S$8,((AE148-'Control Panel'!$R$8)*'Control Panel'!$C$24))))))))</f>
        <v>374885.13068095234</v>
      </c>
      <c r="AH148" s="91">
        <f t="shared" si="51"/>
        <v>140475.76033775811</v>
      </c>
      <c r="AI148" s="92">
        <f t="shared" si="52"/>
        <v>1105732.0664496659</v>
      </c>
      <c r="AJ148" s="92">
        <f t="shared" si="53"/>
        <v>1768370.050077321</v>
      </c>
      <c r="AK148" s="92">
        <f t="shared" si="54"/>
        <v>662637.98362765508</v>
      </c>
    </row>
    <row r="149" spans="1:37" s="94" customFormat="1" ht="14.1">
      <c r="A149" s="86" t="str">
        <f>'ESTIMATED Earned Revenue'!A150</f>
        <v>Saint Paul, MN</v>
      </c>
      <c r="B149" s="86"/>
      <c r="C149" s="87">
        <f>'ESTIMATED Earned Revenue'!$I150*1.07925</f>
        <v>149979384.32589</v>
      </c>
      <c r="D149" s="87">
        <f>'ESTIMATED Earned Revenue'!$L150*1.07925</f>
        <v>139120266.88575</v>
      </c>
      <c r="E149" s="88">
        <f>IF(C149&gt;='Control Panel'!D$36,(('Control Panel'!D$34-'Control Panel'!C$34)*'Control Panel'!$C$39)+('Control Panel'!D$35-'Control Panel'!C$35)*'Control Panel'!$C$40+(('Control Panel'!D$36-'Control Panel'!C$36)*'Control Panel'!$C$41),IF(C149&gt;='Control Panel'!D$35,(('Control Panel'!D$34-'Control Panel'!C$34)*'Control Panel'!$C$39)+(('Control Panel'!D$35-'Control Panel'!C$35)*'Control Panel'!$C$40)+((C149-'Control Panel'!D$35)*'Control Panel'!$C$41),IF(C149&gt;='Control Panel'!D$34,(('Control Panel'!D$34-'Control Panel'!C$34)*'Control Panel'!$C$39)+((C149-'Control Panel'!D$34)*'Control Panel'!$C$40),IF(C149&lt;='Control Panel'!D$34,((C149-'Control Panel'!C$34)*'Control Panel'!$C$39)))))</f>
        <v>202203.584</v>
      </c>
      <c r="F149" s="88">
        <f>IF(D149&gt;='Control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Panel'!$C$29)),IF(D149&gt;='Control Panel'!$D$12,(('Control Panel'!$D$8-'Control Panel'!$C$8)*'Control Panel'!$C$24)+(('Control Panel'!$D$9-'Control Panel'!$C$9)*'Control Panel'!$C$25)+(('Control Panel'!$D$10-'Control Panel'!$C$10)*'Control Panel'!$C$26)+(('Control Panel'!$D$11-'Control Panel'!$C$11)*'Control Panel'!$C$27)+(('Control Panel'!$D$12-'Control Panel'!$C$12)*'Control Panel'!$C$28)+((D149-'Control Panel'!$D$12)*'Control Panel'!$C$29),IF(D149&gt;='Control Panel'!$D$11,(('Control Panel'!$D$8-'Control Panel'!$C$8)*'Control Panel'!$C$24)+(('Control Panel'!$D$9-'Control Panel'!$C$9)*'Control Panel'!$C$25)+(('Control Panel'!$D$10-'Control Panel'!$C$10)*'Control Panel'!$C$26)+(('Control Panel'!$D$11-'Control Panel'!$C$11)*'Control Panel'!$C$27)+((D149-'Control Panel'!$D$11)*'Control Panel'!$C$28),IF(D149&gt;='Control Panel'!$D$10,(('Control Panel'!$D$8-'Control Panel'!$C$8)*'Control Panel'!$C$24)+('Control Panel'!$D$9-'Control Panel'!$C$9)*'Control Panel'!$C$25+(('Control Panel'!$D$10-'Control Panel'!$C$10)*'Control Panel'!$C$26)+((D149-'Control Panel'!$D$10)*'Control Panel'!$C$27),IF(D149&gt;='Control Panel'!$D$9,(('Control Panel'!$D$8-'Control Panel'!$C$8)*'Control Panel'!$C$24)+(('Control Panel'!$D$9-'Control Panel'!$C$9)*'Control Panel'!$C$25)+((D149-'Control Panel'!$D$9)*'Control Panel'!$C$26),IF(D149&gt;='Control Panel'!$D$8,(('Control Panel'!$D$8-'Control Panel'!$C$8)*'Control Panel'!$C$24)+((D149-'Control Panel'!$D$8)*'Control Panel'!$C$25),IF(D149&lt;='Control Panel'!$D$8,((D149-'Control Panel'!$C$8)*'Control Panel'!$C$24))))))))</f>
        <v>334120.26338575</v>
      </c>
      <c r="G149" s="89">
        <f t="shared" si="44"/>
        <v>1.3482091882750505E-3</v>
      </c>
      <c r="H149" s="90">
        <f t="shared" si="45"/>
        <v>2.4016649109805132E-3</v>
      </c>
      <c r="I149" s="91">
        <f t="shared" si="46"/>
        <v>131916.67938575</v>
      </c>
      <c r="J149" s="91">
        <f>C149*(1+'Control Panel'!$C$44)</f>
        <v>154478765.8556667</v>
      </c>
      <c r="K149" s="91">
        <f>D149*(1+'Control Panel'!$C$44)</f>
        <v>143293874.89232251</v>
      </c>
      <c r="L149" s="92">
        <f>IF(J149&gt;='Control Panel'!G$36,(('Control Panel'!G$34-'Control Panel'!F$34)*'Control Panel'!$C$39)+('Control Panel'!G$35-'Control Panel'!F$35)*'Control Panel'!$C$40+(('Control Panel'!G$36-'Control Panel'!F$36)*'Control Panel'!$C$41),IF(J149&gt;='Control Panel'!G$35,(('Control Panel'!G$34-'Control Panel'!F$34)*'Control Panel'!$C$39)+(('Control Panel'!G$35-'Control Panel'!F$35)*'Control Panel'!$C$40)+((J149-'Control Panel'!G$35)*'Control Panel'!$C$41),IF(J149&gt;='Control Panel'!G$34,(('Control Panel'!G$34-'Control Panel'!F$34)*'Control Panel'!$C$39)+((J149-'Control Panel'!G$34)*'Control Panel'!$C$40),IF(J149&lt;='Control Panel'!G$34,((J149-'Control Panel'!F$34)*'Control Panel'!$C$39)))))</f>
        <v>208269.68946000002</v>
      </c>
      <c r="M149" s="92">
        <f>IF(K149&gt;='Control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Panel'!$C$29)),IF(K149&gt;='Control Panel'!$G$12,(('Control Panel'!$G$8-'Control Panel'!$F$8)*'Control Panel'!$C$24)+(('Control Panel'!$G$9-'Control Panel'!$F$9)*'Control Panel'!$C$25)+(('Control Panel'!$G$10-'Control Panel'!$F$10)*'Control Panel'!$C$26)+(('Control Panel'!$G$11-'Control Panel'!$F$11)*'Control Panel'!$C$27)+(('Control Panel'!$G$12-'Control Panel'!$F$12)*'Control Panel'!$C$28)+((K149-'Control Panel'!$G$12)*'Control Panel'!$C$29),IF(K149&gt;='Control Panel'!$G$11,(('Control Panel'!$G$8-'Control Panel'!$F$8)*'Control Panel'!$C$24)+(('Control Panel'!$G$9-'Control Panel'!$F$9)*'Control Panel'!$C$25)+(('Control Panel'!$G$10-'Control Panel'!$F$10)*'Control Panel'!$C$26)+(('Control Panel'!$G$11-'Control Panel'!$F$11)*'Control Panel'!$C$27)+((K149-'Control Panel'!$G$11)*'Control Panel'!$C$28),IF(K149&gt;='Control Panel'!$G$10,(('Control Panel'!$G$8-'Control Panel'!$F$8)*'Control Panel'!$C$24)+('Control Panel'!$G$9-'Control Panel'!$F$9)*'Control Panel'!$C$25+(('Control Panel'!$G$10-'Control Panel'!$F$10)*'Control Panel'!$C$26)+((K149-'Control Panel'!$G$10)*'Control Panel'!$C$27),IF(K149&gt;='Control Panel'!$G$9,(('Control Panel'!$G$8-'Control Panel'!$F$8)*'Control Panel'!$C$24)+(('Control Panel'!$G$9-'Control Panel'!$F$9)*'Control Panel'!$C$25)+((K149-'Control Panel'!$G$9)*'Control Panel'!$C$26),IF(K149&gt;='Control Panel'!$G$8,(('Control Panel'!$G$8-'Control Panel'!$F$8)*'Control Panel'!$C$24)+((K149-'Control Panel'!$G$8)*'Control Panel'!$C$25),IF(K149&lt;='Control Panel'!$G$8,((K149-'Control Panel'!$F$8)*'Control Panel'!$C$24))))))))</f>
        <v>344143.87139232253</v>
      </c>
      <c r="N149" s="92">
        <f t="shared" si="47"/>
        <v>135874.18193232251</v>
      </c>
      <c r="O149" s="92">
        <f>J149*(1+'Control Panel'!$C$44)</f>
        <v>159113128.83133671</v>
      </c>
      <c r="P149" s="92">
        <f>K149*(1+'Control Panel'!$C$44)</f>
        <v>147592691.13909218</v>
      </c>
      <c r="Q149" s="92">
        <f>IF(O149&gt;='Control Panel'!J$36,(('Control Panel'!J$34-'Control Panel'!I$34)*'Control Panel'!$C$39)+('Control Panel'!J$35-'Control Panel'!I$35)*'Control Panel'!$C$40+(('Control Panel'!J$36-'Control Panel'!I$36)*'Control Panel'!$C$41),IF(O149&gt;='Control Panel'!J$35,(('Control Panel'!J$34-'Control Panel'!I$34)*'Control Panel'!$C$39)+(('Control Panel'!J$35-'Control Panel'!I$35)*'Control Panel'!$C$40)+((O149-'Control Panel'!J$35)*'Control Panel'!$C$41),IF(O149&gt;='Control Panel'!J$34,(('Control Panel'!J$34-'Control Panel'!I$34)*'Control Panel'!$C$39)+((O149-'Control Panel'!J$34)*'Control Panel'!$C$40),IF(O149&lt;='Control Panel'!J$34,((O149-'Control Panel'!I$34)*'Control Panel'!$C$39)))))</f>
        <v>214517.78014380005</v>
      </c>
      <c r="R149" s="92">
        <f>IF(P149&gt;='Control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Panel'!$C$29)),IF(P149&gt;='Control Panel'!$J$12,(('Control Panel'!$J$8-'Control Panel'!$I$8)*'Control Panel'!$C$24)+(('Control Panel'!$J$9-'Control Panel'!$I$9)*'Control Panel'!$C$25)+(('Control Panel'!$J$10-'Control Panel'!$I$10)*'Control Panel'!$C$26)+(('Control Panel'!$J$11-'Control Panel'!$I$11)*'Control Panel'!$C$27)+(('Control Panel'!$J$12-'Control Panel'!$I$12)*'Control Panel'!$C$28)+((P149-'Control Panel'!$J$12)*'Control Panel'!$C$29),IF(P149&gt;='Control Panel'!$J$11,(('Control Panel'!$J$8-'Control Panel'!$I$8)*'Control Panel'!$C$24)+(('Control Panel'!$J$9-'Control Panel'!$I$9)*'Control Panel'!$C$25)+(('Control Panel'!$J$10-'Control Panel'!$I$10)*'Control Panel'!$C$26)+(('Control Panel'!$J$11-'Control Panel'!$I$11)*'Control Panel'!$C$27)+((P149-'Control Panel'!$J$11)*'Control Panel'!$C$28),IF(P149&gt;='Control Panel'!$J$10,(('Control Panel'!$J$8-'Control Panel'!$I$8)*'Control Panel'!$C$24)+('Control Panel'!$J$9-'Control Panel'!$I$9)*'Control Panel'!$C$25+(('Control Panel'!$J$10-'Control Panel'!$I$10)*'Control Panel'!$C$26)+((P149-'Control Panel'!$J$10)*'Control Panel'!$C$27),IF(P149&gt;='Control Panel'!$J$9,(('Control Panel'!$J$8-'Control Panel'!$I$8)*'Control Panel'!$C$24)+(('Control Panel'!$J$9-'Control Panel'!$I$9)*'Control Panel'!$C$25)+((P149-'Control Panel'!$J$9)*'Control Panel'!$C$26),IF(P149&gt;='Control Panel'!$J$8,(('Control Panel'!$J$8-'Control Panel'!$I$8)*'Control Panel'!$C$24)+((P149-'Control Panel'!$J$8)*'Control Panel'!$C$25),IF(P149&lt;='Control Panel'!$J$8,((P149-'Control Panel'!$I$8)*'Control Panel'!$C$24))))))))</f>
        <v>354468.18753409223</v>
      </c>
      <c r="S149" s="92">
        <f t="shared" si="48"/>
        <v>139950.40739029218</v>
      </c>
      <c r="T149" s="92">
        <f>O149*(1+'Control Panel'!$C$44)</f>
        <v>163886522.69627681</v>
      </c>
      <c r="U149" s="92">
        <f>P149*(1+'Control Panel'!$C$44)</f>
        <v>152020471.87326494</v>
      </c>
      <c r="V149" s="92">
        <f>IF(T149&gt;='Control Panel'!M$36,(('Control Panel'!M$34-'Control Panel'!L$34)*'Control Panel'!$C$39)+('Control Panel'!M$35-'Control Panel'!L$35)*'Control Panel'!$C$40+(('Control Panel'!M$36-'Control Panel'!L$36)*'Control Panel'!$C$41),IF(T149&gt;='Control Panel'!M$35,(('Control Panel'!M$34-'Control Panel'!L$34)*'Control Panel'!$C$39)+(('Control Panel'!M$35-'Control Panel'!L$35)*'Control Panel'!$C$40)+((T149-'Control Panel'!M$35)*'Control Panel'!$C$41),IF(T149&gt;='Control Panel'!M$34,(('Control Panel'!M$34-'Control Panel'!L$34)*'Control Panel'!$C$39)+((T149-'Control Panel'!M$34)*'Control Panel'!$C$40),IF(T149&lt;='Control Panel'!M$34,((T149-'Control Panel'!L$34)*'Control Panel'!$C$39)))))</f>
        <v>220953.31354811406</v>
      </c>
      <c r="W149" s="91">
        <f>IF(U149&gt;='Control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Panel'!$C$29)),IF(U149&gt;='Control Panel'!$M$12,(('Control Panel'!$M$8-'Control Panel'!$L$8)*'Control Panel'!$C$24)+(('Control Panel'!$M$9-'Control Panel'!$L$9)*'Control Panel'!$C$25)+(('Control Panel'!$M$10-'Control Panel'!$L$10)*'Control Panel'!$C$26)+(('Control Panel'!$M$11-'Control Panel'!$L$11)*'Control Panel'!$C$27)+(('Control Panel'!$M$12-'Control Panel'!$L$12)*'Control Panel'!$C$28)+((U149-'Control Panel'!$M$12)*'Control Panel'!$C$29),IF(U149&gt;='Control Panel'!$M$11,(('Control Panel'!$M$8-'Control Panel'!$L$8)*'Control Panel'!$C$24)+(('Control Panel'!$M$9-'Control Panel'!$L$9)*'Control Panel'!$C$25)+(('Control Panel'!$M$10-'Control Panel'!$L$10)*'Control Panel'!$C$26)+(('Control Panel'!$M$11-'Control Panel'!$L$11)*'Control Panel'!$C$27)+((U149-'Control Panel'!$M$11)*'Control Panel'!$C$28),IF(U149&gt;='Control Panel'!$M$10,(('Control Panel'!$M$8-'Control Panel'!$L$8)*'Control Panel'!$C$24)+('Control Panel'!$M$9-'Control Panel'!$L$9)*'Control Panel'!$C$25+(('Control Panel'!$M$10-'Control Panel'!$L$10)*'Control Panel'!$C$26)+((U149-'Control Panel'!$M$10)*'Control Panel'!$C$27),IF(U149&gt;='Control Panel'!$M$9,(('Control Panel'!$M$8-'Control Panel'!$L$8)*'Control Panel'!$C$24)+(('Control Panel'!$M$9-'Control Panel'!$L$9)*'Control Panel'!$C$25)+((U149-'Control Panel'!$M$9)*'Control Panel'!$C$26),IF(U149&gt;='Control Panel'!$M$8,(('Control Panel'!$M$8-'Control Panel'!$L$8)*'Control Panel'!$C$24)+((U149-'Control Panel'!$M$8)*'Control Panel'!$C$25),IF(U149&lt;='Control Panel'!$M$8,((U149-'Control Panel'!$L$8)*'Control Panel'!$C$24))))))))</f>
        <v>365102.23337326496</v>
      </c>
      <c r="X149" s="92">
        <f t="shared" si="49"/>
        <v>144148.91982515089</v>
      </c>
      <c r="Y149" s="91">
        <f>T149*(1+'Control Panel'!$C$44)</f>
        <v>168803118.37716511</v>
      </c>
      <c r="Z149" s="91">
        <f>U149*(1+'Control Panel'!$C$44)</f>
        <v>156581086.0294629</v>
      </c>
      <c r="AA149" s="91">
        <f>IF(Y149&gt;='Control Panel'!P$36,(('Control Panel'!P$34-'Control Panel'!O$34)*'Control Panel'!$C$39)+('Control Panel'!P$35-'Control Panel'!O$35)*'Control Panel'!$C$40+(('Control Panel'!P$36-'Control Panel'!O$36)*'Control Panel'!$C$41),IF(Y149&gt;='Control Panel'!P$35,(('Control Panel'!P$34-'Control Panel'!O$34)*'Control Panel'!$C$39)+(('Control Panel'!P$35-'Control Panel'!O$35)*'Control Panel'!$C$40)+((Y149-'Control Panel'!P$35)*'Control Panel'!$C$41),IF(Y149&gt;='Control Panel'!P$34,(('Control Panel'!P$34-'Control Panel'!O$34)*'Control Panel'!$C$39)+((Y149-'Control Panel'!P$34)*'Control Panel'!$C$40),IF(Y149&lt;='Control Panel'!P$34,((Y149-'Control Panel'!O$34)*'Control Panel'!$C$39)))))</f>
        <v>227581.91295455751</v>
      </c>
      <c r="AB149" s="91">
        <f>IF(Z149&gt;='Control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Panel'!$C$29)),IF(Z149&gt;='Control Panel'!$P$12,(('Control Panel'!$P$8-'Control Panel'!$O$8)*'Control Panel'!$C$24)+(('Control Panel'!$P$9-'Control Panel'!$O$9)*'Control Panel'!$C$25)+(('Control Panel'!$P$10-'Control Panel'!$O$10)*'Control Panel'!$C$26)+(('Control Panel'!$P$11-'Control Panel'!$O$11)*'Control Panel'!$C$27)+(('Control Panel'!$P$12-'Control Panel'!$O$12)*'Control Panel'!$C$28)+((Z149-'Control Panel'!$P$12)*'Control Panel'!$C$29),IF(Z149&gt;='Control Panel'!$P$11,(('Control Panel'!$P$8-'Control Panel'!$O$8)*'Control Panel'!$C$24)+(('Control Panel'!$P$9-'Control Panel'!$O$9)*'Control Panel'!$C$25)+(('Control Panel'!$P$10-'Control Panel'!$O$10)*'Control Panel'!$C$26)+(('Control Panel'!$P$11-'Control Panel'!$O$11)*'Control Panel'!$C$27)+((Z149-'Control Panel'!$P$11)*'Control Panel'!$C$28),IF(Z149&gt;='Control Panel'!$P$10,(('Control Panel'!$P$8-'Control Panel'!$O$8)*'Control Panel'!$C$24)+('Control Panel'!$P$9-'Control Panel'!$O$9)*'Control Panel'!$C$25+(('Control Panel'!$P$10-'Control Panel'!$O$10)*'Control Panel'!$C$26)+((Z149-'Control Panel'!$P$10)*'Control Panel'!$C$27),IF(Z149&gt;='Control Panel'!$P$9,(('Control Panel'!$P$8-'Control Panel'!$O$8)*'Control Panel'!$C$24)+(('Control Panel'!$P$9-'Control Panel'!$O$9)*'Control Panel'!$C$25)+((Z149-'Control Panel'!$P$9)*'Control Panel'!$C$26),IF(Z149&gt;='Control Panel'!$P$8,(('Control Panel'!$P$8-'Control Panel'!$O$8)*'Control Panel'!$C$24)+((Z149-'Control Panel'!$P$8)*'Control Panel'!$C$25),IF(Z149&lt;='Control Panel'!$P$8,((Z149-'Control Panel'!$O$8)*'Control Panel'!$C$24))))))))</f>
        <v>376055.30047946295</v>
      </c>
      <c r="AC149" s="93">
        <f t="shared" si="50"/>
        <v>148473.38752490544</v>
      </c>
      <c r="AD149" s="93">
        <f>Y149*(1+'Control Panel'!$C$44)</f>
        <v>173867211.92848006</v>
      </c>
      <c r="AE149" s="91">
        <f>Z149*(1+'Control Panel'!$C$44)</f>
        <v>161278518.61034679</v>
      </c>
      <c r="AF149" s="91">
        <f>IF(AD149&gt;='Control Panel'!S$36,(('Control Panel'!S$34-'Control Panel'!R$34)*'Control Panel'!$C$39)+('Control Panel'!S$35-'Control Panel'!R$35)*'Control Panel'!$C$40+(('Control Panel'!S$36-'Control Panel'!R$36)*'Control Panel'!$C$41),IF(AD149&gt;='Control Panel'!S$35,(('Control Panel'!S$34-'Control Panel'!R$34)*'Control Panel'!$C$39)+(('Control Panel'!S$35-'Control Panel'!R$35)*'Control Panel'!$C$40)+((AD149-'Control Panel'!S$35)*'Control Panel'!$C$41),IF(AD149&gt;='Control Panel'!S$34,(('Control Panel'!S$34-'Control Panel'!R$34)*'Control Panel'!$C$39)+((AD149-'Control Panel'!S$34)*'Control Panel'!$C$40),IF(AD149&lt;='Control Panel'!S$34,((AD149-'Control Panel'!R$34)*'Control Panel'!$C$39)))))</f>
        <v>234409.37034319423</v>
      </c>
      <c r="AG149" s="91">
        <f>IF(AE149&gt;='Control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Panel'!$C$29)),IF(AE149&gt;='Control Panel'!$S$12,(('Control Panel'!$S$8-'Control Panel'!$R$8)*'Control Panel'!$C$24)+(('Control Panel'!$S$9-'Control Panel'!$R$9)*'Control Panel'!$C$25)+(('Control Panel'!$S$10-'Control Panel'!$R$10)*'Control Panel'!$C$26)+(('Control Panel'!$S$11-'Control Panel'!$R$11)*'Control Panel'!$C$27)+(('Control Panel'!$S$12-'Control Panel'!$R$12)*'Control Panel'!$C$28)+((AE149-'Control Panel'!$S$12)*'Control Panel'!$C$29),IF(AE149&gt;='Control Panel'!$S$11,(('Control Panel'!$S$8-'Control Panel'!$R$8)*'Control Panel'!$C$24)+(('Control Panel'!$S$9-'Control Panel'!$R$9)*'Control Panel'!$C$25)+(('Control Panel'!$S$10-'Control Panel'!$R$10)*'Control Panel'!$C$26)+(('Control Panel'!$S$11-'Control Panel'!$R$11)*'Control Panel'!$C$27)+((AE149-'Control Panel'!$S$11)*'Control Panel'!$C$28),IF(AE149&gt;='Control Panel'!$S$10,(('Control Panel'!$S$8-'Control Panel'!$R$8)*'Control Panel'!$C$24)+('Control Panel'!$S$9-'Control Panel'!$R$9)*'Control Panel'!$C$25+(('Control Panel'!$S$10-'Control Panel'!$R$10)*'Control Panel'!$C$26)+((AE149-'Control Panel'!$S$10)*'Control Panel'!$C$27),IF(AE149&gt;='Control Panel'!$S$9,(('Control Panel'!$S$8-'Control Panel'!$R$8)*'Control Panel'!$C$24)+(('Control Panel'!$S$9-'Control Panel'!$R$9)*'Control Panel'!$C$25)+((AE149-'Control Panel'!$S$9)*'Control Panel'!$C$26),IF(AE149&gt;='Control Panel'!$S$8,(('Control Panel'!$S$8-'Control Panel'!$R$8)*'Control Panel'!$C$24)+((AE149-'Control Panel'!$S$8)*'Control Panel'!$C$25),IF(AE149&lt;='Control Panel'!$S$8,((AE149-'Control Panel'!$R$8)*'Control Panel'!$C$24))))))))</f>
        <v>387336.95959884685</v>
      </c>
      <c r="AH149" s="91">
        <f t="shared" si="51"/>
        <v>152927.58925565262</v>
      </c>
      <c r="AI149" s="92">
        <f t="shared" si="52"/>
        <v>1105732.0664496659</v>
      </c>
      <c r="AJ149" s="92">
        <f t="shared" si="53"/>
        <v>1827106.5523779895</v>
      </c>
      <c r="AK149" s="92">
        <f t="shared" si="54"/>
        <v>721374.48592832359</v>
      </c>
    </row>
    <row r="150" spans="1:37" s="94" customFormat="1" ht="14.1">
      <c r="A150" s="86" t="str">
        <f>'ESTIMATED Earned Revenue'!A151</f>
        <v>Seattle, WA</v>
      </c>
      <c r="B150" s="86"/>
      <c r="C150" s="95">
        <f>'ESTIMATED Earned Revenue'!$I151*1.07925</f>
        <v>162459365.43525001</v>
      </c>
      <c r="D150" s="95">
        <f>'ESTIMATED Earned Revenue'!$L151*1.07925</f>
        <v>145329470.58225</v>
      </c>
      <c r="E150" s="96">
        <f>IF(C150&gt;='Control Panel'!D$36,(('Control Panel'!D$34-'Control Panel'!C$34)*'Control Panel'!$C$39)+('Control Panel'!D$35-'Control Panel'!C$35)*'Control Panel'!$C$40+(('Control Panel'!D$36-'Control Panel'!C$36)*'Control Panel'!$C$41),IF(C150&gt;='Control Panel'!D$35,(('Control Panel'!D$34-'Control Panel'!C$34)*'Control Panel'!$C$39)+(('Control Panel'!D$35-'Control Panel'!C$35)*'Control Panel'!$C$40)+((C150-'Control Panel'!D$35)*'Control Panel'!$C$41),IF(C150&gt;='Control Panel'!D$34,(('Control Panel'!D$34-'Control Panel'!C$34)*'Control Panel'!$C$39)+((C150-'Control Panel'!D$34)*'Control Panel'!$C$40),IF(C150&lt;='Control Panel'!D$34,((C150-'Control Panel'!C$34)*'Control Panel'!$C$39)))))</f>
        <v>202203.584</v>
      </c>
      <c r="F150" s="88">
        <f>IF(D150&gt;='Control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Panel'!$C$29)),IF(D150&gt;='Control Panel'!$D$12,(('Control Panel'!$D$8-'Control Panel'!$C$8)*'Control Panel'!$C$24)+(('Control Panel'!$D$9-'Control Panel'!$C$9)*'Control Panel'!$C$25)+(('Control Panel'!$D$10-'Control Panel'!$C$10)*'Control Panel'!$C$26)+(('Control Panel'!$D$11-'Control Panel'!$C$11)*'Control Panel'!$C$27)+(('Control Panel'!$D$12-'Control Panel'!$C$12)*'Control Panel'!$C$28)+((D150-'Control Panel'!$D$12)*'Control Panel'!$C$29),IF(D150&gt;='Control Panel'!$D$11,(('Control Panel'!$D$8-'Control Panel'!$C$8)*'Control Panel'!$C$24)+(('Control Panel'!$D$9-'Control Panel'!$C$9)*'Control Panel'!$C$25)+(('Control Panel'!$D$10-'Control Panel'!$C$10)*'Control Panel'!$C$26)+(('Control Panel'!$D$11-'Control Panel'!$C$11)*'Control Panel'!$C$27)+((D150-'Control Panel'!$D$11)*'Control Panel'!$C$28),IF(D150&gt;='Control Panel'!$D$10,(('Control Panel'!$D$8-'Control Panel'!$C$8)*'Control Panel'!$C$24)+('Control Panel'!$D$9-'Control Panel'!$C$9)*'Control Panel'!$C$25+(('Control Panel'!$D$10-'Control Panel'!$C$10)*'Control Panel'!$C$26)+((D150-'Control Panel'!$D$10)*'Control Panel'!$C$27),IF(D150&gt;='Control Panel'!$D$9,(('Control Panel'!$D$8-'Control Panel'!$C$8)*'Control Panel'!$C$24)+(('Control Panel'!$D$9-'Control Panel'!$C$9)*'Control Panel'!$C$25)+((D150-'Control Panel'!$D$9)*'Control Panel'!$C$26),IF(D150&gt;='Control Panel'!$D$8,(('Control Panel'!$D$8-'Control Panel'!$C$8)*'Control Panel'!$C$24)+((D150-'Control Panel'!$D$8)*'Control Panel'!$C$25),IF(D150&lt;='Control Panel'!$D$8,((D150-'Control Panel'!$C$8)*'Control Panel'!$C$24))))))))</f>
        <v>340329.46708224999</v>
      </c>
      <c r="G150" s="89">
        <f t="shared" si="44"/>
        <v>1.2446409811971751E-3</v>
      </c>
      <c r="H150" s="90">
        <f t="shared" si="45"/>
        <v>2.3417787577340596E-3</v>
      </c>
      <c r="I150" s="91">
        <f t="shared" si="46"/>
        <v>138125.88308224999</v>
      </c>
      <c r="J150" s="91">
        <f>C150*(1+'Control Panel'!$C$44)</f>
        <v>167333146.39830753</v>
      </c>
      <c r="K150" s="91">
        <f>D150*(1+'Control Panel'!$C$44)</f>
        <v>149689354.69971749</v>
      </c>
      <c r="L150" s="92">
        <f>IF(J150&gt;='Control Panel'!G$36,(('Control Panel'!G$34-'Control Panel'!F$34)*'Control Panel'!$C$39)+('Control Panel'!G$35-'Control Panel'!F$35)*'Control Panel'!$C$40+(('Control Panel'!G$36-'Control Panel'!F$36)*'Control Panel'!$C$41),IF(J150&gt;='Control Panel'!G$35,(('Control Panel'!G$34-'Control Panel'!F$34)*'Control Panel'!$C$39)+(('Control Panel'!G$35-'Control Panel'!F$35)*'Control Panel'!$C$40)+((J150-'Control Panel'!G$35)*'Control Panel'!$C$41),IF(J150&gt;='Control Panel'!G$34,(('Control Panel'!G$34-'Control Panel'!F$34)*'Control Panel'!$C$39)+((J150-'Control Panel'!G$34)*'Control Panel'!$C$40),IF(J150&lt;='Control Panel'!G$34,((J150-'Control Panel'!F$34)*'Control Panel'!$C$39)))))</f>
        <v>208269.68946000002</v>
      </c>
      <c r="M150" s="92">
        <f>IF(K150&gt;='Control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Panel'!$C$29)),IF(K150&gt;='Control Panel'!$G$12,(('Control Panel'!$G$8-'Control Panel'!$F$8)*'Control Panel'!$C$24)+(('Control Panel'!$G$9-'Control Panel'!$F$9)*'Control Panel'!$C$25)+(('Control Panel'!$G$10-'Control Panel'!$F$10)*'Control Panel'!$C$26)+(('Control Panel'!$G$11-'Control Panel'!$F$11)*'Control Panel'!$C$27)+(('Control Panel'!$G$12-'Control Panel'!$F$12)*'Control Panel'!$C$28)+((K150-'Control Panel'!$G$12)*'Control Panel'!$C$29),IF(K150&gt;='Control Panel'!$G$11,(('Control Panel'!$G$8-'Control Panel'!$F$8)*'Control Panel'!$C$24)+(('Control Panel'!$G$9-'Control Panel'!$F$9)*'Control Panel'!$C$25)+(('Control Panel'!$G$10-'Control Panel'!$F$10)*'Control Panel'!$C$26)+(('Control Panel'!$G$11-'Control Panel'!$F$11)*'Control Panel'!$C$27)+((K150-'Control Panel'!$G$11)*'Control Panel'!$C$28),IF(K150&gt;='Control Panel'!$G$10,(('Control Panel'!$G$8-'Control Panel'!$F$8)*'Control Panel'!$C$24)+('Control Panel'!$G$9-'Control Panel'!$F$9)*'Control Panel'!$C$25+(('Control Panel'!$G$10-'Control Panel'!$F$10)*'Control Panel'!$C$26)+((K150-'Control Panel'!$G$10)*'Control Panel'!$C$27),IF(K150&gt;='Control Panel'!$G$9,(('Control Panel'!$G$8-'Control Panel'!$F$8)*'Control Panel'!$C$24)+(('Control Panel'!$G$9-'Control Panel'!$F$9)*'Control Panel'!$C$25)+((K150-'Control Panel'!$G$9)*'Control Panel'!$C$26),IF(K150&gt;='Control Panel'!$G$8,(('Control Panel'!$G$8-'Control Panel'!$F$8)*'Control Panel'!$C$24)+((K150-'Control Panel'!$G$8)*'Control Panel'!$C$25),IF(K150&lt;='Control Panel'!$G$8,((K150-'Control Panel'!$F$8)*'Control Panel'!$C$24))))))))</f>
        <v>350539.35119971749</v>
      </c>
      <c r="N150" s="92">
        <f t="shared" si="47"/>
        <v>142269.66173971747</v>
      </c>
      <c r="O150" s="92">
        <f>J150*(1+'Control Panel'!$C$44)</f>
        <v>172353140.79025677</v>
      </c>
      <c r="P150" s="92">
        <f>K150*(1+'Control Panel'!$C$44)</f>
        <v>154180035.34070903</v>
      </c>
      <c r="Q150" s="92">
        <f>IF(O150&gt;='Control Panel'!J$36,(('Control Panel'!J$34-'Control Panel'!I$34)*'Control Panel'!$C$39)+('Control Panel'!J$35-'Control Panel'!I$35)*'Control Panel'!$C$40+(('Control Panel'!J$36-'Control Panel'!I$36)*'Control Panel'!$C$41),IF(O150&gt;='Control Panel'!J$35,(('Control Panel'!J$34-'Control Panel'!I$34)*'Control Panel'!$C$39)+(('Control Panel'!J$35-'Control Panel'!I$35)*'Control Panel'!$C$40)+((O150-'Control Panel'!J$35)*'Control Panel'!$C$41),IF(O150&gt;='Control Panel'!J$34,(('Control Panel'!J$34-'Control Panel'!I$34)*'Control Panel'!$C$39)+((O150-'Control Panel'!J$34)*'Control Panel'!$C$40),IF(O150&lt;='Control Panel'!J$34,((O150-'Control Panel'!I$34)*'Control Panel'!$C$39)))))</f>
        <v>214517.78014380005</v>
      </c>
      <c r="R150" s="92">
        <f>IF(P150&gt;='Control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Panel'!$C$29)),IF(P150&gt;='Control Panel'!$J$12,(('Control Panel'!$J$8-'Control Panel'!$I$8)*'Control Panel'!$C$24)+(('Control Panel'!$J$9-'Control Panel'!$I$9)*'Control Panel'!$C$25)+(('Control Panel'!$J$10-'Control Panel'!$I$10)*'Control Panel'!$C$26)+(('Control Panel'!$J$11-'Control Panel'!$I$11)*'Control Panel'!$C$27)+(('Control Panel'!$J$12-'Control Panel'!$I$12)*'Control Panel'!$C$28)+((P150-'Control Panel'!$J$12)*'Control Panel'!$C$29),IF(P150&gt;='Control Panel'!$J$11,(('Control Panel'!$J$8-'Control Panel'!$I$8)*'Control Panel'!$C$24)+(('Control Panel'!$J$9-'Control Panel'!$I$9)*'Control Panel'!$C$25)+(('Control Panel'!$J$10-'Control Panel'!$I$10)*'Control Panel'!$C$26)+(('Control Panel'!$J$11-'Control Panel'!$I$11)*'Control Panel'!$C$27)+((P150-'Control Panel'!$J$11)*'Control Panel'!$C$28),IF(P150&gt;='Control Panel'!$J$10,(('Control Panel'!$J$8-'Control Panel'!$I$8)*'Control Panel'!$C$24)+('Control Panel'!$J$9-'Control Panel'!$I$9)*'Control Panel'!$C$25+(('Control Panel'!$J$10-'Control Panel'!$I$10)*'Control Panel'!$C$26)+((P150-'Control Panel'!$J$10)*'Control Panel'!$C$27),IF(P150&gt;='Control Panel'!$J$9,(('Control Panel'!$J$8-'Control Panel'!$I$8)*'Control Panel'!$C$24)+(('Control Panel'!$J$9-'Control Panel'!$I$9)*'Control Panel'!$C$25)+((P150-'Control Panel'!$J$9)*'Control Panel'!$C$26),IF(P150&gt;='Control Panel'!$J$8,(('Control Panel'!$J$8-'Control Panel'!$I$8)*'Control Panel'!$C$24)+((P150-'Control Panel'!$J$8)*'Control Panel'!$C$25),IF(P150&lt;='Control Panel'!$J$8,((P150-'Control Panel'!$I$8)*'Control Panel'!$C$24))))))))</f>
        <v>361055.53173570905</v>
      </c>
      <c r="S150" s="92">
        <f t="shared" si="48"/>
        <v>146537.75159190901</v>
      </c>
      <c r="T150" s="92">
        <f>O150*(1+'Control Panel'!$C$44)</f>
        <v>177523735.01396447</v>
      </c>
      <c r="U150" s="92">
        <f>P150*(1+'Control Panel'!$C$44)</f>
        <v>158805436.40093032</v>
      </c>
      <c r="V150" s="92">
        <f>IF(T150&gt;='Control Panel'!M$36,(('Control Panel'!M$34-'Control Panel'!L$34)*'Control Panel'!$C$39)+('Control Panel'!M$35-'Control Panel'!L$35)*'Control Panel'!$C$40+(('Control Panel'!M$36-'Control Panel'!L$36)*'Control Panel'!$C$41),IF(T150&gt;='Control Panel'!M$35,(('Control Panel'!M$34-'Control Panel'!L$34)*'Control Panel'!$C$39)+(('Control Panel'!M$35-'Control Panel'!L$35)*'Control Panel'!$C$40)+((T150-'Control Panel'!M$35)*'Control Panel'!$C$41),IF(T150&gt;='Control Panel'!M$34,(('Control Panel'!M$34-'Control Panel'!L$34)*'Control Panel'!$C$39)+((T150-'Control Panel'!M$34)*'Control Panel'!$C$40),IF(T150&lt;='Control Panel'!M$34,((T150-'Control Panel'!L$34)*'Control Panel'!$C$39)))))</f>
        <v>220953.31354811406</v>
      </c>
      <c r="W150" s="91">
        <f>IF(U150&gt;='Control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Panel'!$C$29)),IF(U150&gt;='Control Panel'!$M$12,(('Control Panel'!$M$8-'Control Panel'!$L$8)*'Control Panel'!$C$24)+(('Control Panel'!$M$9-'Control Panel'!$L$9)*'Control Panel'!$C$25)+(('Control Panel'!$M$10-'Control Panel'!$L$10)*'Control Panel'!$C$26)+(('Control Panel'!$M$11-'Control Panel'!$L$11)*'Control Panel'!$C$27)+(('Control Panel'!$M$12-'Control Panel'!$L$12)*'Control Panel'!$C$28)+((U150-'Control Panel'!$M$12)*'Control Panel'!$C$29),IF(U150&gt;='Control Panel'!$M$11,(('Control Panel'!$M$8-'Control Panel'!$L$8)*'Control Panel'!$C$24)+(('Control Panel'!$M$9-'Control Panel'!$L$9)*'Control Panel'!$C$25)+(('Control Panel'!$M$10-'Control Panel'!$L$10)*'Control Panel'!$C$26)+(('Control Panel'!$M$11-'Control Panel'!$L$11)*'Control Panel'!$C$27)+((U150-'Control Panel'!$M$11)*'Control Panel'!$C$28),IF(U150&gt;='Control Panel'!$M$10,(('Control Panel'!$M$8-'Control Panel'!$L$8)*'Control Panel'!$C$24)+('Control Panel'!$M$9-'Control Panel'!$L$9)*'Control Panel'!$C$25+(('Control Panel'!$M$10-'Control Panel'!$L$10)*'Control Panel'!$C$26)+((U150-'Control Panel'!$M$10)*'Control Panel'!$C$27),IF(U150&gt;='Control Panel'!$M$9,(('Control Panel'!$M$8-'Control Panel'!$L$8)*'Control Panel'!$C$24)+(('Control Panel'!$M$9-'Control Panel'!$L$9)*'Control Panel'!$C$25)+((U150-'Control Panel'!$M$9)*'Control Panel'!$C$26),IF(U150&gt;='Control Panel'!$M$8,(('Control Panel'!$M$8-'Control Panel'!$L$8)*'Control Panel'!$C$24)+((U150-'Control Panel'!$M$8)*'Control Panel'!$C$25),IF(U150&lt;='Control Panel'!$M$8,((U150-'Control Panel'!$L$8)*'Control Panel'!$C$24))))))))</f>
        <v>371887.1979009303</v>
      </c>
      <c r="X150" s="92">
        <f t="shared" si="49"/>
        <v>150933.88435281624</v>
      </c>
      <c r="Y150" s="91">
        <f>T150*(1+'Control Panel'!$C$44)</f>
        <v>182849447.06438342</v>
      </c>
      <c r="Z150" s="91">
        <f>U150*(1+'Control Panel'!$C$44)</f>
        <v>163569599.49295822</v>
      </c>
      <c r="AA150" s="91">
        <f>IF(Y150&gt;='Control Panel'!P$36,(('Control Panel'!P$34-'Control Panel'!O$34)*'Control Panel'!$C$39)+('Control Panel'!P$35-'Control Panel'!O$35)*'Control Panel'!$C$40+(('Control Panel'!P$36-'Control Panel'!O$36)*'Control Panel'!$C$41),IF(Y150&gt;='Control Panel'!P$35,(('Control Panel'!P$34-'Control Panel'!O$34)*'Control Panel'!$C$39)+(('Control Panel'!P$35-'Control Panel'!O$35)*'Control Panel'!$C$40)+((Y150-'Control Panel'!P$35)*'Control Panel'!$C$41),IF(Y150&gt;='Control Panel'!P$34,(('Control Panel'!P$34-'Control Panel'!O$34)*'Control Panel'!$C$39)+((Y150-'Control Panel'!P$34)*'Control Panel'!$C$40),IF(Y150&lt;='Control Panel'!P$34,((Y150-'Control Panel'!O$34)*'Control Panel'!$C$39)))))</f>
        <v>227581.91295455751</v>
      </c>
      <c r="AB150" s="91">
        <f>IF(Z150&gt;='Control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Panel'!$C$29)),IF(Z150&gt;='Control Panel'!$P$12,(('Control Panel'!$P$8-'Control Panel'!$O$8)*'Control Panel'!$C$24)+(('Control Panel'!$P$9-'Control Panel'!$O$9)*'Control Panel'!$C$25)+(('Control Panel'!$P$10-'Control Panel'!$O$10)*'Control Panel'!$C$26)+(('Control Panel'!$P$11-'Control Panel'!$O$11)*'Control Panel'!$C$27)+(('Control Panel'!$P$12-'Control Panel'!$O$12)*'Control Panel'!$C$28)+((Z150-'Control Panel'!$P$12)*'Control Panel'!$C$29),IF(Z150&gt;='Control Panel'!$P$11,(('Control Panel'!$P$8-'Control Panel'!$O$8)*'Control Panel'!$C$24)+(('Control Panel'!$P$9-'Control Panel'!$O$9)*'Control Panel'!$C$25)+(('Control Panel'!$P$10-'Control Panel'!$O$10)*'Control Panel'!$C$26)+(('Control Panel'!$P$11-'Control Panel'!$O$11)*'Control Panel'!$C$27)+((Z150-'Control Panel'!$P$11)*'Control Panel'!$C$28),IF(Z150&gt;='Control Panel'!$P$10,(('Control Panel'!$P$8-'Control Panel'!$O$8)*'Control Panel'!$C$24)+('Control Panel'!$P$9-'Control Panel'!$O$9)*'Control Panel'!$C$25+(('Control Panel'!$P$10-'Control Panel'!$O$10)*'Control Panel'!$C$26)+((Z150-'Control Panel'!$P$10)*'Control Panel'!$C$27),IF(Z150&gt;='Control Panel'!$P$9,(('Control Panel'!$P$8-'Control Panel'!$O$8)*'Control Panel'!$C$24)+(('Control Panel'!$P$9-'Control Panel'!$O$9)*'Control Panel'!$C$25)+((Z150-'Control Panel'!$P$9)*'Control Panel'!$C$26),IF(Z150&gt;='Control Panel'!$P$8,(('Control Panel'!$P$8-'Control Panel'!$O$8)*'Control Panel'!$C$24)+((Z150-'Control Panel'!$P$8)*'Control Panel'!$C$25),IF(Z150&lt;='Control Panel'!$P$8,((Z150-'Control Panel'!$O$8)*'Control Panel'!$C$24))))))))</f>
        <v>383043.81394295825</v>
      </c>
      <c r="AC150" s="93">
        <f t="shared" si="50"/>
        <v>155461.90098840074</v>
      </c>
      <c r="AD150" s="93">
        <f>Y150*(1+'Control Panel'!$C$44)</f>
        <v>188334930.47631493</v>
      </c>
      <c r="AE150" s="91">
        <f>Z150*(1+'Control Panel'!$C$44)</f>
        <v>168476687.47774696</v>
      </c>
      <c r="AF150" s="91">
        <f>IF(AD150&gt;='Control Panel'!S$36,(('Control Panel'!S$34-'Control Panel'!R$34)*'Control Panel'!$C$39)+('Control Panel'!S$35-'Control Panel'!R$35)*'Control Panel'!$C$40+(('Control Panel'!S$36-'Control Panel'!R$36)*'Control Panel'!$C$41),IF(AD150&gt;='Control Panel'!S$35,(('Control Panel'!S$34-'Control Panel'!R$34)*'Control Panel'!$C$39)+(('Control Panel'!S$35-'Control Panel'!R$35)*'Control Panel'!$C$40)+((AD150-'Control Panel'!S$35)*'Control Panel'!$C$41),IF(AD150&gt;='Control Panel'!S$34,(('Control Panel'!S$34-'Control Panel'!R$34)*'Control Panel'!$C$39)+((AD150-'Control Panel'!S$34)*'Control Panel'!$C$40),IF(AD150&lt;='Control Panel'!S$34,((AD150-'Control Panel'!R$34)*'Control Panel'!$C$39)))))</f>
        <v>234409.37034319423</v>
      </c>
      <c r="AG150" s="91">
        <f>IF(AE150&gt;='Control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Panel'!$C$29)),IF(AE150&gt;='Control Panel'!$S$12,(('Control Panel'!$S$8-'Control Panel'!$R$8)*'Control Panel'!$C$24)+(('Control Panel'!$S$9-'Control Panel'!$R$9)*'Control Panel'!$C$25)+(('Control Panel'!$S$10-'Control Panel'!$R$10)*'Control Panel'!$C$26)+(('Control Panel'!$S$11-'Control Panel'!$R$11)*'Control Panel'!$C$27)+(('Control Panel'!$S$12-'Control Panel'!$R$12)*'Control Panel'!$C$28)+((AE150-'Control Panel'!$S$12)*'Control Panel'!$C$29),IF(AE150&gt;='Control Panel'!$S$11,(('Control Panel'!$S$8-'Control Panel'!$R$8)*'Control Panel'!$C$24)+(('Control Panel'!$S$9-'Control Panel'!$R$9)*'Control Panel'!$C$25)+(('Control Panel'!$S$10-'Control Panel'!$R$10)*'Control Panel'!$C$26)+(('Control Panel'!$S$11-'Control Panel'!$R$11)*'Control Panel'!$C$27)+((AE150-'Control Panel'!$S$11)*'Control Panel'!$C$28),IF(AE150&gt;='Control Panel'!$S$10,(('Control Panel'!$S$8-'Control Panel'!$R$8)*'Control Panel'!$C$24)+('Control Panel'!$S$9-'Control Panel'!$R$9)*'Control Panel'!$C$25+(('Control Panel'!$S$10-'Control Panel'!$R$10)*'Control Panel'!$C$26)+((AE150-'Control Panel'!$S$10)*'Control Panel'!$C$27),IF(AE150&gt;='Control Panel'!$S$9,(('Control Panel'!$S$8-'Control Panel'!$R$8)*'Control Panel'!$C$24)+(('Control Panel'!$S$9-'Control Panel'!$R$9)*'Control Panel'!$C$25)+((AE150-'Control Panel'!$S$9)*'Control Panel'!$C$26),IF(AE150&gt;='Control Panel'!$S$8,(('Control Panel'!$S$8-'Control Panel'!$R$8)*'Control Panel'!$C$24)+((AE150-'Control Panel'!$S$8)*'Control Panel'!$C$25),IF(AE150&lt;='Control Panel'!$S$8,((AE150-'Control Panel'!$R$8)*'Control Panel'!$C$24))))))))</f>
        <v>394535.128466247</v>
      </c>
      <c r="AH150" s="91">
        <f t="shared" si="51"/>
        <v>160125.75812305277</v>
      </c>
      <c r="AI150" s="92">
        <f t="shared" si="52"/>
        <v>1105732.0664496659</v>
      </c>
      <c r="AJ150" s="92">
        <f t="shared" si="53"/>
        <v>1861061.0232455623</v>
      </c>
      <c r="AK150" s="92">
        <f t="shared" si="54"/>
        <v>755328.9567958964</v>
      </c>
    </row>
    <row r="151" spans="1:37" s="94" customFormat="1" ht="14.1">
      <c r="A151" s="86" t="str">
        <f>'ESTIMATED Earned Revenue'!A152</f>
        <v>Indianapolis, IN</v>
      </c>
      <c r="B151" s="86"/>
      <c r="C151" s="87">
        <f>'ESTIMATED Earned Revenue'!$I152*1.07925</f>
        <v>221586550.9665682</v>
      </c>
      <c r="D151" s="87">
        <f>'ESTIMATED Earned Revenue'!$L152*1.07925</f>
        <v>152569242.64711365</v>
      </c>
      <c r="E151" s="88">
        <f>IF(C151&gt;='Control Panel'!D$36,(('Control Panel'!D$34-'Control Panel'!C$34)*'Control Panel'!$C$39)+('Control Panel'!D$35-'Control Panel'!C$35)*'Control Panel'!$C$40+(('Control Panel'!D$36-'Control Panel'!C$36)*'Control Panel'!$C$41),IF(C151&gt;='Control Panel'!D$35,(('Control Panel'!D$34-'Control Panel'!C$34)*'Control Panel'!$C$39)+(('Control Panel'!D$35-'Control Panel'!C$35)*'Control Panel'!$C$40)+((C151-'Control Panel'!D$35)*'Control Panel'!$C$41),IF(C151&gt;='Control Panel'!D$34,(('Control Panel'!D$34-'Control Panel'!C$34)*'Control Panel'!$C$39)+((C151-'Control Panel'!D$34)*'Control Panel'!$C$40),IF(C151&lt;='Control Panel'!D$34,((C151-'Control Panel'!C$34)*'Control Panel'!$C$39)))))</f>
        <v>202203.584</v>
      </c>
      <c r="F151" s="88">
        <f>IF(D151&gt;='Control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Panel'!$C$29)),IF(D151&gt;='Control Panel'!$D$12,(('Control Panel'!$D$8-'Control Panel'!$C$8)*'Control Panel'!$C$24)+(('Control Panel'!$D$9-'Control Panel'!$C$9)*'Control Panel'!$C$25)+(('Control Panel'!$D$10-'Control Panel'!$C$10)*'Control Panel'!$C$26)+(('Control Panel'!$D$11-'Control Panel'!$C$11)*'Control Panel'!$C$27)+(('Control Panel'!$D$12-'Control Panel'!$C$12)*'Control Panel'!$C$28)+((D151-'Control Panel'!$D$12)*'Control Panel'!$C$29),IF(D151&gt;='Control Panel'!$D$11,(('Control Panel'!$D$8-'Control Panel'!$C$8)*'Control Panel'!$C$24)+(('Control Panel'!$D$9-'Control Panel'!$C$9)*'Control Panel'!$C$25)+(('Control Panel'!$D$10-'Control Panel'!$C$10)*'Control Panel'!$C$26)+(('Control Panel'!$D$11-'Control Panel'!$C$11)*'Control Panel'!$C$27)+((D151-'Control Panel'!$D$11)*'Control Panel'!$C$28),IF(D151&gt;='Control Panel'!$D$10,(('Control Panel'!$D$8-'Control Panel'!$C$8)*'Control Panel'!$C$24)+('Control Panel'!$D$9-'Control Panel'!$C$9)*'Control Panel'!$C$25+(('Control Panel'!$D$10-'Control Panel'!$C$10)*'Control Panel'!$C$26)+((D151-'Control Panel'!$D$10)*'Control Panel'!$C$27),IF(D151&gt;='Control Panel'!$D$9,(('Control Panel'!$D$8-'Control Panel'!$C$8)*'Control Panel'!$C$24)+(('Control Panel'!$D$9-'Control Panel'!$C$9)*'Control Panel'!$C$25)+((D151-'Control Panel'!$D$9)*'Control Panel'!$C$26),IF(D151&gt;='Control Panel'!$D$8,(('Control Panel'!$D$8-'Control Panel'!$C$8)*'Control Panel'!$C$24)+((D151-'Control Panel'!$D$8)*'Control Panel'!$C$25),IF(D151&lt;='Control Panel'!$D$8,((D151-'Control Panel'!$C$8)*'Control Panel'!$C$24))))))))</f>
        <v>347569.23914711364</v>
      </c>
      <c r="G151" s="89">
        <f t="shared" si="44"/>
        <v>9.1252642869335239E-4</v>
      </c>
      <c r="H151" s="90">
        <f t="shared" si="45"/>
        <v>2.2781081764364978E-3</v>
      </c>
      <c r="I151" s="91">
        <f t="shared" si="46"/>
        <v>145365.65514711363</v>
      </c>
      <c r="J151" s="91">
        <f>C151*(1+'Control Panel'!$C$44)</f>
        <v>228234147.49556527</v>
      </c>
      <c r="K151" s="91">
        <f>D151*(1+'Control Panel'!$C$44)</f>
        <v>157146319.92652705</v>
      </c>
      <c r="L151" s="92">
        <f>IF(J151&gt;='Control Panel'!G$36,(('Control Panel'!G$34-'Control Panel'!F$34)*'Control Panel'!$C$39)+('Control Panel'!G$35-'Control Panel'!F$35)*'Control Panel'!$C$40+(('Control Panel'!G$36-'Control Panel'!F$36)*'Control Panel'!$C$41),IF(J151&gt;='Control Panel'!G$35,(('Control Panel'!G$34-'Control Panel'!F$34)*'Control Panel'!$C$39)+(('Control Panel'!G$35-'Control Panel'!F$35)*'Control Panel'!$C$40)+((J151-'Control Panel'!G$35)*'Control Panel'!$C$41),IF(J151&gt;='Control Panel'!G$34,(('Control Panel'!G$34-'Control Panel'!F$34)*'Control Panel'!$C$39)+((J151-'Control Panel'!G$34)*'Control Panel'!$C$40),IF(J151&lt;='Control Panel'!G$34,((J151-'Control Panel'!F$34)*'Control Panel'!$C$39)))))</f>
        <v>208269.68946000002</v>
      </c>
      <c r="M151" s="92">
        <f>IF(K151&gt;='Control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Panel'!$C$29)),IF(K151&gt;='Control Panel'!$G$12,(('Control Panel'!$G$8-'Control Panel'!$F$8)*'Control Panel'!$C$24)+(('Control Panel'!$G$9-'Control Panel'!$F$9)*'Control Panel'!$C$25)+(('Control Panel'!$G$10-'Control Panel'!$F$10)*'Control Panel'!$C$26)+(('Control Panel'!$G$11-'Control Panel'!$F$11)*'Control Panel'!$C$27)+(('Control Panel'!$G$12-'Control Panel'!$F$12)*'Control Panel'!$C$28)+((K151-'Control Panel'!$G$12)*'Control Panel'!$C$29),IF(K151&gt;='Control Panel'!$G$11,(('Control Panel'!$G$8-'Control Panel'!$F$8)*'Control Panel'!$C$24)+(('Control Panel'!$G$9-'Control Panel'!$F$9)*'Control Panel'!$C$25)+(('Control Panel'!$G$10-'Control Panel'!$F$10)*'Control Panel'!$C$26)+(('Control Panel'!$G$11-'Control Panel'!$F$11)*'Control Panel'!$C$27)+((K151-'Control Panel'!$G$11)*'Control Panel'!$C$28),IF(K151&gt;='Control Panel'!$G$10,(('Control Panel'!$G$8-'Control Panel'!$F$8)*'Control Panel'!$C$24)+('Control Panel'!$G$9-'Control Panel'!$F$9)*'Control Panel'!$C$25+(('Control Panel'!$G$10-'Control Panel'!$F$10)*'Control Panel'!$C$26)+((K151-'Control Panel'!$G$10)*'Control Panel'!$C$27),IF(K151&gt;='Control Panel'!$G$9,(('Control Panel'!$G$8-'Control Panel'!$F$8)*'Control Panel'!$C$24)+(('Control Panel'!$G$9-'Control Panel'!$F$9)*'Control Panel'!$C$25)+((K151-'Control Panel'!$G$9)*'Control Panel'!$C$26),IF(K151&gt;='Control Panel'!$G$8,(('Control Panel'!$G$8-'Control Panel'!$F$8)*'Control Panel'!$C$24)+((K151-'Control Panel'!$G$8)*'Control Panel'!$C$25),IF(K151&lt;='Control Panel'!$G$8,((K151-'Control Panel'!$F$8)*'Control Panel'!$C$24))))))))</f>
        <v>357996.31642652705</v>
      </c>
      <c r="N151" s="92">
        <f t="shared" si="47"/>
        <v>149726.62696652702</v>
      </c>
      <c r="O151" s="92">
        <f>J151*(1+'Control Panel'!$C$44)</f>
        <v>235081171.92043224</v>
      </c>
      <c r="P151" s="92">
        <f>K151*(1+'Control Panel'!$C$44)</f>
        <v>161860709.52432287</v>
      </c>
      <c r="Q151" s="92">
        <f>IF(O151&gt;='Control Panel'!J$36,(('Control Panel'!J$34-'Control Panel'!I$34)*'Control Panel'!$C$39)+('Control Panel'!J$35-'Control Panel'!I$35)*'Control Panel'!$C$40+(('Control Panel'!J$36-'Control Panel'!I$36)*'Control Panel'!$C$41),IF(O151&gt;='Control Panel'!J$35,(('Control Panel'!J$34-'Control Panel'!I$34)*'Control Panel'!$C$39)+(('Control Panel'!J$35-'Control Panel'!I$35)*'Control Panel'!$C$40)+((O151-'Control Panel'!J$35)*'Control Panel'!$C$41),IF(O151&gt;='Control Panel'!J$34,(('Control Panel'!J$34-'Control Panel'!I$34)*'Control Panel'!$C$39)+((O151-'Control Panel'!J$34)*'Control Panel'!$C$40),IF(O151&lt;='Control Panel'!J$34,((O151-'Control Panel'!I$34)*'Control Panel'!$C$39)))))</f>
        <v>214517.78014380005</v>
      </c>
      <c r="R151" s="92">
        <f>IF(P151&gt;='Control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Panel'!$C$29)),IF(P151&gt;='Control Panel'!$J$12,(('Control Panel'!$J$8-'Control Panel'!$I$8)*'Control Panel'!$C$24)+(('Control Panel'!$J$9-'Control Panel'!$I$9)*'Control Panel'!$C$25)+(('Control Panel'!$J$10-'Control Panel'!$I$10)*'Control Panel'!$C$26)+(('Control Panel'!$J$11-'Control Panel'!$I$11)*'Control Panel'!$C$27)+(('Control Panel'!$J$12-'Control Panel'!$I$12)*'Control Panel'!$C$28)+((P151-'Control Panel'!$J$12)*'Control Panel'!$C$29),IF(P151&gt;='Control Panel'!$J$11,(('Control Panel'!$J$8-'Control Panel'!$I$8)*'Control Panel'!$C$24)+(('Control Panel'!$J$9-'Control Panel'!$I$9)*'Control Panel'!$C$25)+(('Control Panel'!$J$10-'Control Panel'!$I$10)*'Control Panel'!$C$26)+(('Control Panel'!$J$11-'Control Panel'!$I$11)*'Control Panel'!$C$27)+((P151-'Control Panel'!$J$11)*'Control Panel'!$C$28),IF(P151&gt;='Control Panel'!$J$10,(('Control Panel'!$J$8-'Control Panel'!$I$8)*'Control Panel'!$C$24)+('Control Panel'!$J$9-'Control Panel'!$I$9)*'Control Panel'!$C$25+(('Control Panel'!$J$10-'Control Panel'!$I$10)*'Control Panel'!$C$26)+((P151-'Control Panel'!$J$10)*'Control Panel'!$C$27),IF(P151&gt;='Control Panel'!$J$9,(('Control Panel'!$J$8-'Control Panel'!$I$8)*'Control Panel'!$C$24)+(('Control Panel'!$J$9-'Control Panel'!$I$9)*'Control Panel'!$C$25)+((P151-'Control Panel'!$J$9)*'Control Panel'!$C$26),IF(P151&gt;='Control Panel'!$J$8,(('Control Panel'!$J$8-'Control Panel'!$I$8)*'Control Panel'!$C$24)+((P151-'Control Panel'!$J$8)*'Control Panel'!$C$25),IF(P151&lt;='Control Panel'!$J$8,((P151-'Control Panel'!$I$8)*'Control Panel'!$C$24))))))))</f>
        <v>368736.20591932291</v>
      </c>
      <c r="S151" s="92">
        <f t="shared" si="48"/>
        <v>154218.42577552286</v>
      </c>
      <c r="T151" s="92">
        <f>O151*(1+'Control Panel'!$C$44)</f>
        <v>242133607.07804522</v>
      </c>
      <c r="U151" s="92">
        <f>P151*(1+'Control Panel'!$C$44)</f>
        <v>166716530.81005254</v>
      </c>
      <c r="V151" s="92">
        <f>IF(T151&gt;='Control Panel'!M$36,(('Control Panel'!M$34-'Control Panel'!L$34)*'Control Panel'!$C$39)+('Control Panel'!M$35-'Control Panel'!L$35)*'Control Panel'!$C$40+(('Control Panel'!M$36-'Control Panel'!L$36)*'Control Panel'!$C$41),IF(T151&gt;='Control Panel'!M$35,(('Control Panel'!M$34-'Control Panel'!L$34)*'Control Panel'!$C$39)+(('Control Panel'!M$35-'Control Panel'!L$35)*'Control Panel'!$C$40)+((T151-'Control Panel'!M$35)*'Control Panel'!$C$41),IF(T151&gt;='Control Panel'!M$34,(('Control Panel'!M$34-'Control Panel'!L$34)*'Control Panel'!$C$39)+((T151-'Control Panel'!M$34)*'Control Panel'!$C$40),IF(T151&lt;='Control Panel'!M$34,((T151-'Control Panel'!L$34)*'Control Panel'!$C$39)))))</f>
        <v>220953.31354811406</v>
      </c>
      <c r="W151" s="91">
        <f>IF(U151&gt;='Control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Panel'!$C$29)),IF(U151&gt;='Control Panel'!$M$12,(('Control Panel'!$M$8-'Control Panel'!$L$8)*'Control Panel'!$C$24)+(('Control Panel'!$M$9-'Control Panel'!$L$9)*'Control Panel'!$C$25)+(('Control Panel'!$M$10-'Control Panel'!$L$10)*'Control Panel'!$C$26)+(('Control Panel'!$M$11-'Control Panel'!$L$11)*'Control Panel'!$C$27)+(('Control Panel'!$M$12-'Control Panel'!$L$12)*'Control Panel'!$C$28)+((U151-'Control Panel'!$M$12)*'Control Panel'!$C$29),IF(U151&gt;='Control Panel'!$M$11,(('Control Panel'!$M$8-'Control Panel'!$L$8)*'Control Panel'!$C$24)+(('Control Panel'!$M$9-'Control Panel'!$L$9)*'Control Panel'!$C$25)+(('Control Panel'!$M$10-'Control Panel'!$L$10)*'Control Panel'!$C$26)+(('Control Panel'!$M$11-'Control Panel'!$L$11)*'Control Panel'!$C$27)+((U151-'Control Panel'!$M$11)*'Control Panel'!$C$28),IF(U151&gt;='Control Panel'!$M$10,(('Control Panel'!$M$8-'Control Panel'!$L$8)*'Control Panel'!$C$24)+('Control Panel'!$M$9-'Control Panel'!$L$9)*'Control Panel'!$C$25+(('Control Panel'!$M$10-'Control Panel'!$L$10)*'Control Panel'!$C$26)+((U151-'Control Panel'!$M$10)*'Control Panel'!$C$27),IF(U151&gt;='Control Panel'!$M$9,(('Control Panel'!$M$8-'Control Panel'!$L$8)*'Control Panel'!$C$24)+(('Control Panel'!$M$9-'Control Panel'!$L$9)*'Control Panel'!$C$25)+((U151-'Control Panel'!$M$9)*'Control Panel'!$C$26),IF(U151&gt;='Control Panel'!$M$8,(('Control Panel'!$M$8-'Control Panel'!$L$8)*'Control Panel'!$C$24)+((U151-'Control Panel'!$M$8)*'Control Panel'!$C$25),IF(U151&lt;='Control Panel'!$M$8,((U151-'Control Panel'!$L$8)*'Control Panel'!$C$24))))))))</f>
        <v>379798.29231005255</v>
      </c>
      <c r="X151" s="92">
        <f t="shared" si="49"/>
        <v>158844.97876193849</v>
      </c>
      <c r="Y151" s="91">
        <f>T151*(1+'Control Panel'!$C$44)</f>
        <v>249397615.29038659</v>
      </c>
      <c r="Z151" s="91">
        <f>U151*(1+'Control Panel'!$C$44)</f>
        <v>171718026.73435414</v>
      </c>
      <c r="AA151" s="91">
        <f>IF(Y151&gt;='Control Panel'!P$36,(('Control Panel'!P$34-'Control Panel'!O$34)*'Control Panel'!$C$39)+('Control Panel'!P$35-'Control Panel'!O$35)*'Control Panel'!$C$40+(('Control Panel'!P$36-'Control Panel'!O$36)*'Control Panel'!$C$41),IF(Y151&gt;='Control Panel'!P$35,(('Control Panel'!P$34-'Control Panel'!O$34)*'Control Panel'!$C$39)+(('Control Panel'!P$35-'Control Panel'!O$35)*'Control Panel'!$C$40)+((Y151-'Control Panel'!P$35)*'Control Panel'!$C$41),IF(Y151&gt;='Control Panel'!P$34,(('Control Panel'!P$34-'Control Panel'!O$34)*'Control Panel'!$C$39)+((Y151-'Control Panel'!P$34)*'Control Panel'!$C$40),IF(Y151&lt;='Control Panel'!P$34,((Y151-'Control Panel'!O$34)*'Control Panel'!$C$39)))))</f>
        <v>227581.91295455751</v>
      </c>
      <c r="AB151" s="91">
        <f>IF(Z151&gt;='Control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Panel'!$C$29)),IF(Z151&gt;='Control Panel'!$P$12,(('Control Panel'!$P$8-'Control Panel'!$O$8)*'Control Panel'!$C$24)+(('Control Panel'!$P$9-'Control Panel'!$O$9)*'Control Panel'!$C$25)+(('Control Panel'!$P$10-'Control Panel'!$O$10)*'Control Panel'!$C$26)+(('Control Panel'!$P$11-'Control Panel'!$O$11)*'Control Panel'!$C$27)+(('Control Panel'!$P$12-'Control Panel'!$O$12)*'Control Panel'!$C$28)+((Z151-'Control Panel'!$P$12)*'Control Panel'!$C$29),IF(Z151&gt;='Control Panel'!$P$11,(('Control Panel'!$P$8-'Control Panel'!$O$8)*'Control Panel'!$C$24)+(('Control Panel'!$P$9-'Control Panel'!$O$9)*'Control Panel'!$C$25)+(('Control Panel'!$P$10-'Control Panel'!$O$10)*'Control Panel'!$C$26)+(('Control Panel'!$P$11-'Control Panel'!$O$11)*'Control Panel'!$C$27)+((Z151-'Control Panel'!$P$11)*'Control Panel'!$C$28),IF(Z151&gt;='Control Panel'!$P$10,(('Control Panel'!$P$8-'Control Panel'!$O$8)*'Control Panel'!$C$24)+('Control Panel'!$P$9-'Control Panel'!$O$9)*'Control Panel'!$C$25+(('Control Panel'!$P$10-'Control Panel'!$O$10)*'Control Panel'!$C$26)+((Z151-'Control Panel'!$P$10)*'Control Panel'!$C$27),IF(Z151&gt;='Control Panel'!$P$9,(('Control Panel'!$P$8-'Control Panel'!$O$8)*'Control Panel'!$C$24)+(('Control Panel'!$P$9-'Control Panel'!$O$9)*'Control Panel'!$C$25)+((Z151-'Control Panel'!$P$9)*'Control Panel'!$C$26),IF(Z151&gt;='Control Panel'!$P$8,(('Control Panel'!$P$8-'Control Panel'!$O$8)*'Control Panel'!$C$24)+((Z151-'Control Panel'!$P$8)*'Control Panel'!$C$25),IF(Z151&lt;='Control Panel'!$P$8,((Z151-'Control Panel'!$O$8)*'Control Panel'!$C$24))))))))</f>
        <v>391192.24118435418</v>
      </c>
      <c r="AC151" s="93">
        <f t="shared" si="50"/>
        <v>163610.32822979667</v>
      </c>
      <c r="AD151" s="93">
        <f>Y151*(1+'Control Panel'!$C$44)</f>
        <v>256879543.74909818</v>
      </c>
      <c r="AE151" s="91">
        <f>Z151*(1+'Control Panel'!$C$44)</f>
        <v>176869567.53638476</v>
      </c>
      <c r="AF151" s="91">
        <f>IF(AD151&gt;='Control Panel'!S$36,(('Control Panel'!S$34-'Control Panel'!R$34)*'Control Panel'!$C$39)+('Control Panel'!S$35-'Control Panel'!R$35)*'Control Panel'!$C$40+(('Control Panel'!S$36-'Control Panel'!R$36)*'Control Panel'!$C$41),IF(AD151&gt;='Control Panel'!S$35,(('Control Panel'!S$34-'Control Panel'!R$34)*'Control Panel'!$C$39)+(('Control Panel'!S$35-'Control Panel'!R$35)*'Control Panel'!$C$40)+((AD151-'Control Panel'!S$35)*'Control Panel'!$C$41),IF(AD151&gt;='Control Panel'!S$34,(('Control Panel'!S$34-'Control Panel'!R$34)*'Control Panel'!$C$39)+((AD151-'Control Panel'!S$34)*'Control Panel'!$C$40),IF(AD151&lt;='Control Panel'!S$34,((AD151-'Control Panel'!R$34)*'Control Panel'!$C$39)))))</f>
        <v>234409.37034319423</v>
      </c>
      <c r="AG151" s="91">
        <f>IF(AE151&gt;='Control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Panel'!$C$29)),IF(AE151&gt;='Control Panel'!$S$12,(('Control Panel'!$S$8-'Control Panel'!$R$8)*'Control Panel'!$C$24)+(('Control Panel'!$S$9-'Control Panel'!$R$9)*'Control Panel'!$C$25)+(('Control Panel'!$S$10-'Control Panel'!$R$10)*'Control Panel'!$C$26)+(('Control Panel'!$S$11-'Control Panel'!$R$11)*'Control Panel'!$C$27)+(('Control Panel'!$S$12-'Control Panel'!$R$12)*'Control Panel'!$C$28)+((AE151-'Control Panel'!$S$12)*'Control Panel'!$C$29),IF(AE151&gt;='Control Panel'!$S$11,(('Control Panel'!$S$8-'Control Panel'!$R$8)*'Control Panel'!$C$24)+(('Control Panel'!$S$9-'Control Panel'!$R$9)*'Control Panel'!$C$25)+(('Control Panel'!$S$10-'Control Panel'!$R$10)*'Control Panel'!$C$26)+(('Control Panel'!$S$11-'Control Panel'!$R$11)*'Control Panel'!$C$27)+((AE151-'Control Panel'!$S$11)*'Control Panel'!$C$28),IF(AE151&gt;='Control Panel'!$S$10,(('Control Panel'!$S$8-'Control Panel'!$R$8)*'Control Panel'!$C$24)+('Control Panel'!$S$9-'Control Panel'!$R$9)*'Control Panel'!$C$25+(('Control Panel'!$S$10-'Control Panel'!$R$10)*'Control Panel'!$C$26)+((AE151-'Control Panel'!$S$10)*'Control Panel'!$C$27),IF(AE151&gt;='Control Panel'!$S$9,(('Control Panel'!$S$8-'Control Panel'!$R$8)*'Control Panel'!$C$24)+(('Control Panel'!$S$9-'Control Panel'!$R$9)*'Control Panel'!$C$25)+((AE151-'Control Panel'!$S$9)*'Control Panel'!$C$26),IF(AE151&gt;='Control Panel'!$S$8,(('Control Panel'!$S$8-'Control Panel'!$R$8)*'Control Panel'!$C$24)+((AE151-'Control Panel'!$S$8)*'Control Panel'!$C$25),IF(AE151&lt;='Control Panel'!$S$8,((AE151-'Control Panel'!$R$8)*'Control Panel'!$C$24))))))))</f>
        <v>402928.00852488482</v>
      </c>
      <c r="AH151" s="91">
        <f t="shared" si="51"/>
        <v>168518.63818169059</v>
      </c>
      <c r="AI151" s="92">
        <f t="shared" si="52"/>
        <v>1105732.0664496659</v>
      </c>
      <c r="AJ151" s="92">
        <f t="shared" si="53"/>
        <v>1900651.0643651416</v>
      </c>
      <c r="AK151" s="92">
        <f t="shared" si="54"/>
        <v>794918.99791547563</v>
      </c>
    </row>
    <row r="152" spans="1:37" s="94" customFormat="1" ht="14.1">
      <c r="A152" s="86" t="str">
        <f>'ESTIMATED Earned Revenue'!A153</f>
        <v>Los Angeles, CA</v>
      </c>
      <c r="B152" s="86"/>
      <c r="C152" s="99">
        <f>'ESTIMATED Earned Revenue'!$I153*1.07925</f>
        <v>182423006.44424254</v>
      </c>
      <c r="D152" s="99">
        <f>'ESTIMATED Earned Revenue'!$L153*1.07925</f>
        <v>158354181.4631663</v>
      </c>
      <c r="E152" s="100">
        <f>IF(C152&gt;='Control Panel'!D$36,(('Control Panel'!D$34-'Control Panel'!C$34)*'Control Panel'!$C$39)+('Control Panel'!D$35-'Control Panel'!C$35)*'Control Panel'!$C$40+(('Control Panel'!D$36-'Control Panel'!C$36)*'Control Panel'!$C$41),IF(C152&gt;='Control Panel'!D$35,(('Control Panel'!D$34-'Control Panel'!C$34)*'Control Panel'!$C$39)+(('Control Panel'!D$35-'Control Panel'!C$35)*'Control Panel'!$C$40)+((C152-'Control Panel'!D$35)*'Control Panel'!$C$41),IF(C152&gt;='Control Panel'!D$34,(('Control Panel'!D$34-'Control Panel'!C$34)*'Control Panel'!$C$39)+((C152-'Control Panel'!D$34)*'Control Panel'!$C$40),IF(C152&lt;='Control Panel'!D$34,((C152-'Control Panel'!C$34)*'Control Panel'!$C$39)))))</f>
        <v>202203.584</v>
      </c>
      <c r="F152" s="88">
        <f>IF(D152&gt;='Control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Panel'!$C$29)),IF(D152&gt;='Control Panel'!$D$12,(('Control Panel'!$D$8-'Control Panel'!$C$8)*'Control Panel'!$C$24)+(('Control Panel'!$D$9-'Control Panel'!$C$9)*'Control Panel'!$C$25)+(('Control Panel'!$D$10-'Control Panel'!$C$10)*'Control Panel'!$C$26)+(('Control Panel'!$D$11-'Control Panel'!$C$11)*'Control Panel'!$C$27)+(('Control Panel'!$D$12-'Control Panel'!$C$12)*'Control Panel'!$C$28)+((D152-'Control Panel'!$D$12)*'Control Panel'!$C$29),IF(D152&gt;='Control Panel'!$D$11,(('Control Panel'!$D$8-'Control Panel'!$C$8)*'Control Panel'!$C$24)+(('Control Panel'!$D$9-'Control Panel'!$C$9)*'Control Panel'!$C$25)+(('Control Panel'!$D$10-'Control Panel'!$C$10)*'Control Panel'!$C$26)+(('Control Panel'!$D$11-'Control Panel'!$C$11)*'Control Panel'!$C$27)+((D152-'Control Panel'!$D$11)*'Control Panel'!$C$28),IF(D152&gt;='Control Panel'!$D$10,(('Control Panel'!$D$8-'Control Panel'!$C$8)*'Control Panel'!$C$24)+('Control Panel'!$D$9-'Control Panel'!$C$9)*'Control Panel'!$C$25+(('Control Panel'!$D$10-'Control Panel'!$C$10)*'Control Panel'!$C$26)+((D152-'Control Panel'!$D$10)*'Control Panel'!$C$27),IF(D152&gt;='Control Panel'!$D$9,(('Control Panel'!$D$8-'Control Panel'!$C$8)*'Control Panel'!$C$24)+(('Control Panel'!$D$9-'Control Panel'!$C$9)*'Control Panel'!$C$25)+((D152-'Control Panel'!$D$9)*'Control Panel'!$C$26),IF(D152&gt;='Control Panel'!$D$8,(('Control Panel'!$D$8-'Control Panel'!$C$8)*'Control Panel'!$C$24)+((D152-'Control Panel'!$D$8)*'Control Panel'!$C$25),IF(D152&lt;='Control Panel'!$D$8,((D152-'Control Panel'!$C$8)*'Control Panel'!$C$24))))))))</f>
        <v>353354.17796316632</v>
      </c>
      <c r="G152" s="89">
        <f t="shared" si="44"/>
        <v>1.1084324720950335E-3</v>
      </c>
      <c r="H152" s="90">
        <f t="shared" si="45"/>
        <v>2.2314167816614157E-3</v>
      </c>
      <c r="I152" s="91">
        <f t="shared" si="46"/>
        <v>151150.59396316632</v>
      </c>
      <c r="J152" s="91">
        <f>C152*(1+'Control Panel'!$C$44)</f>
        <v>187895696.63756981</v>
      </c>
      <c r="K152" s="91">
        <f>D152*(1+'Control Panel'!$C$44)</f>
        <v>163104806.90706128</v>
      </c>
      <c r="L152" s="92">
        <f>IF(J152&gt;='Control Panel'!G$36,(('Control Panel'!G$34-'Control Panel'!F$34)*'Control Panel'!$C$39)+('Control Panel'!G$35-'Control Panel'!F$35)*'Control Panel'!$C$40+(('Control Panel'!G$36-'Control Panel'!F$36)*'Control Panel'!$C$41),IF(J152&gt;='Control Panel'!G$35,(('Control Panel'!G$34-'Control Panel'!F$34)*'Control Panel'!$C$39)+(('Control Panel'!G$35-'Control Panel'!F$35)*'Control Panel'!$C$40)+((J152-'Control Panel'!G$35)*'Control Panel'!$C$41),IF(J152&gt;='Control Panel'!G$34,(('Control Panel'!G$34-'Control Panel'!F$34)*'Control Panel'!$C$39)+((J152-'Control Panel'!G$34)*'Control Panel'!$C$40),IF(J152&lt;='Control Panel'!G$34,((J152-'Control Panel'!F$34)*'Control Panel'!$C$39)))))</f>
        <v>208269.68946000002</v>
      </c>
      <c r="M152" s="92">
        <f>IF(K152&gt;='Control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Panel'!$C$29)),IF(K152&gt;='Control Panel'!$G$12,(('Control Panel'!$G$8-'Control Panel'!$F$8)*'Control Panel'!$C$24)+(('Control Panel'!$G$9-'Control Panel'!$F$9)*'Control Panel'!$C$25)+(('Control Panel'!$G$10-'Control Panel'!$F$10)*'Control Panel'!$C$26)+(('Control Panel'!$G$11-'Control Panel'!$F$11)*'Control Panel'!$C$27)+(('Control Panel'!$G$12-'Control Panel'!$F$12)*'Control Panel'!$C$28)+((K152-'Control Panel'!$G$12)*'Control Panel'!$C$29),IF(K152&gt;='Control Panel'!$G$11,(('Control Panel'!$G$8-'Control Panel'!$F$8)*'Control Panel'!$C$24)+(('Control Panel'!$G$9-'Control Panel'!$F$9)*'Control Panel'!$C$25)+(('Control Panel'!$G$10-'Control Panel'!$F$10)*'Control Panel'!$C$26)+(('Control Panel'!$G$11-'Control Panel'!$F$11)*'Control Panel'!$C$27)+((K152-'Control Panel'!$G$11)*'Control Panel'!$C$28),IF(K152&gt;='Control Panel'!$G$10,(('Control Panel'!$G$8-'Control Panel'!$F$8)*'Control Panel'!$C$24)+('Control Panel'!$G$9-'Control Panel'!$F$9)*'Control Panel'!$C$25+(('Control Panel'!$G$10-'Control Panel'!$F$10)*'Control Panel'!$C$26)+((K152-'Control Panel'!$G$10)*'Control Panel'!$C$27),IF(K152&gt;='Control Panel'!$G$9,(('Control Panel'!$G$8-'Control Panel'!$F$8)*'Control Panel'!$C$24)+(('Control Panel'!$G$9-'Control Panel'!$F$9)*'Control Panel'!$C$25)+((K152-'Control Panel'!$G$9)*'Control Panel'!$C$26),IF(K152&gt;='Control Panel'!$G$8,(('Control Panel'!$G$8-'Control Panel'!$F$8)*'Control Panel'!$C$24)+((K152-'Control Panel'!$G$8)*'Control Panel'!$C$25),IF(K152&lt;='Control Panel'!$G$8,((K152-'Control Panel'!$F$8)*'Control Panel'!$C$24))))))))</f>
        <v>363954.80340706126</v>
      </c>
      <c r="N152" s="92">
        <f t="shared" si="47"/>
        <v>155685.11394706124</v>
      </c>
      <c r="O152" s="92">
        <f>J152*(1+'Control Panel'!$C$44)</f>
        <v>193532567.53669691</v>
      </c>
      <c r="P152" s="92">
        <f>K152*(1+'Control Panel'!$C$44)</f>
        <v>167997951.11427313</v>
      </c>
      <c r="Q152" s="92">
        <f>IF(O152&gt;='Control Panel'!J$36,(('Control Panel'!J$34-'Control Panel'!I$34)*'Control Panel'!$C$39)+('Control Panel'!J$35-'Control Panel'!I$35)*'Control Panel'!$C$40+(('Control Panel'!J$36-'Control Panel'!I$36)*'Control Panel'!$C$41),IF(O152&gt;='Control Panel'!J$35,(('Control Panel'!J$34-'Control Panel'!I$34)*'Control Panel'!$C$39)+(('Control Panel'!J$35-'Control Panel'!I$35)*'Control Panel'!$C$40)+((O152-'Control Panel'!J$35)*'Control Panel'!$C$41),IF(O152&gt;='Control Panel'!J$34,(('Control Panel'!J$34-'Control Panel'!I$34)*'Control Panel'!$C$39)+((O152-'Control Panel'!J$34)*'Control Panel'!$C$40),IF(O152&lt;='Control Panel'!J$34,((O152-'Control Panel'!I$34)*'Control Panel'!$C$39)))))</f>
        <v>214517.78014380005</v>
      </c>
      <c r="R152" s="92">
        <f>IF(P152&gt;='Control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Panel'!$C$29)),IF(P152&gt;='Control Panel'!$J$12,(('Control Panel'!$J$8-'Control Panel'!$I$8)*'Control Panel'!$C$24)+(('Control Panel'!$J$9-'Control Panel'!$I$9)*'Control Panel'!$C$25)+(('Control Panel'!$J$10-'Control Panel'!$I$10)*'Control Panel'!$C$26)+(('Control Panel'!$J$11-'Control Panel'!$I$11)*'Control Panel'!$C$27)+(('Control Panel'!$J$12-'Control Panel'!$I$12)*'Control Panel'!$C$28)+((P152-'Control Panel'!$J$12)*'Control Panel'!$C$29),IF(P152&gt;='Control Panel'!$J$11,(('Control Panel'!$J$8-'Control Panel'!$I$8)*'Control Panel'!$C$24)+(('Control Panel'!$J$9-'Control Panel'!$I$9)*'Control Panel'!$C$25)+(('Control Panel'!$J$10-'Control Panel'!$I$10)*'Control Panel'!$C$26)+(('Control Panel'!$J$11-'Control Panel'!$I$11)*'Control Panel'!$C$27)+((P152-'Control Panel'!$J$11)*'Control Panel'!$C$28),IF(P152&gt;='Control Panel'!$J$10,(('Control Panel'!$J$8-'Control Panel'!$I$8)*'Control Panel'!$C$24)+('Control Panel'!$J$9-'Control Panel'!$I$9)*'Control Panel'!$C$25+(('Control Panel'!$J$10-'Control Panel'!$I$10)*'Control Panel'!$C$26)+((P152-'Control Panel'!$J$10)*'Control Panel'!$C$27),IF(P152&gt;='Control Panel'!$J$9,(('Control Panel'!$J$8-'Control Panel'!$I$8)*'Control Panel'!$C$24)+(('Control Panel'!$J$9-'Control Panel'!$I$9)*'Control Panel'!$C$25)+((P152-'Control Panel'!$J$9)*'Control Panel'!$C$26),IF(P152&gt;='Control Panel'!$J$8,(('Control Panel'!$J$8-'Control Panel'!$I$8)*'Control Panel'!$C$24)+((P152-'Control Panel'!$J$8)*'Control Panel'!$C$25),IF(P152&lt;='Control Panel'!$J$8,((P152-'Control Panel'!$I$8)*'Control Panel'!$C$24))))))))</f>
        <v>374873.44750927319</v>
      </c>
      <c r="S152" s="92">
        <f t="shared" si="48"/>
        <v>160355.66736547314</v>
      </c>
      <c r="T152" s="92">
        <f>O152*(1+'Control Panel'!$C$44)</f>
        <v>199338544.56279781</v>
      </c>
      <c r="U152" s="92">
        <f>P152*(1+'Control Panel'!$C$44)</f>
        <v>173037889.64770132</v>
      </c>
      <c r="V152" s="92">
        <f>IF(T152&gt;='Control Panel'!M$36,(('Control Panel'!M$34-'Control Panel'!L$34)*'Control Panel'!$C$39)+('Control Panel'!M$35-'Control Panel'!L$35)*'Control Panel'!$C$40+(('Control Panel'!M$36-'Control Panel'!L$36)*'Control Panel'!$C$41),IF(T152&gt;='Control Panel'!M$35,(('Control Panel'!M$34-'Control Panel'!L$34)*'Control Panel'!$C$39)+(('Control Panel'!M$35-'Control Panel'!L$35)*'Control Panel'!$C$40)+((T152-'Control Panel'!M$35)*'Control Panel'!$C$41),IF(T152&gt;='Control Panel'!M$34,(('Control Panel'!M$34-'Control Panel'!L$34)*'Control Panel'!$C$39)+((T152-'Control Panel'!M$34)*'Control Panel'!$C$40),IF(T152&lt;='Control Panel'!M$34,((T152-'Control Panel'!L$34)*'Control Panel'!$C$39)))))</f>
        <v>220953.31354811406</v>
      </c>
      <c r="W152" s="91">
        <f>IF(U152&gt;='Control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Panel'!$C$29)),IF(U152&gt;='Control Panel'!$M$12,(('Control Panel'!$M$8-'Control Panel'!$L$8)*'Control Panel'!$C$24)+(('Control Panel'!$M$9-'Control Panel'!$L$9)*'Control Panel'!$C$25)+(('Control Panel'!$M$10-'Control Panel'!$L$10)*'Control Panel'!$C$26)+(('Control Panel'!$M$11-'Control Panel'!$L$11)*'Control Panel'!$C$27)+(('Control Panel'!$M$12-'Control Panel'!$L$12)*'Control Panel'!$C$28)+((U152-'Control Panel'!$M$12)*'Control Panel'!$C$29),IF(U152&gt;='Control Panel'!$M$11,(('Control Panel'!$M$8-'Control Panel'!$L$8)*'Control Panel'!$C$24)+(('Control Panel'!$M$9-'Control Panel'!$L$9)*'Control Panel'!$C$25)+(('Control Panel'!$M$10-'Control Panel'!$L$10)*'Control Panel'!$C$26)+(('Control Panel'!$M$11-'Control Panel'!$L$11)*'Control Panel'!$C$27)+((U152-'Control Panel'!$M$11)*'Control Panel'!$C$28),IF(U152&gt;='Control Panel'!$M$10,(('Control Panel'!$M$8-'Control Panel'!$L$8)*'Control Panel'!$C$24)+('Control Panel'!$M$9-'Control Panel'!$L$9)*'Control Panel'!$C$25+(('Control Panel'!$M$10-'Control Panel'!$L$10)*'Control Panel'!$C$26)+((U152-'Control Panel'!$M$10)*'Control Panel'!$C$27),IF(U152&gt;='Control Panel'!$M$9,(('Control Panel'!$M$8-'Control Panel'!$L$8)*'Control Panel'!$C$24)+(('Control Panel'!$M$9-'Control Panel'!$L$9)*'Control Panel'!$C$25)+((U152-'Control Panel'!$M$9)*'Control Panel'!$C$26),IF(U152&gt;='Control Panel'!$M$8,(('Control Panel'!$M$8-'Control Panel'!$L$8)*'Control Panel'!$C$24)+((U152-'Control Panel'!$M$8)*'Control Panel'!$C$25),IF(U152&lt;='Control Panel'!$M$8,((U152-'Control Panel'!$L$8)*'Control Panel'!$C$24))))))))</f>
        <v>386119.65114770131</v>
      </c>
      <c r="X152" s="92">
        <f t="shared" si="49"/>
        <v>165166.33759958725</v>
      </c>
      <c r="Y152" s="91">
        <f>T152*(1+'Control Panel'!$C$44)</f>
        <v>205318700.89968175</v>
      </c>
      <c r="Z152" s="91">
        <f>U152*(1+'Control Panel'!$C$44)</f>
        <v>178229026.33713236</v>
      </c>
      <c r="AA152" s="91">
        <f>IF(Y152&gt;='Control Panel'!P$36,(('Control Panel'!P$34-'Control Panel'!O$34)*'Control Panel'!$C$39)+('Control Panel'!P$35-'Control Panel'!O$35)*'Control Panel'!$C$40+(('Control Panel'!P$36-'Control Panel'!O$36)*'Control Panel'!$C$41),IF(Y152&gt;='Control Panel'!P$35,(('Control Panel'!P$34-'Control Panel'!O$34)*'Control Panel'!$C$39)+(('Control Panel'!P$35-'Control Panel'!O$35)*'Control Panel'!$C$40)+((Y152-'Control Panel'!P$35)*'Control Panel'!$C$41),IF(Y152&gt;='Control Panel'!P$34,(('Control Panel'!P$34-'Control Panel'!O$34)*'Control Panel'!$C$39)+((Y152-'Control Panel'!P$34)*'Control Panel'!$C$40),IF(Y152&lt;='Control Panel'!P$34,((Y152-'Control Panel'!O$34)*'Control Panel'!$C$39)))))</f>
        <v>227581.91295455751</v>
      </c>
      <c r="AB152" s="91">
        <f>IF(Z152&gt;='Control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Panel'!$C$29)),IF(Z152&gt;='Control Panel'!$P$12,(('Control Panel'!$P$8-'Control Panel'!$O$8)*'Control Panel'!$C$24)+(('Control Panel'!$P$9-'Control Panel'!$O$9)*'Control Panel'!$C$25)+(('Control Panel'!$P$10-'Control Panel'!$O$10)*'Control Panel'!$C$26)+(('Control Panel'!$P$11-'Control Panel'!$O$11)*'Control Panel'!$C$27)+(('Control Panel'!$P$12-'Control Panel'!$O$12)*'Control Panel'!$C$28)+((Z152-'Control Panel'!$P$12)*'Control Panel'!$C$29),IF(Z152&gt;='Control Panel'!$P$11,(('Control Panel'!$P$8-'Control Panel'!$O$8)*'Control Panel'!$C$24)+(('Control Panel'!$P$9-'Control Panel'!$O$9)*'Control Panel'!$C$25)+(('Control Panel'!$P$10-'Control Panel'!$O$10)*'Control Panel'!$C$26)+(('Control Panel'!$P$11-'Control Panel'!$O$11)*'Control Panel'!$C$27)+((Z152-'Control Panel'!$P$11)*'Control Panel'!$C$28),IF(Z152&gt;='Control Panel'!$P$10,(('Control Panel'!$P$8-'Control Panel'!$O$8)*'Control Panel'!$C$24)+('Control Panel'!$P$9-'Control Panel'!$O$9)*'Control Panel'!$C$25+(('Control Panel'!$P$10-'Control Panel'!$O$10)*'Control Panel'!$C$26)+((Z152-'Control Panel'!$P$10)*'Control Panel'!$C$27),IF(Z152&gt;='Control Panel'!$P$9,(('Control Panel'!$P$8-'Control Panel'!$O$8)*'Control Panel'!$C$24)+(('Control Panel'!$P$9-'Control Panel'!$O$9)*'Control Panel'!$C$25)+((Z152-'Control Panel'!$P$9)*'Control Panel'!$C$26),IF(Z152&gt;='Control Panel'!$P$8,(('Control Panel'!$P$8-'Control Panel'!$O$8)*'Control Panel'!$C$24)+((Z152-'Control Panel'!$P$8)*'Control Panel'!$C$25),IF(Z152&lt;='Control Panel'!$P$8,((Z152-'Control Panel'!$O$8)*'Control Panel'!$C$24))))))))</f>
        <v>397703.24078713241</v>
      </c>
      <c r="AC152" s="93">
        <f t="shared" si="50"/>
        <v>170121.3278325749</v>
      </c>
      <c r="AD152" s="93">
        <f>Y152*(1+'Control Panel'!$C$44)</f>
        <v>211478261.92667219</v>
      </c>
      <c r="AE152" s="91">
        <f>Z152*(1+'Control Panel'!$C$44)</f>
        <v>183575897.12724635</v>
      </c>
      <c r="AF152" s="91">
        <f>IF(AD152&gt;='Control Panel'!S$36,(('Control Panel'!S$34-'Control Panel'!R$34)*'Control Panel'!$C$39)+('Control Panel'!S$35-'Control Panel'!R$35)*'Control Panel'!$C$40+(('Control Panel'!S$36-'Control Panel'!R$36)*'Control Panel'!$C$41),IF(AD152&gt;='Control Panel'!S$35,(('Control Panel'!S$34-'Control Panel'!R$34)*'Control Panel'!$C$39)+(('Control Panel'!S$35-'Control Panel'!R$35)*'Control Panel'!$C$40)+((AD152-'Control Panel'!S$35)*'Control Panel'!$C$41),IF(AD152&gt;='Control Panel'!S$34,(('Control Panel'!S$34-'Control Panel'!R$34)*'Control Panel'!$C$39)+((AD152-'Control Panel'!S$34)*'Control Panel'!$C$40),IF(AD152&lt;='Control Panel'!S$34,((AD152-'Control Panel'!R$34)*'Control Panel'!$C$39)))))</f>
        <v>234409.37034319423</v>
      </c>
      <c r="AG152" s="91">
        <f>IF(AE152&gt;='Control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Panel'!$C$29)),IF(AE152&gt;='Control Panel'!$S$12,(('Control Panel'!$S$8-'Control Panel'!$R$8)*'Control Panel'!$C$24)+(('Control Panel'!$S$9-'Control Panel'!$R$9)*'Control Panel'!$C$25)+(('Control Panel'!$S$10-'Control Panel'!$R$10)*'Control Panel'!$C$26)+(('Control Panel'!$S$11-'Control Panel'!$R$11)*'Control Panel'!$C$27)+(('Control Panel'!$S$12-'Control Panel'!$R$12)*'Control Panel'!$C$28)+((AE152-'Control Panel'!$S$12)*'Control Panel'!$C$29),IF(AE152&gt;='Control Panel'!$S$11,(('Control Panel'!$S$8-'Control Panel'!$R$8)*'Control Panel'!$C$24)+(('Control Panel'!$S$9-'Control Panel'!$R$9)*'Control Panel'!$C$25)+(('Control Panel'!$S$10-'Control Panel'!$R$10)*'Control Panel'!$C$26)+(('Control Panel'!$S$11-'Control Panel'!$R$11)*'Control Panel'!$C$27)+((AE152-'Control Panel'!$S$11)*'Control Panel'!$C$28),IF(AE152&gt;='Control Panel'!$S$10,(('Control Panel'!$S$8-'Control Panel'!$R$8)*'Control Panel'!$C$24)+('Control Panel'!$S$9-'Control Panel'!$R$9)*'Control Panel'!$C$25+(('Control Panel'!$S$10-'Control Panel'!$R$10)*'Control Panel'!$C$26)+((AE152-'Control Panel'!$S$10)*'Control Panel'!$C$27),IF(AE152&gt;='Control Panel'!$S$9,(('Control Panel'!$S$8-'Control Panel'!$R$8)*'Control Panel'!$C$24)+(('Control Panel'!$S$9-'Control Panel'!$R$9)*'Control Panel'!$C$25)+((AE152-'Control Panel'!$S$9)*'Control Panel'!$C$26),IF(AE152&gt;='Control Panel'!$S$8,(('Control Panel'!$S$8-'Control Panel'!$R$8)*'Control Panel'!$C$24)+((AE152-'Control Panel'!$S$8)*'Control Panel'!$C$25),IF(AE152&lt;='Control Panel'!$S$8,((AE152-'Control Panel'!$R$8)*'Control Panel'!$C$24))))))))</f>
        <v>409634.33811574639</v>
      </c>
      <c r="AH152" s="91">
        <f t="shared" si="51"/>
        <v>175224.96777255216</v>
      </c>
      <c r="AI152" s="92">
        <f t="shared" si="52"/>
        <v>1105732.0664496659</v>
      </c>
      <c r="AJ152" s="92">
        <f t="shared" si="53"/>
        <v>1932285.4809669144</v>
      </c>
      <c r="AK152" s="92">
        <f t="shared" si="54"/>
        <v>826553.41451724852</v>
      </c>
    </row>
    <row r="153" spans="1:37" s="94" customFormat="1" ht="14.1">
      <c r="A153" s="86" t="str">
        <f>'ESTIMATED Earned Revenue'!A154</f>
        <v>Colorado Springs, CO</v>
      </c>
      <c r="B153" s="86"/>
      <c r="C153" s="87">
        <f>'ESTIMATED Earned Revenue'!$I154*1.07925</f>
        <v>189720790.74265501</v>
      </c>
      <c r="D153" s="87">
        <f>'ESTIMATED Earned Revenue'!$L154*1.07925</f>
        <v>160432130.15544751</v>
      </c>
      <c r="E153" s="88">
        <f>IF(C153&gt;='Control Panel'!D$36,(('Control Panel'!D$34-'Control Panel'!C$34)*'Control Panel'!$C$39)+('Control Panel'!D$35-'Control Panel'!C$35)*'Control Panel'!$C$40+(('Control Panel'!D$36-'Control Panel'!C$36)*'Control Panel'!$C$41),IF(C153&gt;='Control Panel'!D$35,(('Control Panel'!D$34-'Control Panel'!C$34)*'Control Panel'!$C$39)+(('Control Panel'!D$35-'Control Panel'!C$35)*'Control Panel'!$C$40)+((C153-'Control Panel'!D$35)*'Control Panel'!$C$41),IF(C153&gt;='Control Panel'!D$34,(('Control Panel'!D$34-'Control Panel'!C$34)*'Control Panel'!$C$39)+((C153-'Control Panel'!D$34)*'Control Panel'!$C$40),IF(C153&lt;='Control Panel'!D$34,((C153-'Control Panel'!C$34)*'Control Panel'!$C$39)))))</f>
        <v>202203.584</v>
      </c>
      <c r="F153" s="88">
        <f>IF(D153&gt;='Control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Panel'!$C$29)),IF(D153&gt;='Control Panel'!$D$12,(('Control Panel'!$D$8-'Control Panel'!$C$8)*'Control Panel'!$C$24)+(('Control Panel'!$D$9-'Control Panel'!$C$9)*'Control Panel'!$C$25)+(('Control Panel'!$D$10-'Control Panel'!$C$10)*'Control Panel'!$C$26)+(('Control Panel'!$D$11-'Control Panel'!$C$11)*'Control Panel'!$C$27)+(('Control Panel'!$D$12-'Control Panel'!$C$12)*'Control Panel'!$C$28)+((D153-'Control Panel'!$D$12)*'Control Panel'!$C$29),IF(D153&gt;='Control Panel'!$D$11,(('Control Panel'!$D$8-'Control Panel'!$C$8)*'Control Panel'!$C$24)+(('Control Panel'!$D$9-'Control Panel'!$C$9)*'Control Panel'!$C$25)+(('Control Panel'!$D$10-'Control Panel'!$C$10)*'Control Panel'!$C$26)+(('Control Panel'!$D$11-'Control Panel'!$C$11)*'Control Panel'!$C$27)+((D153-'Control Panel'!$D$11)*'Control Panel'!$C$28),IF(D153&gt;='Control Panel'!$D$10,(('Control Panel'!$D$8-'Control Panel'!$C$8)*'Control Panel'!$C$24)+('Control Panel'!$D$9-'Control Panel'!$C$9)*'Control Panel'!$C$25+(('Control Panel'!$D$10-'Control Panel'!$C$10)*'Control Panel'!$C$26)+((D153-'Control Panel'!$D$10)*'Control Panel'!$C$27),IF(D153&gt;='Control Panel'!$D$9,(('Control Panel'!$D$8-'Control Panel'!$C$8)*'Control Panel'!$C$24)+(('Control Panel'!$D$9-'Control Panel'!$C$9)*'Control Panel'!$C$25)+((D153-'Control Panel'!$D$9)*'Control Panel'!$C$26),IF(D153&gt;='Control Panel'!$D$8,(('Control Panel'!$D$8-'Control Panel'!$C$8)*'Control Panel'!$C$24)+((D153-'Control Panel'!$D$8)*'Control Panel'!$C$25),IF(D153&lt;='Control Panel'!$D$8,((D153-'Control Panel'!$C$8)*'Control Panel'!$C$24))))))))</f>
        <v>355432.12665544753</v>
      </c>
      <c r="G153" s="89">
        <f t="shared" si="44"/>
        <v>1.0657955999892345E-3</v>
      </c>
      <c r="H153" s="90">
        <f t="shared" si="45"/>
        <v>2.2154672278617673E-3</v>
      </c>
      <c r="I153" s="91">
        <f t="shared" si="46"/>
        <v>153228.54265544753</v>
      </c>
      <c r="J153" s="91">
        <f>C153*(1+'Control Panel'!$C$44)</f>
        <v>195412414.46493468</v>
      </c>
      <c r="K153" s="91">
        <f>D153*(1+'Control Panel'!$C$44)</f>
        <v>165245094.06011096</v>
      </c>
      <c r="L153" s="92">
        <f>IF(J153&gt;='Control Panel'!G$36,(('Control Panel'!G$34-'Control Panel'!F$34)*'Control Panel'!$C$39)+('Control Panel'!G$35-'Control Panel'!F$35)*'Control Panel'!$C$40+(('Control Panel'!G$36-'Control Panel'!F$36)*'Control Panel'!$C$41),IF(J153&gt;='Control Panel'!G$35,(('Control Panel'!G$34-'Control Panel'!F$34)*'Control Panel'!$C$39)+(('Control Panel'!G$35-'Control Panel'!F$35)*'Control Panel'!$C$40)+((J153-'Control Panel'!G$35)*'Control Panel'!$C$41),IF(J153&gt;='Control Panel'!G$34,(('Control Panel'!G$34-'Control Panel'!F$34)*'Control Panel'!$C$39)+((J153-'Control Panel'!G$34)*'Control Panel'!$C$40),IF(J153&lt;='Control Panel'!G$34,((J153-'Control Panel'!F$34)*'Control Panel'!$C$39)))))</f>
        <v>208269.68946000002</v>
      </c>
      <c r="M153" s="92">
        <f>IF(K153&gt;='Control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Panel'!$C$29)),IF(K153&gt;='Control Panel'!$G$12,(('Control Panel'!$G$8-'Control Panel'!$F$8)*'Control Panel'!$C$24)+(('Control Panel'!$G$9-'Control Panel'!$F$9)*'Control Panel'!$C$25)+(('Control Panel'!$G$10-'Control Panel'!$F$10)*'Control Panel'!$C$26)+(('Control Panel'!$G$11-'Control Panel'!$F$11)*'Control Panel'!$C$27)+(('Control Panel'!$G$12-'Control Panel'!$F$12)*'Control Panel'!$C$28)+((K153-'Control Panel'!$G$12)*'Control Panel'!$C$29),IF(K153&gt;='Control Panel'!$G$11,(('Control Panel'!$G$8-'Control Panel'!$F$8)*'Control Panel'!$C$24)+(('Control Panel'!$G$9-'Control Panel'!$F$9)*'Control Panel'!$C$25)+(('Control Panel'!$G$10-'Control Panel'!$F$10)*'Control Panel'!$C$26)+(('Control Panel'!$G$11-'Control Panel'!$F$11)*'Control Panel'!$C$27)+((K153-'Control Panel'!$G$11)*'Control Panel'!$C$28),IF(K153&gt;='Control Panel'!$G$10,(('Control Panel'!$G$8-'Control Panel'!$F$8)*'Control Panel'!$C$24)+('Control Panel'!$G$9-'Control Panel'!$F$9)*'Control Panel'!$C$25+(('Control Panel'!$G$10-'Control Panel'!$F$10)*'Control Panel'!$C$26)+((K153-'Control Panel'!$G$10)*'Control Panel'!$C$27),IF(K153&gt;='Control Panel'!$G$9,(('Control Panel'!$G$8-'Control Panel'!$F$8)*'Control Panel'!$C$24)+(('Control Panel'!$G$9-'Control Panel'!$F$9)*'Control Panel'!$C$25)+((K153-'Control Panel'!$G$9)*'Control Panel'!$C$26),IF(K153&gt;='Control Panel'!$G$8,(('Control Panel'!$G$8-'Control Panel'!$F$8)*'Control Panel'!$C$24)+((K153-'Control Panel'!$G$8)*'Control Panel'!$C$25),IF(K153&lt;='Control Panel'!$G$8,((K153-'Control Panel'!$F$8)*'Control Panel'!$C$24))))))))</f>
        <v>366095.09056011098</v>
      </c>
      <c r="N153" s="92">
        <f t="shared" si="47"/>
        <v>157825.40110011096</v>
      </c>
      <c r="O153" s="92">
        <f>J153*(1+'Control Panel'!$C$44)</f>
        <v>201274786.89888272</v>
      </c>
      <c r="P153" s="92">
        <f>K153*(1+'Control Panel'!$C$44)</f>
        <v>170202446.88191429</v>
      </c>
      <c r="Q153" s="92">
        <f>IF(O153&gt;='Control Panel'!J$36,(('Control Panel'!J$34-'Control Panel'!I$34)*'Control Panel'!$C$39)+('Control Panel'!J$35-'Control Panel'!I$35)*'Control Panel'!$C$40+(('Control Panel'!J$36-'Control Panel'!I$36)*'Control Panel'!$C$41),IF(O153&gt;='Control Panel'!J$35,(('Control Panel'!J$34-'Control Panel'!I$34)*'Control Panel'!$C$39)+(('Control Panel'!J$35-'Control Panel'!I$35)*'Control Panel'!$C$40)+((O153-'Control Panel'!J$35)*'Control Panel'!$C$41),IF(O153&gt;='Control Panel'!J$34,(('Control Panel'!J$34-'Control Panel'!I$34)*'Control Panel'!$C$39)+((O153-'Control Panel'!J$34)*'Control Panel'!$C$40),IF(O153&lt;='Control Panel'!J$34,((O153-'Control Panel'!I$34)*'Control Panel'!$C$39)))))</f>
        <v>214517.78014380005</v>
      </c>
      <c r="R153" s="92">
        <f>IF(P153&gt;='Control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Panel'!$C$29)),IF(P153&gt;='Control Panel'!$J$12,(('Control Panel'!$J$8-'Control Panel'!$I$8)*'Control Panel'!$C$24)+(('Control Panel'!$J$9-'Control Panel'!$I$9)*'Control Panel'!$C$25)+(('Control Panel'!$J$10-'Control Panel'!$I$10)*'Control Panel'!$C$26)+(('Control Panel'!$J$11-'Control Panel'!$I$11)*'Control Panel'!$C$27)+(('Control Panel'!$J$12-'Control Panel'!$I$12)*'Control Panel'!$C$28)+((P153-'Control Panel'!$J$12)*'Control Panel'!$C$29),IF(P153&gt;='Control Panel'!$J$11,(('Control Panel'!$J$8-'Control Panel'!$I$8)*'Control Panel'!$C$24)+(('Control Panel'!$J$9-'Control Panel'!$I$9)*'Control Panel'!$C$25)+(('Control Panel'!$J$10-'Control Panel'!$I$10)*'Control Panel'!$C$26)+(('Control Panel'!$J$11-'Control Panel'!$I$11)*'Control Panel'!$C$27)+((P153-'Control Panel'!$J$11)*'Control Panel'!$C$28),IF(P153&gt;='Control Panel'!$J$10,(('Control Panel'!$J$8-'Control Panel'!$I$8)*'Control Panel'!$C$24)+('Control Panel'!$J$9-'Control Panel'!$I$9)*'Control Panel'!$C$25+(('Control Panel'!$J$10-'Control Panel'!$I$10)*'Control Panel'!$C$26)+((P153-'Control Panel'!$J$10)*'Control Panel'!$C$27),IF(P153&gt;='Control Panel'!$J$9,(('Control Panel'!$J$8-'Control Panel'!$I$8)*'Control Panel'!$C$24)+(('Control Panel'!$J$9-'Control Panel'!$I$9)*'Control Panel'!$C$25)+((P153-'Control Panel'!$J$9)*'Control Panel'!$C$26),IF(P153&gt;='Control Panel'!$J$8,(('Control Panel'!$J$8-'Control Panel'!$I$8)*'Control Panel'!$C$24)+((P153-'Control Panel'!$J$8)*'Control Panel'!$C$25),IF(P153&lt;='Control Panel'!$J$8,((P153-'Control Panel'!$I$8)*'Control Panel'!$C$24))))))))</f>
        <v>377077.9432769143</v>
      </c>
      <c r="S153" s="92">
        <f t="shared" si="48"/>
        <v>162560.16313311426</v>
      </c>
      <c r="T153" s="92">
        <f>O153*(1+'Control Panel'!$C$44)</f>
        <v>207313030.50584921</v>
      </c>
      <c r="U153" s="92">
        <f>P153*(1+'Control Panel'!$C$44)</f>
        <v>175308520.28837171</v>
      </c>
      <c r="V153" s="92">
        <f>IF(T153&gt;='Control Panel'!M$36,(('Control Panel'!M$34-'Control Panel'!L$34)*'Control Panel'!$C$39)+('Control Panel'!M$35-'Control Panel'!L$35)*'Control Panel'!$C$40+(('Control Panel'!M$36-'Control Panel'!L$36)*'Control Panel'!$C$41),IF(T153&gt;='Control Panel'!M$35,(('Control Panel'!M$34-'Control Panel'!L$34)*'Control Panel'!$C$39)+(('Control Panel'!M$35-'Control Panel'!L$35)*'Control Panel'!$C$40)+((T153-'Control Panel'!M$35)*'Control Panel'!$C$41),IF(T153&gt;='Control Panel'!M$34,(('Control Panel'!M$34-'Control Panel'!L$34)*'Control Panel'!$C$39)+((T153-'Control Panel'!M$34)*'Control Panel'!$C$40),IF(T153&lt;='Control Panel'!M$34,((T153-'Control Panel'!L$34)*'Control Panel'!$C$39)))))</f>
        <v>220953.31354811406</v>
      </c>
      <c r="W153" s="91">
        <f>IF(U153&gt;='Control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Panel'!$C$29)),IF(U153&gt;='Control Panel'!$M$12,(('Control Panel'!$M$8-'Control Panel'!$L$8)*'Control Panel'!$C$24)+(('Control Panel'!$M$9-'Control Panel'!$L$9)*'Control Panel'!$C$25)+(('Control Panel'!$M$10-'Control Panel'!$L$10)*'Control Panel'!$C$26)+(('Control Panel'!$M$11-'Control Panel'!$L$11)*'Control Panel'!$C$27)+(('Control Panel'!$M$12-'Control Panel'!$L$12)*'Control Panel'!$C$28)+((U153-'Control Panel'!$M$12)*'Control Panel'!$C$29),IF(U153&gt;='Control Panel'!$M$11,(('Control Panel'!$M$8-'Control Panel'!$L$8)*'Control Panel'!$C$24)+(('Control Panel'!$M$9-'Control Panel'!$L$9)*'Control Panel'!$C$25)+(('Control Panel'!$M$10-'Control Panel'!$L$10)*'Control Panel'!$C$26)+(('Control Panel'!$M$11-'Control Panel'!$L$11)*'Control Panel'!$C$27)+((U153-'Control Panel'!$M$11)*'Control Panel'!$C$28),IF(U153&gt;='Control Panel'!$M$10,(('Control Panel'!$M$8-'Control Panel'!$L$8)*'Control Panel'!$C$24)+('Control Panel'!$M$9-'Control Panel'!$L$9)*'Control Panel'!$C$25+(('Control Panel'!$M$10-'Control Panel'!$L$10)*'Control Panel'!$C$26)+((U153-'Control Panel'!$M$10)*'Control Panel'!$C$27),IF(U153&gt;='Control Panel'!$M$9,(('Control Panel'!$M$8-'Control Panel'!$L$8)*'Control Panel'!$C$24)+(('Control Panel'!$M$9-'Control Panel'!$L$9)*'Control Panel'!$C$25)+((U153-'Control Panel'!$M$9)*'Control Panel'!$C$26),IF(U153&gt;='Control Panel'!$M$8,(('Control Panel'!$M$8-'Control Panel'!$L$8)*'Control Panel'!$C$24)+((U153-'Control Panel'!$M$8)*'Control Panel'!$C$25),IF(U153&lt;='Control Panel'!$M$8,((U153-'Control Panel'!$L$8)*'Control Panel'!$C$24))))))))</f>
        <v>388390.28178837174</v>
      </c>
      <c r="X153" s="92">
        <f t="shared" si="49"/>
        <v>167436.96824025767</v>
      </c>
      <c r="Y153" s="91">
        <f>T153*(1+'Control Panel'!$C$44)</f>
        <v>213532421.42102468</v>
      </c>
      <c r="Z153" s="91">
        <f>U153*(1+'Control Panel'!$C$44)</f>
        <v>180567775.89702287</v>
      </c>
      <c r="AA153" s="91">
        <f>IF(Y153&gt;='Control Panel'!P$36,(('Control Panel'!P$34-'Control Panel'!O$34)*'Control Panel'!$C$39)+('Control Panel'!P$35-'Control Panel'!O$35)*'Control Panel'!$C$40+(('Control Panel'!P$36-'Control Panel'!O$36)*'Control Panel'!$C$41),IF(Y153&gt;='Control Panel'!P$35,(('Control Panel'!P$34-'Control Panel'!O$34)*'Control Panel'!$C$39)+(('Control Panel'!P$35-'Control Panel'!O$35)*'Control Panel'!$C$40)+((Y153-'Control Panel'!P$35)*'Control Panel'!$C$41),IF(Y153&gt;='Control Panel'!P$34,(('Control Panel'!P$34-'Control Panel'!O$34)*'Control Panel'!$C$39)+((Y153-'Control Panel'!P$34)*'Control Panel'!$C$40),IF(Y153&lt;='Control Panel'!P$34,((Y153-'Control Panel'!O$34)*'Control Panel'!$C$39)))))</f>
        <v>227581.91295455751</v>
      </c>
      <c r="AB153" s="91">
        <f>IF(Z153&gt;='Control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Panel'!$C$29)),IF(Z153&gt;='Control Panel'!$P$12,(('Control Panel'!$P$8-'Control Panel'!$O$8)*'Control Panel'!$C$24)+(('Control Panel'!$P$9-'Control Panel'!$O$9)*'Control Panel'!$C$25)+(('Control Panel'!$P$10-'Control Panel'!$O$10)*'Control Panel'!$C$26)+(('Control Panel'!$P$11-'Control Panel'!$O$11)*'Control Panel'!$C$27)+(('Control Panel'!$P$12-'Control Panel'!$O$12)*'Control Panel'!$C$28)+((Z153-'Control Panel'!$P$12)*'Control Panel'!$C$29),IF(Z153&gt;='Control Panel'!$P$11,(('Control Panel'!$P$8-'Control Panel'!$O$8)*'Control Panel'!$C$24)+(('Control Panel'!$P$9-'Control Panel'!$O$9)*'Control Panel'!$C$25)+(('Control Panel'!$P$10-'Control Panel'!$O$10)*'Control Panel'!$C$26)+(('Control Panel'!$P$11-'Control Panel'!$O$11)*'Control Panel'!$C$27)+((Z153-'Control Panel'!$P$11)*'Control Panel'!$C$28),IF(Z153&gt;='Control Panel'!$P$10,(('Control Panel'!$P$8-'Control Panel'!$O$8)*'Control Panel'!$C$24)+('Control Panel'!$P$9-'Control Panel'!$O$9)*'Control Panel'!$C$25+(('Control Panel'!$P$10-'Control Panel'!$O$10)*'Control Panel'!$C$26)+((Z153-'Control Panel'!$P$10)*'Control Panel'!$C$27),IF(Z153&gt;='Control Panel'!$P$9,(('Control Panel'!$P$8-'Control Panel'!$O$8)*'Control Panel'!$C$24)+(('Control Panel'!$P$9-'Control Panel'!$O$9)*'Control Panel'!$C$25)+((Z153-'Control Panel'!$P$9)*'Control Panel'!$C$26),IF(Z153&gt;='Control Panel'!$P$8,(('Control Panel'!$P$8-'Control Panel'!$O$8)*'Control Panel'!$C$24)+((Z153-'Control Panel'!$P$8)*'Control Panel'!$C$25),IF(Z153&lt;='Control Panel'!$P$8,((Z153-'Control Panel'!$O$8)*'Control Panel'!$C$24))))))))</f>
        <v>400041.99034702289</v>
      </c>
      <c r="AC153" s="93">
        <f t="shared" si="50"/>
        <v>172460.07739246538</v>
      </c>
      <c r="AD153" s="93">
        <f>Y153*(1+'Control Panel'!$C$44)</f>
        <v>219938394.06365544</v>
      </c>
      <c r="AE153" s="91">
        <f>Z153*(1+'Control Panel'!$C$44)</f>
        <v>185984809.17393357</v>
      </c>
      <c r="AF153" s="91">
        <f>IF(AD153&gt;='Control Panel'!S$36,(('Control Panel'!S$34-'Control Panel'!R$34)*'Control Panel'!$C$39)+('Control Panel'!S$35-'Control Panel'!R$35)*'Control Panel'!$C$40+(('Control Panel'!S$36-'Control Panel'!R$36)*'Control Panel'!$C$41),IF(AD153&gt;='Control Panel'!S$35,(('Control Panel'!S$34-'Control Panel'!R$34)*'Control Panel'!$C$39)+(('Control Panel'!S$35-'Control Panel'!R$35)*'Control Panel'!$C$40)+((AD153-'Control Panel'!S$35)*'Control Panel'!$C$41),IF(AD153&gt;='Control Panel'!S$34,(('Control Panel'!S$34-'Control Panel'!R$34)*'Control Panel'!$C$39)+((AD153-'Control Panel'!S$34)*'Control Panel'!$C$40),IF(AD153&lt;='Control Panel'!S$34,((AD153-'Control Panel'!R$34)*'Control Panel'!$C$39)))))</f>
        <v>234409.37034319423</v>
      </c>
      <c r="AG153" s="91">
        <f>IF(AE153&gt;='Control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Panel'!$C$29)),IF(AE153&gt;='Control Panel'!$S$12,(('Control Panel'!$S$8-'Control Panel'!$R$8)*'Control Panel'!$C$24)+(('Control Panel'!$S$9-'Control Panel'!$R$9)*'Control Panel'!$C$25)+(('Control Panel'!$S$10-'Control Panel'!$R$10)*'Control Panel'!$C$26)+(('Control Panel'!$S$11-'Control Panel'!$R$11)*'Control Panel'!$C$27)+(('Control Panel'!$S$12-'Control Panel'!$R$12)*'Control Panel'!$C$28)+((AE153-'Control Panel'!$S$12)*'Control Panel'!$C$29),IF(AE153&gt;='Control Panel'!$S$11,(('Control Panel'!$S$8-'Control Panel'!$R$8)*'Control Panel'!$C$24)+(('Control Panel'!$S$9-'Control Panel'!$R$9)*'Control Panel'!$C$25)+(('Control Panel'!$S$10-'Control Panel'!$R$10)*'Control Panel'!$C$26)+(('Control Panel'!$S$11-'Control Panel'!$R$11)*'Control Panel'!$C$27)+((AE153-'Control Panel'!$S$11)*'Control Panel'!$C$28),IF(AE153&gt;='Control Panel'!$S$10,(('Control Panel'!$S$8-'Control Panel'!$R$8)*'Control Panel'!$C$24)+('Control Panel'!$S$9-'Control Panel'!$R$9)*'Control Panel'!$C$25+(('Control Panel'!$S$10-'Control Panel'!$R$10)*'Control Panel'!$C$26)+((AE153-'Control Panel'!$S$10)*'Control Panel'!$C$27),IF(AE153&gt;='Control Panel'!$S$9,(('Control Panel'!$S$8-'Control Panel'!$R$8)*'Control Panel'!$C$24)+(('Control Panel'!$S$9-'Control Panel'!$R$9)*'Control Panel'!$C$25)+((AE153-'Control Panel'!$S$9)*'Control Panel'!$C$26),IF(AE153&gt;='Control Panel'!$S$8,(('Control Panel'!$S$8-'Control Panel'!$R$8)*'Control Panel'!$C$24)+((AE153-'Control Panel'!$S$8)*'Control Panel'!$C$25),IF(AE153&lt;='Control Panel'!$S$8,((AE153-'Control Panel'!$R$8)*'Control Panel'!$C$24))))))))</f>
        <v>412043.2501624336</v>
      </c>
      <c r="AH153" s="91">
        <f t="shared" si="51"/>
        <v>177633.87981923937</v>
      </c>
      <c r="AI153" s="92">
        <f t="shared" si="52"/>
        <v>1105732.0664496659</v>
      </c>
      <c r="AJ153" s="92">
        <f t="shared" si="53"/>
        <v>1943648.5561348535</v>
      </c>
      <c r="AK153" s="92">
        <f t="shared" si="54"/>
        <v>837916.48968518758</v>
      </c>
    </row>
    <row r="154" spans="1:37" s="94" customFormat="1" ht="14.1">
      <c r="A154" s="86" t="str">
        <f>'ESTIMATED Earned Revenue'!A155</f>
        <v>Atlanta, GA</v>
      </c>
      <c r="B154" s="86"/>
      <c r="C154" s="87">
        <f>'ESTIMATED Earned Revenue'!$I155*1.07925</f>
        <v>202589655.22005001</v>
      </c>
      <c r="D154" s="87">
        <f>'ESTIMATED Earned Revenue'!$L155*1.07925</f>
        <v>187757310.52153876</v>
      </c>
      <c r="E154" s="88">
        <f>IF(C154&gt;='Control Panel'!D$36,(('Control Panel'!D$34-'Control Panel'!C$34)*'Control Panel'!$C$39)+('Control Panel'!D$35-'Control Panel'!C$35)*'Control Panel'!$C$40+(('Control Panel'!D$36-'Control Panel'!C$36)*'Control Panel'!$C$41),IF(C154&gt;='Control Panel'!D$35,(('Control Panel'!D$34-'Control Panel'!C$34)*'Control Panel'!$C$39)+(('Control Panel'!D$35-'Control Panel'!C$35)*'Control Panel'!$C$40)+((C154-'Control Panel'!D$35)*'Control Panel'!$C$41),IF(C154&gt;='Control Panel'!D$34,(('Control Panel'!D$34-'Control Panel'!C$34)*'Control Panel'!$C$39)+((C154-'Control Panel'!D$34)*'Control Panel'!$C$40),IF(C154&lt;='Control Panel'!D$34,((C154-'Control Panel'!C$34)*'Control Panel'!$C$39)))))</f>
        <v>202203.584</v>
      </c>
      <c r="F154" s="88">
        <f>IF(D154&gt;='Control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Panel'!$C$29)),IF(D154&gt;='Control Panel'!$D$12,(('Control Panel'!$D$8-'Control Panel'!$C$8)*'Control Panel'!$C$24)+(('Control Panel'!$D$9-'Control Panel'!$C$9)*'Control Panel'!$C$25)+(('Control Panel'!$D$10-'Control Panel'!$C$10)*'Control Panel'!$C$26)+(('Control Panel'!$D$11-'Control Panel'!$C$11)*'Control Panel'!$C$27)+(('Control Panel'!$D$12-'Control Panel'!$C$12)*'Control Panel'!$C$28)+((D154-'Control Panel'!$D$12)*'Control Panel'!$C$29),IF(D154&gt;='Control Panel'!$D$11,(('Control Panel'!$D$8-'Control Panel'!$C$8)*'Control Panel'!$C$24)+(('Control Panel'!$D$9-'Control Panel'!$C$9)*'Control Panel'!$C$25)+(('Control Panel'!$D$10-'Control Panel'!$C$10)*'Control Panel'!$C$26)+(('Control Panel'!$D$11-'Control Panel'!$C$11)*'Control Panel'!$C$27)+((D154-'Control Panel'!$D$11)*'Control Panel'!$C$28),IF(D154&gt;='Control Panel'!$D$10,(('Control Panel'!$D$8-'Control Panel'!$C$8)*'Control Panel'!$C$24)+('Control Panel'!$D$9-'Control Panel'!$C$9)*'Control Panel'!$C$25+(('Control Panel'!$D$10-'Control Panel'!$C$10)*'Control Panel'!$C$26)+((D154-'Control Panel'!$D$10)*'Control Panel'!$C$27),IF(D154&gt;='Control Panel'!$D$9,(('Control Panel'!$D$8-'Control Panel'!$C$8)*'Control Panel'!$C$24)+(('Control Panel'!$D$9-'Control Panel'!$C$9)*'Control Panel'!$C$25)+((D154-'Control Panel'!$D$9)*'Control Panel'!$C$26),IF(D154&gt;='Control Panel'!$D$8,(('Control Panel'!$D$8-'Control Panel'!$C$8)*'Control Panel'!$C$24)+((D154-'Control Panel'!$D$8)*'Control Panel'!$C$25),IF(D154&lt;='Control Panel'!$D$8,((D154-'Control Panel'!$C$8)*'Control Panel'!$C$24))))))))</f>
        <v>382757.30702153879</v>
      </c>
      <c r="G154" s="89">
        <f t="shared" si="44"/>
        <v>9.9809431918115128E-4</v>
      </c>
      <c r="H154" s="90">
        <f t="shared" si="45"/>
        <v>2.0385747215825741E-3</v>
      </c>
      <c r="I154" s="91">
        <f t="shared" si="46"/>
        <v>180553.72302153878</v>
      </c>
      <c r="J154" s="91">
        <f>C154*(1+'Control Panel'!$C$44)</f>
        <v>208667344.87665153</v>
      </c>
      <c r="K154" s="91">
        <f>D154*(1+'Control Panel'!$C$44)</f>
        <v>193390029.83718494</v>
      </c>
      <c r="L154" s="92">
        <f>IF(J154&gt;='Control Panel'!G$36,(('Control Panel'!G$34-'Control Panel'!F$34)*'Control Panel'!$C$39)+('Control Panel'!G$35-'Control Panel'!F$35)*'Control Panel'!$C$40+(('Control Panel'!G$36-'Control Panel'!F$36)*'Control Panel'!$C$41),IF(J154&gt;='Control Panel'!G$35,(('Control Panel'!G$34-'Control Panel'!F$34)*'Control Panel'!$C$39)+(('Control Panel'!G$35-'Control Panel'!F$35)*'Control Panel'!$C$40)+((J154-'Control Panel'!G$35)*'Control Panel'!$C$41),IF(J154&gt;='Control Panel'!G$34,(('Control Panel'!G$34-'Control Panel'!F$34)*'Control Panel'!$C$39)+((J154-'Control Panel'!G$34)*'Control Panel'!$C$40),IF(J154&lt;='Control Panel'!G$34,((J154-'Control Panel'!F$34)*'Control Panel'!$C$39)))))</f>
        <v>208269.68946000002</v>
      </c>
      <c r="M154" s="92">
        <f>IF(K154&gt;='Control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Panel'!$C$29)),IF(K154&gt;='Control Panel'!$G$12,(('Control Panel'!$G$8-'Control Panel'!$F$8)*'Control Panel'!$C$24)+(('Control Panel'!$G$9-'Control Panel'!$F$9)*'Control Panel'!$C$25)+(('Control Panel'!$G$10-'Control Panel'!$F$10)*'Control Panel'!$C$26)+(('Control Panel'!$G$11-'Control Panel'!$F$11)*'Control Panel'!$C$27)+(('Control Panel'!$G$12-'Control Panel'!$F$12)*'Control Panel'!$C$28)+((K154-'Control Panel'!$G$12)*'Control Panel'!$C$29),IF(K154&gt;='Control Panel'!$G$11,(('Control Panel'!$G$8-'Control Panel'!$F$8)*'Control Panel'!$C$24)+(('Control Panel'!$G$9-'Control Panel'!$F$9)*'Control Panel'!$C$25)+(('Control Panel'!$G$10-'Control Panel'!$F$10)*'Control Panel'!$C$26)+(('Control Panel'!$G$11-'Control Panel'!$F$11)*'Control Panel'!$C$27)+((K154-'Control Panel'!$G$11)*'Control Panel'!$C$28),IF(K154&gt;='Control Panel'!$G$10,(('Control Panel'!$G$8-'Control Panel'!$F$8)*'Control Panel'!$C$24)+('Control Panel'!$G$9-'Control Panel'!$F$9)*'Control Panel'!$C$25+(('Control Panel'!$G$10-'Control Panel'!$F$10)*'Control Panel'!$C$26)+((K154-'Control Panel'!$G$10)*'Control Panel'!$C$27),IF(K154&gt;='Control Panel'!$G$9,(('Control Panel'!$G$8-'Control Panel'!$F$8)*'Control Panel'!$C$24)+(('Control Panel'!$G$9-'Control Panel'!$F$9)*'Control Panel'!$C$25)+((K154-'Control Panel'!$G$9)*'Control Panel'!$C$26),IF(K154&gt;='Control Panel'!$G$8,(('Control Panel'!$G$8-'Control Panel'!$F$8)*'Control Panel'!$C$24)+((K154-'Control Panel'!$G$8)*'Control Panel'!$C$25),IF(K154&lt;='Control Panel'!$G$8,((K154-'Control Panel'!$F$8)*'Control Panel'!$C$24))))))))</f>
        <v>394240.02633718494</v>
      </c>
      <c r="N154" s="92">
        <f t="shared" si="47"/>
        <v>185970.33687718492</v>
      </c>
      <c r="O154" s="92">
        <f>J154*(1+'Control Panel'!$C$44)</f>
        <v>214927365.22295108</v>
      </c>
      <c r="P154" s="92">
        <f>K154*(1+'Control Panel'!$C$44)</f>
        <v>199191730.73230049</v>
      </c>
      <c r="Q154" s="92">
        <f>IF(O154&gt;='Control Panel'!J$36,(('Control Panel'!J$34-'Control Panel'!I$34)*'Control Panel'!$C$39)+('Control Panel'!J$35-'Control Panel'!I$35)*'Control Panel'!$C$40+(('Control Panel'!J$36-'Control Panel'!I$36)*'Control Panel'!$C$41),IF(O154&gt;='Control Panel'!J$35,(('Control Panel'!J$34-'Control Panel'!I$34)*'Control Panel'!$C$39)+(('Control Panel'!J$35-'Control Panel'!I$35)*'Control Panel'!$C$40)+((O154-'Control Panel'!J$35)*'Control Panel'!$C$41),IF(O154&gt;='Control Panel'!J$34,(('Control Panel'!J$34-'Control Panel'!I$34)*'Control Panel'!$C$39)+((O154-'Control Panel'!J$34)*'Control Panel'!$C$40),IF(O154&lt;='Control Panel'!J$34,((O154-'Control Panel'!I$34)*'Control Panel'!$C$39)))))</f>
        <v>214517.78014380005</v>
      </c>
      <c r="R154" s="92">
        <f>IF(P154&gt;='Control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Panel'!$C$29)),IF(P154&gt;='Control Panel'!$J$12,(('Control Panel'!$J$8-'Control Panel'!$I$8)*'Control Panel'!$C$24)+(('Control Panel'!$J$9-'Control Panel'!$I$9)*'Control Panel'!$C$25)+(('Control Panel'!$J$10-'Control Panel'!$I$10)*'Control Panel'!$C$26)+(('Control Panel'!$J$11-'Control Panel'!$I$11)*'Control Panel'!$C$27)+(('Control Panel'!$J$12-'Control Panel'!$I$12)*'Control Panel'!$C$28)+((P154-'Control Panel'!$J$12)*'Control Panel'!$C$29),IF(P154&gt;='Control Panel'!$J$11,(('Control Panel'!$J$8-'Control Panel'!$I$8)*'Control Panel'!$C$24)+(('Control Panel'!$J$9-'Control Panel'!$I$9)*'Control Panel'!$C$25)+(('Control Panel'!$J$10-'Control Panel'!$I$10)*'Control Panel'!$C$26)+(('Control Panel'!$J$11-'Control Panel'!$I$11)*'Control Panel'!$C$27)+((P154-'Control Panel'!$J$11)*'Control Panel'!$C$28),IF(P154&gt;='Control Panel'!$J$10,(('Control Panel'!$J$8-'Control Panel'!$I$8)*'Control Panel'!$C$24)+('Control Panel'!$J$9-'Control Panel'!$I$9)*'Control Panel'!$C$25+(('Control Panel'!$J$10-'Control Panel'!$I$10)*'Control Panel'!$C$26)+((P154-'Control Panel'!$J$10)*'Control Panel'!$C$27),IF(P154&gt;='Control Panel'!$J$9,(('Control Panel'!$J$8-'Control Panel'!$I$8)*'Control Panel'!$C$24)+(('Control Panel'!$J$9-'Control Panel'!$I$9)*'Control Panel'!$C$25)+((P154-'Control Panel'!$J$9)*'Control Panel'!$C$26),IF(P154&gt;='Control Panel'!$J$8,(('Control Panel'!$J$8-'Control Panel'!$I$8)*'Control Panel'!$C$24)+((P154-'Control Panel'!$J$8)*'Control Panel'!$C$25),IF(P154&lt;='Control Panel'!$J$8,((P154-'Control Panel'!$I$8)*'Control Panel'!$C$24))))))))</f>
        <v>406067.22712730052</v>
      </c>
      <c r="S154" s="92">
        <f t="shared" si="48"/>
        <v>191549.44698350047</v>
      </c>
      <c r="T154" s="92">
        <f>O154*(1+'Control Panel'!$C$44)</f>
        <v>221375186.17963964</v>
      </c>
      <c r="U154" s="92">
        <f>P154*(1+'Control Panel'!$C$44)</f>
        <v>205167482.65426952</v>
      </c>
      <c r="V154" s="92">
        <f>IF(T154&gt;='Control Panel'!M$36,(('Control Panel'!M$34-'Control Panel'!L$34)*'Control Panel'!$C$39)+('Control Panel'!M$35-'Control Panel'!L$35)*'Control Panel'!$C$40+(('Control Panel'!M$36-'Control Panel'!L$36)*'Control Panel'!$C$41),IF(T154&gt;='Control Panel'!M$35,(('Control Panel'!M$34-'Control Panel'!L$34)*'Control Panel'!$C$39)+(('Control Panel'!M$35-'Control Panel'!L$35)*'Control Panel'!$C$40)+((T154-'Control Panel'!M$35)*'Control Panel'!$C$41),IF(T154&gt;='Control Panel'!M$34,(('Control Panel'!M$34-'Control Panel'!L$34)*'Control Panel'!$C$39)+((T154-'Control Panel'!M$34)*'Control Panel'!$C$40),IF(T154&lt;='Control Panel'!M$34,((T154-'Control Panel'!L$34)*'Control Panel'!$C$39)))))</f>
        <v>220953.31354811406</v>
      </c>
      <c r="W154" s="91">
        <f>IF(U154&gt;='Control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Panel'!$C$29)),IF(U154&gt;='Control Panel'!$M$12,(('Control Panel'!$M$8-'Control Panel'!$L$8)*'Control Panel'!$C$24)+(('Control Panel'!$M$9-'Control Panel'!$L$9)*'Control Panel'!$C$25)+(('Control Panel'!$M$10-'Control Panel'!$L$10)*'Control Panel'!$C$26)+(('Control Panel'!$M$11-'Control Panel'!$L$11)*'Control Panel'!$C$27)+(('Control Panel'!$M$12-'Control Panel'!$L$12)*'Control Panel'!$C$28)+((U154-'Control Panel'!$M$12)*'Control Panel'!$C$29),IF(U154&gt;='Control Panel'!$M$11,(('Control Panel'!$M$8-'Control Panel'!$L$8)*'Control Panel'!$C$24)+(('Control Panel'!$M$9-'Control Panel'!$L$9)*'Control Panel'!$C$25)+(('Control Panel'!$M$10-'Control Panel'!$L$10)*'Control Panel'!$C$26)+(('Control Panel'!$M$11-'Control Panel'!$L$11)*'Control Panel'!$C$27)+((U154-'Control Panel'!$M$11)*'Control Panel'!$C$28),IF(U154&gt;='Control Panel'!$M$10,(('Control Panel'!$M$8-'Control Panel'!$L$8)*'Control Panel'!$C$24)+('Control Panel'!$M$9-'Control Panel'!$L$9)*'Control Panel'!$C$25+(('Control Panel'!$M$10-'Control Panel'!$L$10)*'Control Panel'!$C$26)+((U154-'Control Panel'!$M$10)*'Control Panel'!$C$27),IF(U154&gt;='Control Panel'!$M$9,(('Control Panel'!$M$8-'Control Panel'!$L$8)*'Control Panel'!$C$24)+(('Control Panel'!$M$9-'Control Panel'!$L$9)*'Control Panel'!$C$25)+((U154-'Control Panel'!$M$9)*'Control Panel'!$C$26),IF(U154&gt;='Control Panel'!$M$8,(('Control Panel'!$M$8-'Control Panel'!$L$8)*'Control Panel'!$C$24)+((U154-'Control Panel'!$M$8)*'Control Panel'!$C$25),IF(U154&lt;='Control Panel'!$M$8,((U154-'Control Panel'!$L$8)*'Control Panel'!$C$24))))))))</f>
        <v>418249.24415426957</v>
      </c>
      <c r="X154" s="92">
        <f t="shared" si="49"/>
        <v>197295.93060615551</v>
      </c>
      <c r="Y154" s="91">
        <f>T154*(1+'Control Panel'!$C$44)</f>
        <v>228016441.76502883</v>
      </c>
      <c r="Z154" s="91">
        <f>U154*(1+'Control Panel'!$C$44)</f>
        <v>211322507.1338976</v>
      </c>
      <c r="AA154" s="91">
        <f>IF(Y154&gt;='Control Panel'!P$36,(('Control Panel'!P$34-'Control Panel'!O$34)*'Control Panel'!$C$39)+('Control Panel'!P$35-'Control Panel'!O$35)*'Control Panel'!$C$40+(('Control Panel'!P$36-'Control Panel'!O$36)*'Control Panel'!$C$41),IF(Y154&gt;='Control Panel'!P$35,(('Control Panel'!P$34-'Control Panel'!O$34)*'Control Panel'!$C$39)+(('Control Panel'!P$35-'Control Panel'!O$35)*'Control Panel'!$C$40)+((Y154-'Control Panel'!P$35)*'Control Panel'!$C$41),IF(Y154&gt;='Control Panel'!P$34,(('Control Panel'!P$34-'Control Panel'!O$34)*'Control Panel'!$C$39)+((Y154-'Control Panel'!P$34)*'Control Panel'!$C$40),IF(Y154&lt;='Control Panel'!P$34,((Y154-'Control Panel'!O$34)*'Control Panel'!$C$39)))))</f>
        <v>227581.91295455751</v>
      </c>
      <c r="AB154" s="91">
        <f>IF(Z154&gt;='Control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Panel'!$C$29)),IF(Z154&gt;='Control Panel'!$P$12,(('Control Panel'!$P$8-'Control Panel'!$O$8)*'Control Panel'!$C$24)+(('Control Panel'!$P$9-'Control Panel'!$O$9)*'Control Panel'!$C$25)+(('Control Panel'!$P$10-'Control Panel'!$O$10)*'Control Panel'!$C$26)+(('Control Panel'!$P$11-'Control Panel'!$O$11)*'Control Panel'!$C$27)+(('Control Panel'!$P$12-'Control Panel'!$O$12)*'Control Panel'!$C$28)+((Z154-'Control Panel'!$P$12)*'Control Panel'!$C$29),IF(Z154&gt;='Control Panel'!$P$11,(('Control Panel'!$P$8-'Control Panel'!$O$8)*'Control Panel'!$C$24)+(('Control Panel'!$P$9-'Control Panel'!$O$9)*'Control Panel'!$C$25)+(('Control Panel'!$P$10-'Control Panel'!$O$10)*'Control Panel'!$C$26)+(('Control Panel'!$P$11-'Control Panel'!$O$11)*'Control Panel'!$C$27)+((Z154-'Control Panel'!$P$11)*'Control Panel'!$C$28),IF(Z154&gt;='Control Panel'!$P$10,(('Control Panel'!$P$8-'Control Panel'!$O$8)*'Control Panel'!$C$24)+('Control Panel'!$P$9-'Control Panel'!$O$9)*'Control Panel'!$C$25+(('Control Panel'!$P$10-'Control Panel'!$O$10)*'Control Panel'!$C$26)+((Z154-'Control Panel'!$P$10)*'Control Panel'!$C$27),IF(Z154&gt;='Control Panel'!$P$9,(('Control Panel'!$P$8-'Control Panel'!$O$8)*'Control Panel'!$C$24)+(('Control Panel'!$P$9-'Control Panel'!$O$9)*'Control Panel'!$C$25)+((Z154-'Control Panel'!$P$9)*'Control Panel'!$C$26),IF(Z154&gt;='Control Panel'!$P$8,(('Control Panel'!$P$8-'Control Panel'!$O$8)*'Control Panel'!$C$24)+((Z154-'Control Panel'!$P$8)*'Control Panel'!$C$25),IF(Z154&lt;='Control Panel'!$P$8,((Z154-'Control Panel'!$O$8)*'Control Panel'!$C$24))))))))</f>
        <v>430796.7215838976</v>
      </c>
      <c r="AC154" s="93">
        <f t="shared" si="50"/>
        <v>203214.80862934008</v>
      </c>
      <c r="AD154" s="93">
        <f>Y154*(1+'Control Panel'!$C$44)</f>
        <v>234856935.01797971</v>
      </c>
      <c r="AE154" s="91">
        <f>Z154*(1+'Control Panel'!$C$44)</f>
        <v>217662182.34791455</v>
      </c>
      <c r="AF154" s="91">
        <f>IF(AD154&gt;='Control Panel'!S$36,(('Control Panel'!S$34-'Control Panel'!R$34)*'Control Panel'!$C$39)+('Control Panel'!S$35-'Control Panel'!R$35)*'Control Panel'!$C$40+(('Control Panel'!S$36-'Control Panel'!R$36)*'Control Panel'!$C$41),IF(AD154&gt;='Control Panel'!S$35,(('Control Panel'!S$34-'Control Panel'!R$34)*'Control Panel'!$C$39)+(('Control Panel'!S$35-'Control Panel'!R$35)*'Control Panel'!$C$40)+((AD154-'Control Panel'!S$35)*'Control Panel'!$C$41),IF(AD154&gt;='Control Panel'!S$34,(('Control Panel'!S$34-'Control Panel'!R$34)*'Control Panel'!$C$39)+((AD154-'Control Panel'!S$34)*'Control Panel'!$C$40),IF(AD154&lt;='Control Panel'!S$34,((AD154-'Control Panel'!R$34)*'Control Panel'!$C$39)))))</f>
        <v>234409.37034319423</v>
      </c>
      <c r="AG154" s="91">
        <f>IF(AE154&gt;='Control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Panel'!$C$29)),IF(AE154&gt;='Control Panel'!$S$12,(('Control Panel'!$S$8-'Control Panel'!$R$8)*'Control Panel'!$C$24)+(('Control Panel'!$S$9-'Control Panel'!$R$9)*'Control Panel'!$C$25)+(('Control Panel'!$S$10-'Control Panel'!$R$10)*'Control Panel'!$C$26)+(('Control Panel'!$S$11-'Control Panel'!$R$11)*'Control Panel'!$C$27)+(('Control Panel'!$S$12-'Control Panel'!$R$12)*'Control Panel'!$C$28)+((AE154-'Control Panel'!$S$12)*'Control Panel'!$C$29),IF(AE154&gt;='Control Panel'!$S$11,(('Control Panel'!$S$8-'Control Panel'!$R$8)*'Control Panel'!$C$24)+(('Control Panel'!$S$9-'Control Panel'!$R$9)*'Control Panel'!$C$25)+(('Control Panel'!$S$10-'Control Panel'!$R$10)*'Control Panel'!$C$26)+(('Control Panel'!$S$11-'Control Panel'!$R$11)*'Control Panel'!$C$27)+((AE154-'Control Panel'!$S$11)*'Control Panel'!$C$28),IF(AE154&gt;='Control Panel'!$S$10,(('Control Panel'!$S$8-'Control Panel'!$R$8)*'Control Panel'!$C$24)+('Control Panel'!$S$9-'Control Panel'!$R$9)*'Control Panel'!$C$25+(('Control Panel'!$S$10-'Control Panel'!$R$10)*'Control Panel'!$C$26)+((AE154-'Control Panel'!$S$10)*'Control Panel'!$C$27),IF(AE154&gt;='Control Panel'!$S$9,(('Control Panel'!$S$8-'Control Panel'!$R$8)*'Control Panel'!$C$24)+(('Control Panel'!$S$9-'Control Panel'!$R$9)*'Control Panel'!$C$25)+((AE154-'Control Panel'!$S$9)*'Control Panel'!$C$26),IF(AE154&gt;='Control Panel'!$S$8,(('Control Panel'!$S$8-'Control Panel'!$R$8)*'Control Panel'!$C$24)+((AE154-'Control Panel'!$S$8)*'Control Panel'!$C$25),IF(AE154&lt;='Control Panel'!$S$8,((AE154-'Control Panel'!$R$8)*'Control Panel'!$C$24))))))))</f>
        <v>443720.62333641457</v>
      </c>
      <c r="AH154" s="91">
        <f t="shared" si="51"/>
        <v>209311.25299322035</v>
      </c>
      <c r="AI154" s="92">
        <f t="shared" si="52"/>
        <v>1105732.0664496659</v>
      </c>
      <c r="AJ154" s="92">
        <f t="shared" si="53"/>
        <v>2093073.8425390671</v>
      </c>
      <c r="AK154" s="92">
        <f t="shared" si="54"/>
        <v>987341.77608940122</v>
      </c>
    </row>
    <row r="155" spans="1:37" s="94" customFormat="1" ht="14.1">
      <c r="A155" s="86" t="str">
        <f>'ESTIMATED Earned Revenue'!A156</f>
        <v>Portland, OR</v>
      </c>
      <c r="B155" s="86"/>
      <c r="C155" s="87">
        <f>'ESTIMATED Earned Revenue'!$I156*1.07925</f>
        <v>217787632.56675002</v>
      </c>
      <c r="D155" s="87">
        <f>'ESTIMATED Earned Revenue'!$L156*1.07925</f>
        <v>200438143.79550001</v>
      </c>
      <c r="E155" s="88">
        <f>IF(C155&gt;='Control Panel'!D$36,(('Control Panel'!D$34-'Control Panel'!C$34)*'Control Panel'!$C$39)+('Control Panel'!D$35-'Control Panel'!C$35)*'Control Panel'!$C$40+(('Control Panel'!D$36-'Control Panel'!C$36)*'Control Panel'!$C$41),IF(C155&gt;='Control Panel'!D$35,(('Control Panel'!D$34-'Control Panel'!C$34)*'Control Panel'!$C$39)+(('Control Panel'!D$35-'Control Panel'!C$35)*'Control Panel'!$C$40)+((C155-'Control Panel'!D$35)*'Control Panel'!$C$41),IF(C155&gt;='Control Panel'!D$34,(('Control Panel'!D$34-'Control Panel'!C$34)*'Control Panel'!$C$39)+((C155-'Control Panel'!D$34)*'Control Panel'!$C$40),IF(C155&lt;='Control Panel'!D$34,((C155-'Control Panel'!C$34)*'Control Panel'!$C$39)))))</f>
        <v>202203.584</v>
      </c>
      <c r="F155" s="88">
        <f>IF(D155&gt;='Control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Panel'!$C$29)),IF(D155&gt;='Control Panel'!$D$12,(('Control Panel'!$D$8-'Control Panel'!$C$8)*'Control Panel'!$C$24)+(('Control Panel'!$D$9-'Control Panel'!$C$9)*'Control Panel'!$C$25)+(('Control Panel'!$D$10-'Control Panel'!$C$10)*'Control Panel'!$C$26)+(('Control Panel'!$D$11-'Control Panel'!$C$11)*'Control Panel'!$C$27)+(('Control Panel'!$D$12-'Control Panel'!$C$12)*'Control Panel'!$C$28)+((D155-'Control Panel'!$D$12)*'Control Panel'!$C$29),IF(D155&gt;='Control Panel'!$D$11,(('Control Panel'!$D$8-'Control Panel'!$C$8)*'Control Panel'!$C$24)+(('Control Panel'!$D$9-'Control Panel'!$C$9)*'Control Panel'!$C$25)+(('Control Panel'!$D$10-'Control Panel'!$C$10)*'Control Panel'!$C$26)+(('Control Panel'!$D$11-'Control Panel'!$C$11)*'Control Panel'!$C$27)+((D155-'Control Panel'!$D$11)*'Control Panel'!$C$28),IF(D155&gt;='Control Panel'!$D$10,(('Control Panel'!$D$8-'Control Panel'!$C$8)*'Control Panel'!$C$24)+('Control Panel'!$D$9-'Control Panel'!$C$9)*'Control Panel'!$C$25+(('Control Panel'!$D$10-'Control Panel'!$C$10)*'Control Panel'!$C$26)+((D155-'Control Panel'!$D$10)*'Control Panel'!$C$27),IF(D155&gt;='Control Panel'!$D$9,(('Control Panel'!$D$8-'Control Panel'!$C$8)*'Control Panel'!$C$24)+(('Control Panel'!$D$9-'Control Panel'!$C$9)*'Control Panel'!$C$25)+((D155-'Control Panel'!$D$9)*'Control Panel'!$C$26),IF(D155&gt;='Control Panel'!$D$8,(('Control Panel'!$D$8-'Control Panel'!$C$8)*'Control Panel'!$C$24)+((D155-'Control Panel'!$D$8)*'Control Panel'!$C$25),IF(D155&lt;='Control Panel'!$D$8,((D155-'Control Panel'!$C$8)*'Control Panel'!$C$24))))))))</f>
        <v>395438.14029550005</v>
      </c>
      <c r="G155" s="89">
        <f t="shared" si="44"/>
        <v>9.2844383134577839E-4</v>
      </c>
      <c r="H155" s="90">
        <f t="shared" si="45"/>
        <v>1.9728687005750346E-3</v>
      </c>
      <c r="I155" s="91">
        <f t="shared" si="46"/>
        <v>193234.55629550005</v>
      </c>
      <c r="J155" s="91">
        <f>C155*(1+'Control Panel'!$C$44)</f>
        <v>224321261.54375252</v>
      </c>
      <c r="K155" s="91">
        <f>D155*(1+'Control Panel'!$C$44)</f>
        <v>206451288.10936502</v>
      </c>
      <c r="L155" s="92">
        <f>IF(J155&gt;='Control Panel'!G$36,(('Control Panel'!G$34-'Control Panel'!F$34)*'Control Panel'!$C$39)+('Control Panel'!G$35-'Control Panel'!F$35)*'Control Panel'!$C$40+(('Control Panel'!G$36-'Control Panel'!F$36)*'Control Panel'!$C$41),IF(J155&gt;='Control Panel'!G$35,(('Control Panel'!G$34-'Control Panel'!F$34)*'Control Panel'!$C$39)+(('Control Panel'!G$35-'Control Panel'!F$35)*'Control Panel'!$C$40)+((J155-'Control Panel'!G$35)*'Control Panel'!$C$41),IF(J155&gt;='Control Panel'!G$34,(('Control Panel'!G$34-'Control Panel'!F$34)*'Control Panel'!$C$39)+((J155-'Control Panel'!G$34)*'Control Panel'!$C$40),IF(J155&lt;='Control Panel'!G$34,((J155-'Control Panel'!F$34)*'Control Panel'!$C$39)))))</f>
        <v>208269.68946000002</v>
      </c>
      <c r="M155" s="92">
        <f>IF(K155&gt;='Control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Panel'!$C$29)),IF(K155&gt;='Control Panel'!$G$12,(('Control Panel'!$G$8-'Control Panel'!$F$8)*'Control Panel'!$C$24)+(('Control Panel'!$G$9-'Control Panel'!$F$9)*'Control Panel'!$C$25)+(('Control Panel'!$G$10-'Control Panel'!$F$10)*'Control Panel'!$C$26)+(('Control Panel'!$G$11-'Control Panel'!$F$11)*'Control Panel'!$C$27)+(('Control Panel'!$G$12-'Control Panel'!$F$12)*'Control Panel'!$C$28)+((K155-'Control Panel'!$G$12)*'Control Panel'!$C$29),IF(K155&gt;='Control Panel'!$G$11,(('Control Panel'!$G$8-'Control Panel'!$F$8)*'Control Panel'!$C$24)+(('Control Panel'!$G$9-'Control Panel'!$F$9)*'Control Panel'!$C$25)+(('Control Panel'!$G$10-'Control Panel'!$F$10)*'Control Panel'!$C$26)+(('Control Panel'!$G$11-'Control Panel'!$F$11)*'Control Panel'!$C$27)+((K155-'Control Panel'!$G$11)*'Control Panel'!$C$28),IF(K155&gt;='Control Panel'!$G$10,(('Control Panel'!$G$8-'Control Panel'!$F$8)*'Control Panel'!$C$24)+('Control Panel'!$G$9-'Control Panel'!$F$9)*'Control Panel'!$C$25+(('Control Panel'!$G$10-'Control Panel'!$F$10)*'Control Panel'!$C$26)+((K155-'Control Panel'!$G$10)*'Control Panel'!$C$27),IF(K155&gt;='Control Panel'!$G$9,(('Control Panel'!$G$8-'Control Panel'!$F$8)*'Control Panel'!$C$24)+(('Control Panel'!$G$9-'Control Panel'!$F$9)*'Control Panel'!$C$25)+((K155-'Control Panel'!$G$9)*'Control Panel'!$C$26),IF(K155&gt;='Control Panel'!$G$8,(('Control Panel'!$G$8-'Control Panel'!$F$8)*'Control Panel'!$C$24)+((K155-'Control Panel'!$G$8)*'Control Panel'!$C$25),IF(K155&lt;='Control Panel'!$G$8,((K155-'Control Panel'!$F$8)*'Control Panel'!$C$24))))))))</f>
        <v>407301.28460936504</v>
      </c>
      <c r="N155" s="92">
        <f t="shared" si="47"/>
        <v>199031.59514936502</v>
      </c>
      <c r="O155" s="92">
        <f>J155*(1+'Control Panel'!$C$44)</f>
        <v>231050899.3900651</v>
      </c>
      <c r="P155" s="92">
        <f>K155*(1+'Control Panel'!$C$44)</f>
        <v>212644826.75264597</v>
      </c>
      <c r="Q155" s="92">
        <f>IF(O155&gt;='Control Panel'!J$36,(('Control Panel'!J$34-'Control Panel'!I$34)*'Control Panel'!$C$39)+('Control Panel'!J$35-'Control Panel'!I$35)*'Control Panel'!$C$40+(('Control Panel'!J$36-'Control Panel'!I$36)*'Control Panel'!$C$41),IF(O155&gt;='Control Panel'!J$35,(('Control Panel'!J$34-'Control Panel'!I$34)*'Control Panel'!$C$39)+(('Control Panel'!J$35-'Control Panel'!I$35)*'Control Panel'!$C$40)+((O155-'Control Panel'!J$35)*'Control Panel'!$C$41),IF(O155&gt;='Control Panel'!J$34,(('Control Panel'!J$34-'Control Panel'!I$34)*'Control Panel'!$C$39)+((O155-'Control Panel'!J$34)*'Control Panel'!$C$40),IF(O155&lt;='Control Panel'!J$34,((O155-'Control Panel'!I$34)*'Control Panel'!$C$39)))))</f>
        <v>214517.78014380005</v>
      </c>
      <c r="R155" s="92">
        <f>IF(P155&gt;='Control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Panel'!$C$29)),IF(P155&gt;='Control Panel'!$J$12,(('Control Panel'!$J$8-'Control Panel'!$I$8)*'Control Panel'!$C$24)+(('Control Panel'!$J$9-'Control Panel'!$I$9)*'Control Panel'!$C$25)+(('Control Panel'!$J$10-'Control Panel'!$I$10)*'Control Panel'!$C$26)+(('Control Panel'!$J$11-'Control Panel'!$I$11)*'Control Panel'!$C$27)+(('Control Panel'!$J$12-'Control Panel'!$I$12)*'Control Panel'!$C$28)+((P155-'Control Panel'!$J$12)*'Control Panel'!$C$29),IF(P155&gt;='Control Panel'!$J$11,(('Control Panel'!$J$8-'Control Panel'!$I$8)*'Control Panel'!$C$24)+(('Control Panel'!$J$9-'Control Panel'!$I$9)*'Control Panel'!$C$25)+(('Control Panel'!$J$10-'Control Panel'!$I$10)*'Control Panel'!$C$26)+(('Control Panel'!$J$11-'Control Panel'!$I$11)*'Control Panel'!$C$27)+((P155-'Control Panel'!$J$11)*'Control Panel'!$C$28),IF(P155&gt;='Control Panel'!$J$10,(('Control Panel'!$J$8-'Control Panel'!$I$8)*'Control Panel'!$C$24)+('Control Panel'!$J$9-'Control Panel'!$I$9)*'Control Panel'!$C$25+(('Control Panel'!$J$10-'Control Panel'!$I$10)*'Control Panel'!$C$26)+((P155-'Control Panel'!$J$10)*'Control Panel'!$C$27),IF(P155&gt;='Control Panel'!$J$9,(('Control Panel'!$J$8-'Control Panel'!$I$8)*'Control Panel'!$C$24)+(('Control Panel'!$J$9-'Control Panel'!$I$9)*'Control Panel'!$C$25)+((P155-'Control Panel'!$J$9)*'Control Panel'!$C$26),IF(P155&gt;='Control Panel'!$J$8,(('Control Panel'!$J$8-'Control Panel'!$I$8)*'Control Panel'!$C$24)+((P155-'Control Panel'!$J$8)*'Control Panel'!$C$25),IF(P155&lt;='Control Panel'!$J$8,((P155-'Control Panel'!$I$8)*'Control Panel'!$C$24))))))))</f>
        <v>419520.32314764604</v>
      </c>
      <c r="S155" s="92">
        <f t="shared" si="48"/>
        <v>205002.54300384599</v>
      </c>
      <c r="T155" s="92">
        <f>O155*(1+'Control Panel'!$C$44)</f>
        <v>237982426.37176707</v>
      </c>
      <c r="U155" s="92">
        <f>P155*(1+'Control Panel'!$C$44)</f>
        <v>219024171.55522534</v>
      </c>
      <c r="V155" s="92">
        <f>IF(T155&gt;='Control Panel'!M$36,(('Control Panel'!M$34-'Control Panel'!L$34)*'Control Panel'!$C$39)+('Control Panel'!M$35-'Control Panel'!L$35)*'Control Panel'!$C$40+(('Control Panel'!M$36-'Control Panel'!L$36)*'Control Panel'!$C$41),IF(T155&gt;='Control Panel'!M$35,(('Control Panel'!M$34-'Control Panel'!L$34)*'Control Panel'!$C$39)+(('Control Panel'!M$35-'Control Panel'!L$35)*'Control Panel'!$C$40)+((T155-'Control Panel'!M$35)*'Control Panel'!$C$41),IF(T155&gt;='Control Panel'!M$34,(('Control Panel'!M$34-'Control Panel'!L$34)*'Control Panel'!$C$39)+((T155-'Control Panel'!M$34)*'Control Panel'!$C$40),IF(T155&lt;='Control Panel'!M$34,((T155-'Control Panel'!L$34)*'Control Panel'!$C$39)))))</f>
        <v>220953.31354811406</v>
      </c>
      <c r="W155" s="91">
        <f>IF(U155&gt;='Control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Panel'!$C$29)),IF(U155&gt;='Control Panel'!$M$12,(('Control Panel'!$M$8-'Control Panel'!$L$8)*'Control Panel'!$C$24)+(('Control Panel'!$M$9-'Control Panel'!$L$9)*'Control Panel'!$C$25)+(('Control Panel'!$M$10-'Control Panel'!$L$10)*'Control Panel'!$C$26)+(('Control Panel'!$M$11-'Control Panel'!$L$11)*'Control Panel'!$C$27)+(('Control Panel'!$M$12-'Control Panel'!$L$12)*'Control Panel'!$C$28)+((U155-'Control Panel'!$M$12)*'Control Panel'!$C$29),IF(U155&gt;='Control Panel'!$M$11,(('Control Panel'!$M$8-'Control Panel'!$L$8)*'Control Panel'!$C$24)+(('Control Panel'!$M$9-'Control Panel'!$L$9)*'Control Panel'!$C$25)+(('Control Panel'!$M$10-'Control Panel'!$L$10)*'Control Panel'!$C$26)+(('Control Panel'!$M$11-'Control Panel'!$L$11)*'Control Panel'!$C$27)+((U155-'Control Panel'!$M$11)*'Control Panel'!$C$28),IF(U155&gt;='Control Panel'!$M$10,(('Control Panel'!$M$8-'Control Panel'!$L$8)*'Control Panel'!$C$24)+('Control Panel'!$M$9-'Control Panel'!$L$9)*'Control Panel'!$C$25+(('Control Panel'!$M$10-'Control Panel'!$L$10)*'Control Panel'!$C$26)+((U155-'Control Panel'!$M$10)*'Control Panel'!$C$27),IF(U155&gt;='Control Panel'!$M$9,(('Control Panel'!$M$8-'Control Panel'!$L$8)*'Control Panel'!$C$24)+(('Control Panel'!$M$9-'Control Panel'!$L$9)*'Control Panel'!$C$25)+((U155-'Control Panel'!$M$9)*'Control Panel'!$C$26),IF(U155&gt;='Control Panel'!$M$8,(('Control Panel'!$M$8-'Control Panel'!$L$8)*'Control Panel'!$C$24)+((U155-'Control Panel'!$M$8)*'Control Panel'!$C$25),IF(U155&lt;='Control Panel'!$M$8,((U155-'Control Panel'!$L$8)*'Control Panel'!$C$24))))))))</f>
        <v>432105.93305522535</v>
      </c>
      <c r="X155" s="92">
        <f t="shared" si="49"/>
        <v>211152.61950711129</v>
      </c>
      <c r="Y155" s="91">
        <f>T155*(1+'Control Panel'!$C$44)</f>
        <v>245121899.16292009</v>
      </c>
      <c r="Z155" s="91">
        <f>U155*(1+'Control Panel'!$C$44)</f>
        <v>225594896.70188209</v>
      </c>
      <c r="AA155" s="91">
        <f>IF(Y155&gt;='Control Panel'!P$36,(('Control Panel'!P$34-'Control Panel'!O$34)*'Control Panel'!$C$39)+('Control Panel'!P$35-'Control Panel'!O$35)*'Control Panel'!$C$40+(('Control Panel'!P$36-'Control Panel'!O$36)*'Control Panel'!$C$41),IF(Y155&gt;='Control Panel'!P$35,(('Control Panel'!P$34-'Control Panel'!O$34)*'Control Panel'!$C$39)+(('Control Panel'!P$35-'Control Panel'!O$35)*'Control Panel'!$C$40)+((Y155-'Control Panel'!P$35)*'Control Panel'!$C$41),IF(Y155&gt;='Control Panel'!P$34,(('Control Panel'!P$34-'Control Panel'!O$34)*'Control Panel'!$C$39)+((Y155-'Control Panel'!P$34)*'Control Panel'!$C$40),IF(Y155&lt;='Control Panel'!P$34,((Y155-'Control Panel'!O$34)*'Control Panel'!$C$39)))))</f>
        <v>227581.91295455751</v>
      </c>
      <c r="AB155" s="91">
        <f>IF(Z155&gt;='Control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Panel'!$C$29)),IF(Z155&gt;='Control Panel'!$P$12,(('Control Panel'!$P$8-'Control Panel'!$O$8)*'Control Panel'!$C$24)+(('Control Panel'!$P$9-'Control Panel'!$O$9)*'Control Panel'!$C$25)+(('Control Panel'!$P$10-'Control Panel'!$O$10)*'Control Panel'!$C$26)+(('Control Panel'!$P$11-'Control Panel'!$O$11)*'Control Panel'!$C$27)+(('Control Panel'!$P$12-'Control Panel'!$O$12)*'Control Panel'!$C$28)+((Z155-'Control Panel'!$P$12)*'Control Panel'!$C$29),IF(Z155&gt;='Control Panel'!$P$11,(('Control Panel'!$P$8-'Control Panel'!$O$8)*'Control Panel'!$C$24)+(('Control Panel'!$P$9-'Control Panel'!$O$9)*'Control Panel'!$C$25)+(('Control Panel'!$P$10-'Control Panel'!$O$10)*'Control Panel'!$C$26)+(('Control Panel'!$P$11-'Control Panel'!$O$11)*'Control Panel'!$C$27)+((Z155-'Control Panel'!$P$11)*'Control Panel'!$C$28),IF(Z155&gt;='Control Panel'!$P$10,(('Control Panel'!$P$8-'Control Panel'!$O$8)*'Control Panel'!$C$24)+('Control Panel'!$P$9-'Control Panel'!$O$9)*'Control Panel'!$C$25+(('Control Panel'!$P$10-'Control Panel'!$O$10)*'Control Panel'!$C$26)+((Z155-'Control Panel'!$P$10)*'Control Panel'!$C$27),IF(Z155&gt;='Control Panel'!$P$9,(('Control Panel'!$P$8-'Control Panel'!$O$8)*'Control Panel'!$C$24)+(('Control Panel'!$P$9-'Control Panel'!$O$9)*'Control Panel'!$C$25)+((Z155-'Control Panel'!$P$9)*'Control Panel'!$C$26),IF(Z155&gt;='Control Panel'!$P$8,(('Control Panel'!$P$8-'Control Panel'!$O$8)*'Control Panel'!$C$24)+((Z155-'Control Panel'!$P$8)*'Control Panel'!$C$25),IF(Z155&lt;='Control Panel'!$P$8,((Z155-'Control Panel'!$O$8)*'Control Panel'!$C$24))))))))</f>
        <v>445069.11115188216</v>
      </c>
      <c r="AC155" s="93">
        <f t="shared" si="50"/>
        <v>217487.19819732464</v>
      </c>
      <c r="AD155" s="93">
        <f>Y155*(1+'Control Panel'!$C$44)</f>
        <v>252475556.1378077</v>
      </c>
      <c r="AE155" s="91">
        <f>Z155*(1+'Control Panel'!$C$44)</f>
        <v>232362743.60293856</v>
      </c>
      <c r="AF155" s="91">
        <f>IF(AD155&gt;='Control Panel'!S$36,(('Control Panel'!S$34-'Control Panel'!R$34)*'Control Panel'!$C$39)+('Control Panel'!S$35-'Control Panel'!R$35)*'Control Panel'!$C$40+(('Control Panel'!S$36-'Control Panel'!R$36)*'Control Panel'!$C$41),IF(AD155&gt;='Control Panel'!S$35,(('Control Panel'!S$34-'Control Panel'!R$34)*'Control Panel'!$C$39)+(('Control Panel'!S$35-'Control Panel'!R$35)*'Control Panel'!$C$40)+((AD155-'Control Panel'!S$35)*'Control Panel'!$C$41),IF(AD155&gt;='Control Panel'!S$34,(('Control Panel'!S$34-'Control Panel'!R$34)*'Control Panel'!$C$39)+((AD155-'Control Panel'!S$34)*'Control Panel'!$C$40),IF(AD155&lt;='Control Panel'!S$34,((AD155-'Control Panel'!R$34)*'Control Panel'!$C$39)))))</f>
        <v>234409.37034319423</v>
      </c>
      <c r="AG155" s="91">
        <f>IF(AE155&gt;='Control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Panel'!$C$29)),IF(AE155&gt;='Control Panel'!$S$12,(('Control Panel'!$S$8-'Control Panel'!$R$8)*'Control Panel'!$C$24)+(('Control Panel'!$S$9-'Control Panel'!$R$9)*'Control Panel'!$C$25)+(('Control Panel'!$S$10-'Control Panel'!$R$10)*'Control Panel'!$C$26)+(('Control Panel'!$S$11-'Control Panel'!$R$11)*'Control Panel'!$C$27)+(('Control Panel'!$S$12-'Control Panel'!$R$12)*'Control Panel'!$C$28)+((AE155-'Control Panel'!$S$12)*'Control Panel'!$C$29),IF(AE155&gt;='Control Panel'!$S$11,(('Control Panel'!$S$8-'Control Panel'!$R$8)*'Control Panel'!$C$24)+(('Control Panel'!$S$9-'Control Panel'!$R$9)*'Control Panel'!$C$25)+(('Control Panel'!$S$10-'Control Panel'!$R$10)*'Control Panel'!$C$26)+(('Control Panel'!$S$11-'Control Panel'!$R$11)*'Control Panel'!$C$27)+((AE155-'Control Panel'!$S$11)*'Control Panel'!$C$28),IF(AE155&gt;='Control Panel'!$S$10,(('Control Panel'!$S$8-'Control Panel'!$R$8)*'Control Panel'!$C$24)+('Control Panel'!$S$9-'Control Panel'!$R$9)*'Control Panel'!$C$25+(('Control Panel'!$S$10-'Control Panel'!$R$10)*'Control Panel'!$C$26)+((AE155-'Control Panel'!$S$10)*'Control Panel'!$C$27),IF(AE155&gt;='Control Panel'!$S$9,(('Control Panel'!$S$8-'Control Panel'!$R$8)*'Control Panel'!$C$24)+(('Control Panel'!$S$9-'Control Panel'!$R$9)*'Control Panel'!$C$25)+((AE155-'Control Panel'!$S$9)*'Control Panel'!$C$26),IF(AE155&gt;='Control Panel'!$S$8,(('Control Panel'!$S$8-'Control Panel'!$R$8)*'Control Panel'!$C$24)+((AE155-'Control Panel'!$S$8)*'Control Panel'!$C$25),IF(AE155&lt;='Control Panel'!$S$8,((AE155-'Control Panel'!$R$8)*'Control Panel'!$C$24))))))))</f>
        <v>458421.18459143862</v>
      </c>
      <c r="AH155" s="91">
        <f t="shared" si="51"/>
        <v>224011.81424824439</v>
      </c>
      <c r="AI155" s="92">
        <f t="shared" si="52"/>
        <v>1105732.0664496659</v>
      </c>
      <c r="AJ155" s="92">
        <f t="shared" si="53"/>
        <v>2162417.8365555573</v>
      </c>
      <c r="AK155" s="92">
        <f t="shared" si="54"/>
        <v>1056685.7701058914</v>
      </c>
    </row>
    <row r="156" spans="1:37" s="94" customFormat="1" ht="14.1">
      <c r="A156" s="86" t="str">
        <f>'ESTIMATED Earned Revenue'!A157</f>
        <v>Milwaukee, WI</v>
      </c>
      <c r="B156" s="86"/>
      <c r="C156" s="87">
        <f>'ESTIMATED Earned Revenue'!$I157*1.07925</f>
        <v>363108908.40375</v>
      </c>
      <c r="D156" s="87">
        <f>'ESTIMATED Earned Revenue'!$L157*1.07925</f>
        <v>284868014.29612499</v>
      </c>
      <c r="E156" s="88">
        <f>IF(C156&gt;='Control Panel'!D$36,(('Control Panel'!D$34-'Control Panel'!C$34)*'Control Panel'!$C$39)+('Control Panel'!D$35-'Control Panel'!C$35)*'Control Panel'!$C$40+(('Control Panel'!D$36-'Control Panel'!C$36)*'Control Panel'!$C$41),IF(C156&gt;='Control Panel'!D$35,(('Control Panel'!D$34-'Control Panel'!C$34)*'Control Panel'!$C$39)+(('Control Panel'!D$35-'Control Panel'!C$35)*'Control Panel'!$C$40)+((C156-'Control Panel'!D$35)*'Control Panel'!$C$41),IF(C156&gt;='Control Panel'!D$34,(('Control Panel'!D$34-'Control Panel'!C$34)*'Control Panel'!$C$39)+((C156-'Control Panel'!D$34)*'Control Panel'!$C$40),IF(C156&lt;='Control Panel'!D$34,((C156-'Control Panel'!C$34)*'Control Panel'!$C$39)))))</f>
        <v>202203.584</v>
      </c>
      <c r="F156" s="88">
        <f>IF(D156&gt;='Control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Panel'!$C$29)),IF(D156&gt;='Control Panel'!$D$12,(('Control Panel'!$D$8-'Control Panel'!$C$8)*'Control Panel'!$C$24)+(('Control Panel'!$D$9-'Control Panel'!$C$9)*'Control Panel'!$C$25)+(('Control Panel'!$D$10-'Control Panel'!$C$10)*'Control Panel'!$C$26)+(('Control Panel'!$D$11-'Control Panel'!$C$11)*'Control Panel'!$C$27)+(('Control Panel'!$D$12-'Control Panel'!$C$12)*'Control Panel'!$C$28)+((D156-'Control Panel'!$D$12)*'Control Panel'!$C$29),IF(D156&gt;='Control Panel'!$D$11,(('Control Panel'!$D$8-'Control Panel'!$C$8)*'Control Panel'!$C$24)+(('Control Panel'!$D$9-'Control Panel'!$C$9)*'Control Panel'!$C$25)+(('Control Panel'!$D$10-'Control Panel'!$C$10)*'Control Panel'!$C$26)+(('Control Panel'!$D$11-'Control Panel'!$C$11)*'Control Panel'!$C$27)+((D156-'Control Panel'!$D$11)*'Control Panel'!$C$28),IF(D156&gt;='Control Panel'!$D$10,(('Control Panel'!$D$8-'Control Panel'!$C$8)*'Control Panel'!$C$24)+('Control Panel'!$D$9-'Control Panel'!$C$9)*'Control Panel'!$C$25+(('Control Panel'!$D$10-'Control Panel'!$C$10)*'Control Panel'!$C$26)+((D156-'Control Panel'!$D$10)*'Control Panel'!$C$27),IF(D156&gt;='Control Panel'!$D$9,(('Control Panel'!$D$8-'Control Panel'!$C$8)*'Control Panel'!$C$24)+(('Control Panel'!$D$9-'Control Panel'!$C$9)*'Control Panel'!$C$25)+((D156-'Control Panel'!$D$9)*'Control Panel'!$C$26),IF(D156&gt;='Control Panel'!$D$8,(('Control Panel'!$D$8-'Control Panel'!$C$8)*'Control Panel'!$C$24)+((D156-'Control Panel'!$D$8)*'Control Panel'!$C$25),IF(D156&lt;='Control Panel'!$D$8,((D156-'Control Panel'!$C$8)*'Control Panel'!$C$24))))))))</f>
        <v>479868.01079612505</v>
      </c>
      <c r="G156" s="89">
        <f t="shared" si="44"/>
        <v>5.5686759349667266E-4</v>
      </c>
      <c r="H156" s="90">
        <f t="shared" si="45"/>
        <v>1.6845275240248432E-3</v>
      </c>
      <c r="I156" s="91">
        <f t="shared" si="46"/>
        <v>277664.42679612502</v>
      </c>
      <c r="J156" s="91">
        <f>C156*(1+'Control Panel'!$C$44)</f>
        <v>374002175.65586251</v>
      </c>
      <c r="K156" s="91">
        <f>D156*(1+'Control Panel'!$C$44)</f>
        <v>293414054.72500873</v>
      </c>
      <c r="L156" s="92">
        <f>IF(J156&gt;='Control Panel'!G$36,(('Control Panel'!G$34-'Control Panel'!F$34)*'Control Panel'!$C$39)+('Control Panel'!G$35-'Control Panel'!F$35)*'Control Panel'!$C$40+(('Control Panel'!G$36-'Control Panel'!F$36)*'Control Panel'!$C$41),IF(J156&gt;='Control Panel'!G$35,(('Control Panel'!G$34-'Control Panel'!F$34)*'Control Panel'!$C$39)+(('Control Panel'!G$35-'Control Panel'!F$35)*'Control Panel'!$C$40)+((J156-'Control Panel'!G$35)*'Control Panel'!$C$41),IF(J156&gt;='Control Panel'!G$34,(('Control Panel'!G$34-'Control Panel'!F$34)*'Control Panel'!$C$39)+((J156-'Control Panel'!G$34)*'Control Panel'!$C$40),IF(J156&lt;='Control Panel'!G$34,((J156-'Control Panel'!F$34)*'Control Panel'!$C$39)))))</f>
        <v>208269.68946000002</v>
      </c>
      <c r="M156" s="92">
        <f>IF(K156&gt;='Control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Panel'!$C$29)),IF(K156&gt;='Control Panel'!$G$12,(('Control Panel'!$G$8-'Control Panel'!$F$8)*'Control Panel'!$C$24)+(('Control Panel'!$G$9-'Control Panel'!$F$9)*'Control Panel'!$C$25)+(('Control Panel'!$G$10-'Control Panel'!$F$10)*'Control Panel'!$C$26)+(('Control Panel'!$G$11-'Control Panel'!$F$11)*'Control Panel'!$C$27)+(('Control Panel'!$G$12-'Control Panel'!$F$12)*'Control Panel'!$C$28)+((K156-'Control Panel'!$G$12)*'Control Panel'!$C$29),IF(K156&gt;='Control Panel'!$G$11,(('Control Panel'!$G$8-'Control Panel'!$F$8)*'Control Panel'!$C$24)+(('Control Panel'!$G$9-'Control Panel'!$F$9)*'Control Panel'!$C$25)+(('Control Panel'!$G$10-'Control Panel'!$F$10)*'Control Panel'!$C$26)+(('Control Panel'!$G$11-'Control Panel'!$F$11)*'Control Panel'!$C$27)+((K156-'Control Panel'!$G$11)*'Control Panel'!$C$28),IF(K156&gt;='Control Panel'!$G$10,(('Control Panel'!$G$8-'Control Panel'!$F$8)*'Control Panel'!$C$24)+('Control Panel'!$G$9-'Control Panel'!$F$9)*'Control Panel'!$C$25+(('Control Panel'!$G$10-'Control Panel'!$F$10)*'Control Panel'!$C$26)+((K156-'Control Panel'!$G$10)*'Control Panel'!$C$27),IF(K156&gt;='Control Panel'!$G$9,(('Control Panel'!$G$8-'Control Panel'!$F$8)*'Control Panel'!$C$24)+(('Control Panel'!$G$9-'Control Panel'!$F$9)*'Control Panel'!$C$25)+((K156-'Control Panel'!$G$9)*'Control Panel'!$C$26),IF(K156&gt;='Control Panel'!$G$8,(('Control Panel'!$G$8-'Control Panel'!$F$8)*'Control Panel'!$C$24)+((K156-'Control Panel'!$G$8)*'Control Panel'!$C$25),IF(K156&lt;='Control Panel'!$G$8,((K156-'Control Panel'!$F$8)*'Control Panel'!$C$24))))))))</f>
        <v>494264.05122500873</v>
      </c>
      <c r="N156" s="92">
        <f t="shared" si="47"/>
        <v>285994.36176500871</v>
      </c>
      <c r="O156" s="92">
        <f>J156*(1+'Control Panel'!$C$44)</f>
        <v>385222240.92553842</v>
      </c>
      <c r="P156" s="92">
        <f>K156*(1+'Control Panel'!$C$44)</f>
        <v>302216476.366759</v>
      </c>
      <c r="Q156" s="92">
        <f>IF(O156&gt;='Control Panel'!J$36,(('Control Panel'!J$34-'Control Panel'!I$34)*'Control Panel'!$C$39)+('Control Panel'!J$35-'Control Panel'!I$35)*'Control Panel'!$C$40+(('Control Panel'!J$36-'Control Panel'!I$36)*'Control Panel'!$C$41),IF(O156&gt;='Control Panel'!J$35,(('Control Panel'!J$34-'Control Panel'!I$34)*'Control Panel'!$C$39)+(('Control Panel'!J$35-'Control Panel'!I$35)*'Control Panel'!$C$40)+((O156-'Control Panel'!J$35)*'Control Panel'!$C$41),IF(O156&gt;='Control Panel'!J$34,(('Control Panel'!J$34-'Control Panel'!I$34)*'Control Panel'!$C$39)+((O156-'Control Panel'!J$34)*'Control Panel'!$C$40),IF(O156&lt;='Control Panel'!J$34,((O156-'Control Panel'!I$34)*'Control Panel'!$C$39)))))</f>
        <v>214517.78014380005</v>
      </c>
      <c r="R156" s="92">
        <f>IF(P156&gt;='Control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Panel'!$C$29)),IF(P156&gt;='Control Panel'!$J$12,(('Control Panel'!$J$8-'Control Panel'!$I$8)*'Control Panel'!$C$24)+(('Control Panel'!$J$9-'Control Panel'!$I$9)*'Control Panel'!$C$25)+(('Control Panel'!$J$10-'Control Panel'!$I$10)*'Control Panel'!$C$26)+(('Control Panel'!$J$11-'Control Panel'!$I$11)*'Control Panel'!$C$27)+(('Control Panel'!$J$12-'Control Panel'!$I$12)*'Control Panel'!$C$28)+((P156-'Control Panel'!$J$12)*'Control Panel'!$C$29),IF(P156&gt;='Control Panel'!$J$11,(('Control Panel'!$J$8-'Control Panel'!$I$8)*'Control Panel'!$C$24)+(('Control Panel'!$J$9-'Control Panel'!$I$9)*'Control Panel'!$C$25)+(('Control Panel'!$J$10-'Control Panel'!$I$10)*'Control Panel'!$C$26)+(('Control Panel'!$J$11-'Control Panel'!$I$11)*'Control Panel'!$C$27)+((P156-'Control Panel'!$J$11)*'Control Panel'!$C$28),IF(P156&gt;='Control Panel'!$J$10,(('Control Panel'!$J$8-'Control Panel'!$I$8)*'Control Panel'!$C$24)+('Control Panel'!$J$9-'Control Panel'!$I$9)*'Control Panel'!$C$25+(('Control Panel'!$J$10-'Control Panel'!$I$10)*'Control Panel'!$C$26)+((P156-'Control Panel'!$J$10)*'Control Panel'!$C$27),IF(P156&gt;='Control Panel'!$J$9,(('Control Panel'!$J$8-'Control Panel'!$I$8)*'Control Panel'!$C$24)+(('Control Panel'!$J$9-'Control Panel'!$I$9)*'Control Panel'!$C$25)+((P156-'Control Panel'!$J$9)*'Control Panel'!$C$26),IF(P156&gt;='Control Panel'!$J$8,(('Control Panel'!$J$8-'Control Panel'!$I$8)*'Control Panel'!$C$24)+((P156-'Control Panel'!$J$8)*'Control Panel'!$C$25),IF(P156&lt;='Control Panel'!$J$8,((P156-'Control Panel'!$I$8)*'Control Panel'!$C$24))))))))</f>
        <v>509091.97276175907</v>
      </c>
      <c r="S156" s="92">
        <f t="shared" si="48"/>
        <v>294574.19261795899</v>
      </c>
      <c r="T156" s="92">
        <f>O156*(1+'Control Panel'!$C$44)</f>
        <v>396778908.15330458</v>
      </c>
      <c r="U156" s="92">
        <f>P156*(1+'Control Panel'!$C$44)</f>
        <v>311282970.65776175</v>
      </c>
      <c r="V156" s="92">
        <f>IF(T156&gt;='Control Panel'!M$36,(('Control Panel'!M$34-'Control Panel'!L$34)*'Control Panel'!$C$39)+('Control Panel'!M$35-'Control Panel'!L$35)*'Control Panel'!$C$40+(('Control Panel'!M$36-'Control Panel'!L$36)*'Control Panel'!$C$41),IF(T156&gt;='Control Panel'!M$35,(('Control Panel'!M$34-'Control Panel'!L$34)*'Control Panel'!$C$39)+(('Control Panel'!M$35-'Control Panel'!L$35)*'Control Panel'!$C$40)+((T156-'Control Panel'!M$35)*'Control Panel'!$C$41),IF(T156&gt;='Control Panel'!M$34,(('Control Panel'!M$34-'Control Panel'!L$34)*'Control Panel'!$C$39)+((T156-'Control Panel'!M$34)*'Control Panel'!$C$40),IF(T156&lt;='Control Panel'!M$34,((T156-'Control Panel'!L$34)*'Control Panel'!$C$39)))))</f>
        <v>220953.31354811406</v>
      </c>
      <c r="W156" s="91">
        <f>IF(U156&gt;='Control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Panel'!$C$29)),IF(U156&gt;='Control Panel'!$M$12,(('Control Panel'!$M$8-'Control Panel'!$L$8)*'Control Panel'!$C$24)+(('Control Panel'!$M$9-'Control Panel'!$L$9)*'Control Panel'!$C$25)+(('Control Panel'!$M$10-'Control Panel'!$L$10)*'Control Panel'!$C$26)+(('Control Panel'!$M$11-'Control Panel'!$L$11)*'Control Panel'!$C$27)+(('Control Panel'!$M$12-'Control Panel'!$L$12)*'Control Panel'!$C$28)+((U156-'Control Panel'!$M$12)*'Control Panel'!$C$29),IF(U156&gt;='Control Panel'!$M$11,(('Control Panel'!$M$8-'Control Panel'!$L$8)*'Control Panel'!$C$24)+(('Control Panel'!$M$9-'Control Panel'!$L$9)*'Control Panel'!$C$25)+(('Control Panel'!$M$10-'Control Panel'!$L$10)*'Control Panel'!$C$26)+(('Control Panel'!$M$11-'Control Panel'!$L$11)*'Control Panel'!$C$27)+((U156-'Control Panel'!$M$11)*'Control Panel'!$C$28),IF(U156&gt;='Control Panel'!$M$10,(('Control Panel'!$M$8-'Control Panel'!$L$8)*'Control Panel'!$C$24)+('Control Panel'!$M$9-'Control Panel'!$L$9)*'Control Panel'!$C$25+(('Control Panel'!$M$10-'Control Panel'!$L$10)*'Control Panel'!$C$26)+((U156-'Control Panel'!$M$10)*'Control Panel'!$C$27),IF(U156&gt;='Control Panel'!$M$9,(('Control Panel'!$M$8-'Control Panel'!$L$8)*'Control Panel'!$C$24)+(('Control Panel'!$M$9-'Control Panel'!$L$9)*'Control Panel'!$C$25)+((U156-'Control Panel'!$M$9)*'Control Panel'!$C$26),IF(U156&gt;='Control Panel'!$M$8,(('Control Panel'!$M$8-'Control Panel'!$L$8)*'Control Panel'!$C$24)+((U156-'Control Panel'!$M$8)*'Control Panel'!$C$25),IF(U156&lt;='Control Panel'!$M$8,((U156-'Control Panel'!$L$8)*'Control Panel'!$C$24))))))))</f>
        <v>524364.73215776181</v>
      </c>
      <c r="X156" s="92">
        <f t="shared" si="49"/>
        <v>303411.41860964778</v>
      </c>
      <c r="Y156" s="91">
        <f>T156*(1+'Control Panel'!$C$44)</f>
        <v>408682275.39790374</v>
      </c>
      <c r="Z156" s="91">
        <f>U156*(1+'Control Panel'!$C$44)</f>
        <v>320621459.77749461</v>
      </c>
      <c r="AA156" s="91">
        <f>IF(Y156&gt;='Control Panel'!P$36,(('Control Panel'!P$34-'Control Panel'!O$34)*'Control Panel'!$C$39)+('Control Panel'!P$35-'Control Panel'!O$35)*'Control Panel'!$C$40+(('Control Panel'!P$36-'Control Panel'!O$36)*'Control Panel'!$C$41),IF(Y156&gt;='Control Panel'!P$35,(('Control Panel'!P$34-'Control Panel'!O$34)*'Control Panel'!$C$39)+(('Control Panel'!P$35-'Control Panel'!O$35)*'Control Panel'!$C$40)+((Y156-'Control Panel'!P$35)*'Control Panel'!$C$41),IF(Y156&gt;='Control Panel'!P$34,(('Control Panel'!P$34-'Control Panel'!O$34)*'Control Panel'!$C$39)+((Y156-'Control Panel'!P$34)*'Control Panel'!$C$40),IF(Y156&lt;='Control Panel'!P$34,((Y156-'Control Panel'!O$34)*'Control Panel'!$C$39)))))</f>
        <v>227581.91295455751</v>
      </c>
      <c r="AB156" s="91">
        <f>IF(Z156&gt;='Control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Panel'!$C$29)),IF(Z156&gt;='Control Panel'!$P$12,(('Control Panel'!$P$8-'Control Panel'!$O$8)*'Control Panel'!$C$24)+(('Control Panel'!$P$9-'Control Panel'!$O$9)*'Control Panel'!$C$25)+(('Control Panel'!$P$10-'Control Panel'!$O$10)*'Control Panel'!$C$26)+(('Control Panel'!$P$11-'Control Panel'!$O$11)*'Control Panel'!$C$27)+(('Control Panel'!$P$12-'Control Panel'!$O$12)*'Control Panel'!$C$28)+((Z156-'Control Panel'!$P$12)*'Control Panel'!$C$29),IF(Z156&gt;='Control Panel'!$P$11,(('Control Panel'!$P$8-'Control Panel'!$O$8)*'Control Panel'!$C$24)+(('Control Panel'!$P$9-'Control Panel'!$O$9)*'Control Panel'!$C$25)+(('Control Panel'!$P$10-'Control Panel'!$O$10)*'Control Panel'!$C$26)+(('Control Panel'!$P$11-'Control Panel'!$O$11)*'Control Panel'!$C$27)+((Z156-'Control Panel'!$P$11)*'Control Panel'!$C$28),IF(Z156&gt;='Control Panel'!$P$10,(('Control Panel'!$P$8-'Control Panel'!$O$8)*'Control Panel'!$C$24)+('Control Panel'!$P$9-'Control Panel'!$O$9)*'Control Panel'!$C$25+(('Control Panel'!$P$10-'Control Panel'!$O$10)*'Control Panel'!$C$26)+((Z156-'Control Panel'!$P$10)*'Control Panel'!$C$27),IF(Z156&gt;='Control Panel'!$P$9,(('Control Panel'!$P$8-'Control Panel'!$O$8)*'Control Panel'!$C$24)+(('Control Panel'!$P$9-'Control Panel'!$O$9)*'Control Panel'!$C$25)+((Z156-'Control Panel'!$P$9)*'Control Panel'!$C$26),IF(Z156&gt;='Control Panel'!$P$8,(('Control Panel'!$P$8-'Control Panel'!$O$8)*'Control Panel'!$C$24)+((Z156-'Control Panel'!$P$8)*'Control Panel'!$C$25),IF(Z156&lt;='Control Panel'!$P$8,((Z156-'Control Panel'!$O$8)*'Control Panel'!$C$24))))))))</f>
        <v>540095.67422749463</v>
      </c>
      <c r="AC156" s="93">
        <f t="shared" si="50"/>
        <v>312513.76127293712</v>
      </c>
      <c r="AD156" s="93">
        <f>Y156*(1+'Control Panel'!$C$44)</f>
        <v>420942743.65984088</v>
      </c>
      <c r="AE156" s="91">
        <f>Z156*(1+'Control Panel'!$C$44)</f>
        <v>330240103.57081944</v>
      </c>
      <c r="AF156" s="91">
        <f>IF(AD156&gt;='Control Panel'!S$36,(('Control Panel'!S$34-'Control Panel'!R$34)*'Control Panel'!$C$39)+('Control Panel'!S$35-'Control Panel'!R$35)*'Control Panel'!$C$40+(('Control Panel'!S$36-'Control Panel'!R$36)*'Control Panel'!$C$41),IF(AD156&gt;='Control Panel'!S$35,(('Control Panel'!S$34-'Control Panel'!R$34)*'Control Panel'!$C$39)+(('Control Panel'!S$35-'Control Panel'!R$35)*'Control Panel'!$C$40)+((AD156-'Control Panel'!S$35)*'Control Panel'!$C$41),IF(AD156&gt;='Control Panel'!S$34,(('Control Panel'!S$34-'Control Panel'!R$34)*'Control Panel'!$C$39)+((AD156-'Control Panel'!S$34)*'Control Panel'!$C$40),IF(AD156&lt;='Control Panel'!S$34,((AD156-'Control Panel'!R$34)*'Control Panel'!$C$39)))))</f>
        <v>234409.37034319423</v>
      </c>
      <c r="AG156" s="91">
        <f>IF(AE156&gt;='Control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Panel'!$C$29)),IF(AE156&gt;='Control Panel'!$S$12,(('Control Panel'!$S$8-'Control Panel'!$R$8)*'Control Panel'!$C$24)+(('Control Panel'!$S$9-'Control Panel'!$R$9)*'Control Panel'!$C$25)+(('Control Panel'!$S$10-'Control Panel'!$R$10)*'Control Panel'!$C$26)+(('Control Panel'!$S$11-'Control Panel'!$R$11)*'Control Panel'!$C$27)+(('Control Panel'!$S$12-'Control Panel'!$R$12)*'Control Panel'!$C$28)+((AE156-'Control Panel'!$S$12)*'Control Panel'!$C$29),IF(AE156&gt;='Control Panel'!$S$11,(('Control Panel'!$S$8-'Control Panel'!$R$8)*'Control Panel'!$C$24)+(('Control Panel'!$S$9-'Control Panel'!$R$9)*'Control Panel'!$C$25)+(('Control Panel'!$S$10-'Control Panel'!$R$10)*'Control Panel'!$C$26)+(('Control Panel'!$S$11-'Control Panel'!$R$11)*'Control Panel'!$C$27)+((AE156-'Control Panel'!$S$11)*'Control Panel'!$C$28),IF(AE156&gt;='Control Panel'!$S$10,(('Control Panel'!$S$8-'Control Panel'!$R$8)*'Control Panel'!$C$24)+('Control Panel'!$S$9-'Control Panel'!$R$9)*'Control Panel'!$C$25+(('Control Panel'!$S$10-'Control Panel'!$R$10)*'Control Panel'!$C$26)+((AE156-'Control Panel'!$S$10)*'Control Panel'!$C$27),IF(AE156&gt;='Control Panel'!$S$9,(('Control Panel'!$S$8-'Control Panel'!$R$8)*'Control Panel'!$C$24)+(('Control Panel'!$S$9-'Control Panel'!$R$9)*'Control Panel'!$C$25)+((AE156-'Control Panel'!$S$9)*'Control Panel'!$C$26),IF(AE156&gt;='Control Panel'!$S$8,(('Control Panel'!$S$8-'Control Panel'!$R$8)*'Control Panel'!$C$24)+((AE156-'Control Panel'!$S$8)*'Control Panel'!$C$25),IF(AE156&lt;='Control Panel'!$S$8,((AE156-'Control Panel'!$R$8)*'Control Panel'!$C$24))))))))</f>
        <v>556298.5445593195</v>
      </c>
      <c r="AH156" s="91">
        <f t="shared" si="51"/>
        <v>321889.17421612528</v>
      </c>
      <c r="AI156" s="92">
        <f t="shared" si="52"/>
        <v>1105732.0664496659</v>
      </c>
      <c r="AJ156" s="92">
        <f t="shared" si="53"/>
        <v>2624114.9749313439</v>
      </c>
      <c r="AK156" s="92">
        <f t="shared" si="54"/>
        <v>1518382.908481678</v>
      </c>
    </row>
    <row r="157" spans="1:37" s="94" customFormat="1" ht="14.1">
      <c r="A157" s="86" t="str">
        <f>'ESTIMATED Earned Revenue'!A158</f>
        <v>Phoenix, AZ</v>
      </c>
      <c r="B157" s="86"/>
      <c r="C157" s="87">
        <f>'ESTIMATED Earned Revenue'!$I158*1.07925</f>
        <v>300289713.94055259</v>
      </c>
      <c r="D157" s="87">
        <f>'ESTIMATED Earned Revenue'!$L158*1.07925</f>
        <v>290416306.42434007</v>
      </c>
      <c r="E157" s="88">
        <f>IF(C157&gt;='Control Panel'!D$36,(('Control Panel'!D$34-'Control Panel'!C$34)*'Control Panel'!$C$39)+('Control Panel'!D$35-'Control Panel'!C$35)*'Control Panel'!$C$40+(('Control Panel'!D$36-'Control Panel'!C$36)*'Control Panel'!$C$41),IF(C157&gt;='Control Panel'!D$35,(('Control Panel'!D$34-'Control Panel'!C$34)*'Control Panel'!$C$39)+(('Control Panel'!D$35-'Control Panel'!C$35)*'Control Panel'!$C$40)+((C157-'Control Panel'!D$35)*'Control Panel'!$C$41),IF(C157&gt;='Control Panel'!D$34,(('Control Panel'!D$34-'Control Panel'!C$34)*'Control Panel'!$C$39)+((C157-'Control Panel'!D$34)*'Control Panel'!$C$40),IF(C157&lt;='Control Panel'!D$34,((C157-'Control Panel'!C$34)*'Control Panel'!$C$39)))))</f>
        <v>202203.584</v>
      </c>
      <c r="F157" s="88">
        <f>IF(D157&gt;='Control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Panel'!$C$29)),IF(D157&gt;='Control Panel'!$D$12,(('Control Panel'!$D$8-'Control Panel'!$C$8)*'Control Panel'!$C$24)+(('Control Panel'!$D$9-'Control Panel'!$C$9)*'Control Panel'!$C$25)+(('Control Panel'!$D$10-'Control Panel'!$C$10)*'Control Panel'!$C$26)+(('Control Panel'!$D$11-'Control Panel'!$C$11)*'Control Panel'!$C$27)+(('Control Panel'!$D$12-'Control Panel'!$C$12)*'Control Panel'!$C$28)+((D157-'Control Panel'!$D$12)*'Control Panel'!$C$29),IF(D157&gt;='Control Panel'!$D$11,(('Control Panel'!$D$8-'Control Panel'!$C$8)*'Control Panel'!$C$24)+(('Control Panel'!$D$9-'Control Panel'!$C$9)*'Control Panel'!$C$25)+(('Control Panel'!$D$10-'Control Panel'!$C$10)*'Control Panel'!$C$26)+(('Control Panel'!$D$11-'Control Panel'!$C$11)*'Control Panel'!$C$27)+((D157-'Control Panel'!$D$11)*'Control Panel'!$C$28),IF(D157&gt;='Control Panel'!$D$10,(('Control Panel'!$D$8-'Control Panel'!$C$8)*'Control Panel'!$C$24)+('Control Panel'!$D$9-'Control Panel'!$C$9)*'Control Panel'!$C$25+(('Control Panel'!$D$10-'Control Panel'!$C$10)*'Control Panel'!$C$26)+((D157-'Control Panel'!$D$10)*'Control Panel'!$C$27),IF(D157&gt;='Control Panel'!$D$9,(('Control Panel'!$D$8-'Control Panel'!$C$8)*'Control Panel'!$C$24)+(('Control Panel'!$D$9-'Control Panel'!$C$9)*'Control Panel'!$C$25)+((D157-'Control Panel'!$D$9)*'Control Panel'!$C$26),IF(D157&gt;='Control Panel'!$D$8,(('Control Panel'!$D$8-'Control Panel'!$C$8)*'Control Panel'!$C$24)+((D157-'Control Panel'!$D$8)*'Control Panel'!$C$25),IF(D157&lt;='Control Panel'!$D$8,((D157-'Control Panel'!$C$8)*'Control Panel'!$C$24))))))))</f>
        <v>485416.30292434013</v>
      </c>
      <c r="G157" s="89">
        <f t="shared" si="44"/>
        <v>6.7336167245485344E-4</v>
      </c>
      <c r="H157" s="90">
        <f t="shared" si="45"/>
        <v>1.671449888268591E-3</v>
      </c>
      <c r="I157" s="91">
        <f t="shared" si="46"/>
        <v>283212.71892434009</v>
      </c>
      <c r="J157" s="91">
        <f>C157*(1+'Control Panel'!$C$44)</f>
        <v>309298405.35876918</v>
      </c>
      <c r="K157" s="91">
        <f>D157*(1+'Control Panel'!$C$44)</f>
        <v>299128795.61707026</v>
      </c>
      <c r="L157" s="92">
        <f>IF(J157&gt;='Control Panel'!G$36,(('Control Panel'!G$34-'Control Panel'!F$34)*'Control Panel'!$C$39)+('Control Panel'!G$35-'Control Panel'!F$35)*'Control Panel'!$C$40+(('Control Panel'!G$36-'Control Panel'!F$36)*'Control Panel'!$C$41),IF(J157&gt;='Control Panel'!G$35,(('Control Panel'!G$34-'Control Panel'!F$34)*'Control Panel'!$C$39)+(('Control Panel'!G$35-'Control Panel'!F$35)*'Control Panel'!$C$40)+((J157-'Control Panel'!G$35)*'Control Panel'!$C$41),IF(J157&gt;='Control Panel'!G$34,(('Control Panel'!G$34-'Control Panel'!F$34)*'Control Panel'!$C$39)+((J157-'Control Panel'!G$34)*'Control Panel'!$C$40),IF(J157&lt;='Control Panel'!G$34,((J157-'Control Panel'!F$34)*'Control Panel'!$C$39)))))</f>
        <v>208269.68946000002</v>
      </c>
      <c r="M157" s="92">
        <f>IF(K157&gt;='Control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Panel'!$C$29)),IF(K157&gt;='Control Panel'!$G$12,(('Control Panel'!$G$8-'Control Panel'!$F$8)*'Control Panel'!$C$24)+(('Control Panel'!$G$9-'Control Panel'!$F$9)*'Control Panel'!$C$25)+(('Control Panel'!$G$10-'Control Panel'!$F$10)*'Control Panel'!$C$26)+(('Control Panel'!$G$11-'Control Panel'!$F$11)*'Control Panel'!$C$27)+(('Control Panel'!$G$12-'Control Panel'!$F$12)*'Control Panel'!$C$28)+((K157-'Control Panel'!$G$12)*'Control Panel'!$C$29),IF(K157&gt;='Control Panel'!$G$11,(('Control Panel'!$G$8-'Control Panel'!$F$8)*'Control Panel'!$C$24)+(('Control Panel'!$G$9-'Control Panel'!$F$9)*'Control Panel'!$C$25)+(('Control Panel'!$G$10-'Control Panel'!$F$10)*'Control Panel'!$C$26)+(('Control Panel'!$G$11-'Control Panel'!$F$11)*'Control Panel'!$C$27)+((K157-'Control Panel'!$G$11)*'Control Panel'!$C$28),IF(K157&gt;='Control Panel'!$G$10,(('Control Panel'!$G$8-'Control Panel'!$F$8)*'Control Panel'!$C$24)+('Control Panel'!$G$9-'Control Panel'!$F$9)*'Control Panel'!$C$25+(('Control Panel'!$G$10-'Control Panel'!$F$10)*'Control Panel'!$C$26)+((K157-'Control Panel'!$G$10)*'Control Panel'!$C$27),IF(K157&gt;='Control Panel'!$G$9,(('Control Panel'!$G$8-'Control Panel'!$F$8)*'Control Panel'!$C$24)+(('Control Panel'!$G$9-'Control Panel'!$F$9)*'Control Panel'!$C$25)+((K157-'Control Panel'!$G$9)*'Control Panel'!$C$26),IF(K157&gt;='Control Panel'!$G$8,(('Control Panel'!$G$8-'Control Panel'!$F$8)*'Control Panel'!$C$24)+((K157-'Control Panel'!$G$8)*'Control Panel'!$C$25),IF(K157&lt;='Control Panel'!$G$8,((K157-'Control Panel'!$F$8)*'Control Panel'!$C$24))))))))</f>
        <v>499978.79211707029</v>
      </c>
      <c r="N157" s="92">
        <f t="shared" si="47"/>
        <v>291709.10265707027</v>
      </c>
      <c r="O157" s="92">
        <f>J157*(1+'Control Panel'!$C$44)</f>
        <v>318577357.51953226</v>
      </c>
      <c r="P157" s="92">
        <f>K157*(1+'Control Panel'!$C$44)</f>
        <v>308102659.48558235</v>
      </c>
      <c r="Q157" s="92">
        <f>IF(O157&gt;='Control Panel'!J$36,(('Control Panel'!J$34-'Control Panel'!I$34)*'Control Panel'!$C$39)+('Control Panel'!J$35-'Control Panel'!I$35)*'Control Panel'!$C$40+(('Control Panel'!J$36-'Control Panel'!I$36)*'Control Panel'!$C$41),IF(O157&gt;='Control Panel'!J$35,(('Control Panel'!J$34-'Control Panel'!I$34)*'Control Panel'!$C$39)+(('Control Panel'!J$35-'Control Panel'!I$35)*'Control Panel'!$C$40)+((O157-'Control Panel'!J$35)*'Control Panel'!$C$41),IF(O157&gt;='Control Panel'!J$34,(('Control Panel'!J$34-'Control Panel'!I$34)*'Control Panel'!$C$39)+((O157-'Control Panel'!J$34)*'Control Panel'!$C$40),IF(O157&lt;='Control Panel'!J$34,((O157-'Control Panel'!I$34)*'Control Panel'!$C$39)))))</f>
        <v>214517.78014380005</v>
      </c>
      <c r="R157" s="92">
        <f>IF(P157&gt;='Control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Panel'!$C$29)),IF(P157&gt;='Control Panel'!$J$12,(('Control Panel'!$J$8-'Control Panel'!$I$8)*'Control Panel'!$C$24)+(('Control Panel'!$J$9-'Control Panel'!$I$9)*'Control Panel'!$C$25)+(('Control Panel'!$J$10-'Control Panel'!$I$10)*'Control Panel'!$C$26)+(('Control Panel'!$J$11-'Control Panel'!$I$11)*'Control Panel'!$C$27)+(('Control Panel'!$J$12-'Control Panel'!$I$12)*'Control Panel'!$C$28)+((P157-'Control Panel'!$J$12)*'Control Panel'!$C$29),IF(P157&gt;='Control Panel'!$J$11,(('Control Panel'!$J$8-'Control Panel'!$I$8)*'Control Panel'!$C$24)+(('Control Panel'!$J$9-'Control Panel'!$I$9)*'Control Panel'!$C$25)+(('Control Panel'!$J$10-'Control Panel'!$I$10)*'Control Panel'!$C$26)+(('Control Panel'!$J$11-'Control Panel'!$I$11)*'Control Panel'!$C$27)+((P157-'Control Panel'!$J$11)*'Control Panel'!$C$28),IF(P157&gt;='Control Panel'!$J$10,(('Control Panel'!$J$8-'Control Panel'!$I$8)*'Control Panel'!$C$24)+('Control Panel'!$J$9-'Control Panel'!$I$9)*'Control Panel'!$C$25+(('Control Panel'!$J$10-'Control Panel'!$I$10)*'Control Panel'!$C$26)+((P157-'Control Panel'!$J$10)*'Control Panel'!$C$27),IF(P157&gt;='Control Panel'!$J$9,(('Control Panel'!$J$8-'Control Panel'!$I$8)*'Control Panel'!$C$24)+(('Control Panel'!$J$9-'Control Panel'!$I$9)*'Control Panel'!$C$25)+((P157-'Control Panel'!$J$9)*'Control Panel'!$C$26),IF(P157&gt;='Control Panel'!$J$8,(('Control Panel'!$J$8-'Control Panel'!$I$8)*'Control Panel'!$C$24)+((P157-'Control Panel'!$J$8)*'Control Panel'!$C$25),IF(P157&lt;='Control Panel'!$J$8,((P157-'Control Panel'!$I$8)*'Control Panel'!$C$24))))))))</f>
        <v>514978.1558805824</v>
      </c>
      <c r="S157" s="92">
        <f t="shared" si="48"/>
        <v>300460.37573678233</v>
      </c>
      <c r="T157" s="92">
        <f>O157*(1+'Control Panel'!$C$44)</f>
        <v>328134678.24511826</v>
      </c>
      <c r="U157" s="92">
        <f>P157*(1+'Control Panel'!$C$44)</f>
        <v>317345739.27014983</v>
      </c>
      <c r="V157" s="92">
        <f>IF(T157&gt;='Control Panel'!M$36,(('Control Panel'!M$34-'Control Panel'!L$34)*'Control Panel'!$C$39)+('Control Panel'!M$35-'Control Panel'!L$35)*'Control Panel'!$C$40+(('Control Panel'!M$36-'Control Panel'!L$36)*'Control Panel'!$C$41),IF(T157&gt;='Control Panel'!M$35,(('Control Panel'!M$34-'Control Panel'!L$34)*'Control Panel'!$C$39)+(('Control Panel'!M$35-'Control Panel'!L$35)*'Control Panel'!$C$40)+((T157-'Control Panel'!M$35)*'Control Panel'!$C$41),IF(T157&gt;='Control Panel'!M$34,(('Control Panel'!M$34-'Control Panel'!L$34)*'Control Panel'!$C$39)+((T157-'Control Panel'!M$34)*'Control Panel'!$C$40),IF(T157&lt;='Control Panel'!M$34,((T157-'Control Panel'!L$34)*'Control Panel'!$C$39)))))</f>
        <v>220953.31354811406</v>
      </c>
      <c r="W157" s="91">
        <f>IF(U157&gt;='Control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Panel'!$C$29)),IF(U157&gt;='Control Panel'!$M$12,(('Control Panel'!$M$8-'Control Panel'!$L$8)*'Control Panel'!$C$24)+(('Control Panel'!$M$9-'Control Panel'!$L$9)*'Control Panel'!$C$25)+(('Control Panel'!$M$10-'Control Panel'!$L$10)*'Control Panel'!$C$26)+(('Control Panel'!$M$11-'Control Panel'!$L$11)*'Control Panel'!$C$27)+(('Control Panel'!$M$12-'Control Panel'!$L$12)*'Control Panel'!$C$28)+((U157-'Control Panel'!$M$12)*'Control Panel'!$C$29),IF(U157&gt;='Control Panel'!$M$11,(('Control Panel'!$M$8-'Control Panel'!$L$8)*'Control Panel'!$C$24)+(('Control Panel'!$M$9-'Control Panel'!$L$9)*'Control Panel'!$C$25)+(('Control Panel'!$M$10-'Control Panel'!$L$10)*'Control Panel'!$C$26)+(('Control Panel'!$M$11-'Control Panel'!$L$11)*'Control Panel'!$C$27)+((U157-'Control Panel'!$M$11)*'Control Panel'!$C$28),IF(U157&gt;='Control Panel'!$M$10,(('Control Panel'!$M$8-'Control Panel'!$L$8)*'Control Panel'!$C$24)+('Control Panel'!$M$9-'Control Panel'!$L$9)*'Control Panel'!$C$25+(('Control Panel'!$M$10-'Control Panel'!$L$10)*'Control Panel'!$C$26)+((U157-'Control Panel'!$M$10)*'Control Panel'!$C$27),IF(U157&gt;='Control Panel'!$M$9,(('Control Panel'!$M$8-'Control Panel'!$L$8)*'Control Panel'!$C$24)+(('Control Panel'!$M$9-'Control Panel'!$L$9)*'Control Panel'!$C$25)+((U157-'Control Panel'!$M$9)*'Control Panel'!$C$26),IF(U157&gt;='Control Panel'!$M$8,(('Control Panel'!$M$8-'Control Panel'!$L$8)*'Control Panel'!$C$24)+((U157-'Control Panel'!$M$8)*'Control Panel'!$C$25),IF(U157&lt;='Control Panel'!$M$8,((U157-'Control Panel'!$L$8)*'Control Panel'!$C$24))))))))</f>
        <v>530427.50077014987</v>
      </c>
      <c r="X157" s="92">
        <f t="shared" si="49"/>
        <v>309474.18722203583</v>
      </c>
      <c r="Y157" s="91">
        <f>T157*(1+'Control Panel'!$C$44)</f>
        <v>337978718.59247184</v>
      </c>
      <c r="Z157" s="91">
        <f>U157*(1+'Control Panel'!$C$44)</f>
        <v>326866111.44825435</v>
      </c>
      <c r="AA157" s="91">
        <f>IF(Y157&gt;='Control Panel'!P$36,(('Control Panel'!P$34-'Control Panel'!O$34)*'Control Panel'!$C$39)+('Control Panel'!P$35-'Control Panel'!O$35)*'Control Panel'!$C$40+(('Control Panel'!P$36-'Control Panel'!O$36)*'Control Panel'!$C$41),IF(Y157&gt;='Control Panel'!P$35,(('Control Panel'!P$34-'Control Panel'!O$34)*'Control Panel'!$C$39)+(('Control Panel'!P$35-'Control Panel'!O$35)*'Control Panel'!$C$40)+((Y157-'Control Panel'!P$35)*'Control Panel'!$C$41),IF(Y157&gt;='Control Panel'!P$34,(('Control Panel'!P$34-'Control Panel'!O$34)*'Control Panel'!$C$39)+((Y157-'Control Panel'!P$34)*'Control Panel'!$C$40),IF(Y157&lt;='Control Panel'!P$34,((Y157-'Control Panel'!O$34)*'Control Panel'!$C$39)))))</f>
        <v>227581.91295455751</v>
      </c>
      <c r="AB157" s="91">
        <f>IF(Z157&gt;='Control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Panel'!$C$29)),IF(Z157&gt;='Control Panel'!$P$12,(('Control Panel'!$P$8-'Control Panel'!$O$8)*'Control Panel'!$C$24)+(('Control Panel'!$P$9-'Control Panel'!$O$9)*'Control Panel'!$C$25)+(('Control Panel'!$P$10-'Control Panel'!$O$10)*'Control Panel'!$C$26)+(('Control Panel'!$P$11-'Control Panel'!$O$11)*'Control Panel'!$C$27)+(('Control Panel'!$P$12-'Control Panel'!$O$12)*'Control Panel'!$C$28)+((Z157-'Control Panel'!$P$12)*'Control Panel'!$C$29),IF(Z157&gt;='Control Panel'!$P$11,(('Control Panel'!$P$8-'Control Panel'!$O$8)*'Control Panel'!$C$24)+(('Control Panel'!$P$9-'Control Panel'!$O$9)*'Control Panel'!$C$25)+(('Control Panel'!$P$10-'Control Panel'!$O$10)*'Control Panel'!$C$26)+(('Control Panel'!$P$11-'Control Panel'!$O$11)*'Control Panel'!$C$27)+((Z157-'Control Panel'!$P$11)*'Control Panel'!$C$28),IF(Z157&gt;='Control Panel'!$P$10,(('Control Panel'!$P$8-'Control Panel'!$O$8)*'Control Panel'!$C$24)+('Control Panel'!$P$9-'Control Panel'!$O$9)*'Control Panel'!$C$25+(('Control Panel'!$P$10-'Control Panel'!$O$10)*'Control Panel'!$C$26)+((Z157-'Control Panel'!$P$10)*'Control Panel'!$C$27),IF(Z157&gt;='Control Panel'!$P$9,(('Control Panel'!$P$8-'Control Panel'!$O$8)*'Control Panel'!$C$24)+(('Control Panel'!$P$9-'Control Panel'!$O$9)*'Control Panel'!$C$25)+((Z157-'Control Panel'!$P$9)*'Control Panel'!$C$26),IF(Z157&gt;='Control Panel'!$P$8,(('Control Panel'!$P$8-'Control Panel'!$O$8)*'Control Panel'!$C$24)+((Z157-'Control Panel'!$P$8)*'Control Panel'!$C$25),IF(Z157&lt;='Control Panel'!$P$8,((Z157-'Control Panel'!$O$8)*'Control Panel'!$C$24))))))))</f>
        <v>546340.32589825441</v>
      </c>
      <c r="AC157" s="93">
        <f t="shared" si="50"/>
        <v>318758.41294369689</v>
      </c>
      <c r="AD157" s="93">
        <f>Y157*(1+'Control Panel'!$C$44)</f>
        <v>348118080.15024602</v>
      </c>
      <c r="AE157" s="91">
        <f>Z157*(1+'Control Panel'!$C$44)</f>
        <v>336672094.79170197</v>
      </c>
      <c r="AF157" s="91">
        <f>IF(AD157&gt;='Control Panel'!S$36,(('Control Panel'!S$34-'Control Panel'!R$34)*'Control Panel'!$C$39)+('Control Panel'!S$35-'Control Panel'!R$35)*'Control Panel'!$C$40+(('Control Panel'!S$36-'Control Panel'!R$36)*'Control Panel'!$C$41),IF(AD157&gt;='Control Panel'!S$35,(('Control Panel'!S$34-'Control Panel'!R$34)*'Control Panel'!$C$39)+(('Control Panel'!S$35-'Control Panel'!R$35)*'Control Panel'!$C$40)+((AD157-'Control Panel'!S$35)*'Control Panel'!$C$41),IF(AD157&gt;='Control Panel'!S$34,(('Control Panel'!S$34-'Control Panel'!R$34)*'Control Panel'!$C$39)+((AD157-'Control Panel'!S$34)*'Control Panel'!$C$40),IF(AD157&lt;='Control Panel'!S$34,((AD157-'Control Panel'!R$34)*'Control Panel'!$C$39)))))</f>
        <v>234409.37034319423</v>
      </c>
      <c r="AG157" s="91">
        <f>IF(AE157&gt;='Control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Panel'!$C$29)),IF(AE157&gt;='Control Panel'!$S$12,(('Control Panel'!$S$8-'Control Panel'!$R$8)*'Control Panel'!$C$24)+(('Control Panel'!$S$9-'Control Panel'!$R$9)*'Control Panel'!$C$25)+(('Control Panel'!$S$10-'Control Panel'!$R$10)*'Control Panel'!$C$26)+(('Control Panel'!$S$11-'Control Panel'!$R$11)*'Control Panel'!$C$27)+(('Control Panel'!$S$12-'Control Panel'!$R$12)*'Control Panel'!$C$28)+((AE157-'Control Panel'!$S$12)*'Control Panel'!$C$29),IF(AE157&gt;='Control Panel'!$S$11,(('Control Panel'!$S$8-'Control Panel'!$R$8)*'Control Panel'!$C$24)+(('Control Panel'!$S$9-'Control Panel'!$R$9)*'Control Panel'!$C$25)+(('Control Panel'!$S$10-'Control Panel'!$R$10)*'Control Panel'!$C$26)+(('Control Panel'!$S$11-'Control Panel'!$R$11)*'Control Panel'!$C$27)+((AE157-'Control Panel'!$S$11)*'Control Panel'!$C$28),IF(AE157&gt;='Control Panel'!$S$10,(('Control Panel'!$S$8-'Control Panel'!$R$8)*'Control Panel'!$C$24)+('Control Panel'!$S$9-'Control Panel'!$R$9)*'Control Panel'!$C$25+(('Control Panel'!$S$10-'Control Panel'!$R$10)*'Control Panel'!$C$26)+((AE157-'Control Panel'!$S$10)*'Control Panel'!$C$27),IF(AE157&gt;='Control Panel'!$S$9,(('Control Panel'!$S$8-'Control Panel'!$R$8)*'Control Panel'!$C$24)+(('Control Panel'!$S$9-'Control Panel'!$R$9)*'Control Panel'!$C$25)+((AE157-'Control Panel'!$S$9)*'Control Panel'!$C$26),IF(AE157&gt;='Control Panel'!$S$8,(('Control Panel'!$S$8-'Control Panel'!$R$8)*'Control Panel'!$C$24)+((AE157-'Control Panel'!$S$8)*'Control Panel'!$C$25),IF(AE157&lt;='Control Panel'!$S$8,((AE157-'Control Panel'!$R$8)*'Control Panel'!$C$24))))))))</f>
        <v>562730.53578020202</v>
      </c>
      <c r="AH157" s="91">
        <f t="shared" si="51"/>
        <v>328321.16543700779</v>
      </c>
      <c r="AI157" s="92">
        <f t="shared" si="52"/>
        <v>1105732.0664496659</v>
      </c>
      <c r="AJ157" s="92">
        <f t="shared" si="53"/>
        <v>2654455.3104462591</v>
      </c>
      <c r="AK157" s="92">
        <f t="shared" si="54"/>
        <v>1548723.2439965932</v>
      </c>
    </row>
    <row r="158" spans="1:37" s="94" customFormat="1" ht="14.1">
      <c r="A158" s="102"/>
      <c r="B158" s="102"/>
      <c r="C158" s="103"/>
      <c r="D158" s="103"/>
      <c r="E158" s="104"/>
      <c r="F158" s="103"/>
      <c r="G158" s="105"/>
      <c r="H158" s="105"/>
      <c r="I158" s="106"/>
      <c r="J158" s="107"/>
      <c r="K158" s="107"/>
      <c r="L158" s="107"/>
      <c r="M158" s="107"/>
      <c r="N158" s="107"/>
      <c r="O158" s="107"/>
      <c r="P158" s="107"/>
      <c r="Q158" s="107"/>
      <c r="R158" s="107"/>
      <c r="S158" s="107"/>
      <c r="T158" s="107"/>
      <c r="U158" s="107"/>
      <c r="V158" s="107"/>
      <c r="W158" s="107"/>
      <c r="X158" s="107"/>
      <c r="Y158" s="107"/>
      <c r="Z158" s="107"/>
      <c r="AA158" s="107"/>
      <c r="AB158" s="107"/>
      <c r="AC158" s="108"/>
      <c r="AD158" s="108"/>
      <c r="AE158" s="107"/>
      <c r="AF158" s="107"/>
      <c r="AG158" s="107"/>
      <c r="AH158" s="107"/>
      <c r="AI158" s="107"/>
      <c r="AJ158" s="107"/>
      <c r="AK158" s="107"/>
    </row>
    <row r="159" spans="1:37" s="94" customFormat="1" ht="14.1">
      <c r="A159" s="102"/>
      <c r="B159" s="102"/>
      <c r="C159" s="103"/>
      <c r="D159" s="103"/>
      <c r="E159" s="104"/>
      <c r="F159" s="103"/>
      <c r="G159" s="105"/>
      <c r="H159" s="105"/>
      <c r="I159" s="106"/>
      <c r="J159" s="107"/>
      <c r="K159" s="107"/>
      <c r="L159" s="107"/>
      <c r="M159" s="107"/>
      <c r="N159" s="107"/>
      <c r="O159" s="107"/>
      <c r="P159" s="107"/>
      <c r="Q159" s="107"/>
      <c r="R159" s="107"/>
      <c r="S159" s="107"/>
      <c r="T159" s="107"/>
      <c r="U159" s="107"/>
      <c r="V159" s="107"/>
      <c r="W159" s="107"/>
      <c r="X159" s="107"/>
      <c r="Y159" s="107"/>
      <c r="Z159" s="107"/>
      <c r="AA159" s="107"/>
      <c r="AB159" s="107"/>
      <c r="AC159" s="108"/>
      <c r="AD159" s="108"/>
      <c r="AE159" s="107"/>
      <c r="AF159" s="107"/>
      <c r="AG159" s="107"/>
      <c r="AH159" s="107"/>
      <c r="AI159" s="107"/>
      <c r="AJ159" s="107"/>
      <c r="AK159" s="107"/>
    </row>
    <row r="160" spans="1:37" s="111" customFormat="1" ht="15.6">
      <c r="A160" s="109" t="s">
        <v>56</v>
      </c>
      <c r="B160" s="86"/>
      <c r="C160" s="95"/>
      <c r="D160" s="95">
        <f>SUM(D3:D157)</f>
        <v>6868033833.695344</v>
      </c>
      <c r="E160" s="95">
        <f t="shared" ref="E160:F160" si="55">SUM(E3:E157)</f>
        <v>25738478.515713196</v>
      </c>
      <c r="F160" s="95">
        <f t="shared" si="55"/>
        <v>25644886.124885578</v>
      </c>
      <c r="G160" s="110"/>
      <c r="H160" s="110"/>
      <c r="I160" s="91">
        <f>SUM(I3:I157)</f>
        <v>-93592.390827654861</v>
      </c>
      <c r="J160" s="92">
        <f t="shared" ref="J160:AK160" si="56">SUM(J3:J157)</f>
        <v>8405386383.6414471</v>
      </c>
      <c r="K160" s="92">
        <f t="shared" si="56"/>
        <v>7074074848.7062035</v>
      </c>
      <c r="L160" s="92">
        <f t="shared" si="56"/>
        <v>26510632.729044713</v>
      </c>
      <c r="M160" s="92">
        <f t="shared" si="56"/>
        <v>26414232.71230714</v>
      </c>
      <c r="N160" s="92">
        <f t="shared" si="56"/>
        <v>-96400.01673748513</v>
      </c>
      <c r="O160" s="92">
        <f t="shared" si="56"/>
        <v>8657547975.1506882</v>
      </c>
      <c r="P160" s="92">
        <f t="shared" si="56"/>
        <v>7286297094.1673899</v>
      </c>
      <c r="Q160" s="92">
        <f t="shared" si="56"/>
        <v>27305951.710916001</v>
      </c>
      <c r="R160" s="92">
        <f t="shared" si="56"/>
        <v>27206659.693676345</v>
      </c>
      <c r="S160" s="92">
        <f t="shared" si="56"/>
        <v>-99292.017239610897</v>
      </c>
      <c r="T160" s="92">
        <f t="shared" si="56"/>
        <v>8917274414.4052105</v>
      </c>
      <c r="U160" s="92">
        <f t="shared" si="56"/>
        <v>7504886006.9924097</v>
      </c>
      <c r="V160" s="92">
        <f t="shared" si="56"/>
        <v>28125130.262243457</v>
      </c>
      <c r="W160" s="92">
        <f t="shared" si="56"/>
        <v>28022859.491946898</v>
      </c>
      <c r="X160" s="92">
        <f t="shared" si="56"/>
        <v>-102270.77029655827</v>
      </c>
      <c r="Y160" s="92">
        <f t="shared" si="56"/>
        <v>9184792646.8373642</v>
      </c>
      <c r="Z160" s="92">
        <f t="shared" si="56"/>
        <v>7730032587.2021856</v>
      </c>
      <c r="AA160" s="92">
        <f t="shared" si="56"/>
        <v>28968884.170110762</v>
      </c>
      <c r="AB160" s="92">
        <f t="shared" si="56"/>
        <v>28863545.280380316</v>
      </c>
      <c r="AC160" s="92">
        <f t="shared" si="56"/>
        <v>-105338.88973045326</v>
      </c>
      <c r="AD160" s="92">
        <f t="shared" si="56"/>
        <v>9460336426.242487</v>
      </c>
      <c r="AE160" s="92">
        <f t="shared" si="56"/>
        <v>7961933564.8182497</v>
      </c>
      <c r="AF160" s="92">
        <f t="shared" si="56"/>
        <v>29837950.695214018</v>
      </c>
      <c r="AG160" s="92">
        <f t="shared" si="56"/>
        <v>29729451.642466713</v>
      </c>
      <c r="AH160" s="92">
        <f t="shared" si="56"/>
        <v>-108499.05274736125</v>
      </c>
      <c r="AI160" s="92">
        <f t="shared" si="56"/>
        <v>140748549.56752926</v>
      </c>
      <c r="AJ160" s="92">
        <f t="shared" si="56"/>
        <v>140236748.82077739</v>
      </c>
      <c r="AK160" s="92">
        <f t="shared" si="56"/>
        <v>-511800.74675145699</v>
      </c>
    </row>
    <row r="161" spans="1:37" s="94" customFormat="1" ht="14.1">
      <c r="A161" s="86" t="s">
        <v>57</v>
      </c>
      <c r="B161" s="86"/>
      <c r="C161" s="112"/>
      <c r="D161" s="112"/>
      <c r="E161" s="96">
        <f>E160/155</f>
        <v>166054.70010137546</v>
      </c>
      <c r="F161" s="88">
        <f>F160/155</f>
        <v>165450.87822506824</v>
      </c>
      <c r="G161" s="113"/>
      <c r="H161" s="113"/>
      <c r="I161" s="114"/>
      <c r="J161" s="92">
        <f>J160/155</f>
        <v>54228299.24929966</v>
      </c>
      <c r="K161" s="92">
        <f>K160/155</f>
        <v>45639192.572298087</v>
      </c>
      <c r="L161" s="92">
        <f t="shared" ref="L161:M161" si="57">L160/155</f>
        <v>171036.34018738524</v>
      </c>
      <c r="M161" s="92">
        <f t="shared" si="57"/>
        <v>170414.40459552992</v>
      </c>
      <c r="N161" s="92"/>
      <c r="O161" s="92">
        <f>O160/155</f>
        <v>55855148.226778634</v>
      </c>
      <c r="P161" s="92">
        <f>P160/155</f>
        <v>47008368.349467032</v>
      </c>
      <c r="Q161" s="92">
        <f t="shared" ref="Q161:R161" si="58">Q160/155</f>
        <v>176167.43039300645</v>
      </c>
      <c r="R161" s="92">
        <f t="shared" si="58"/>
        <v>175526.83673339579</v>
      </c>
      <c r="S161" s="92"/>
      <c r="T161" s="92">
        <f>T160/155</f>
        <v>57530802.673582003</v>
      </c>
      <c r="U161" s="92">
        <f>U160/155</f>
        <v>48418619.399951033</v>
      </c>
      <c r="V161" s="92">
        <f t="shared" ref="V161:W161" si="59">V160/155</f>
        <v>181452.45330479651</v>
      </c>
      <c r="W161" s="92">
        <f t="shared" si="59"/>
        <v>180792.64188352838</v>
      </c>
      <c r="X161" s="92"/>
      <c r="Y161" s="92">
        <f>Y160/155</f>
        <v>59256726.753789447</v>
      </c>
      <c r="Z161" s="92">
        <f>Z160/155</f>
        <v>49871177.981949583</v>
      </c>
      <c r="AA161" s="92">
        <f t="shared" ref="AA161:AB161" si="60">AA160/155</f>
        <v>186896.02690394039</v>
      </c>
      <c r="AB161" s="92">
        <f t="shared" si="60"/>
        <v>186216.42116374397</v>
      </c>
      <c r="AC161" s="92"/>
      <c r="AD161" s="92">
        <f>AD160/155</f>
        <v>61034428.556403145</v>
      </c>
      <c r="AE161" s="92">
        <f>AE160/155</f>
        <v>51367313.321408063</v>
      </c>
      <c r="AF161" s="92">
        <f t="shared" ref="AF161:AG161" si="61">AF160/155</f>
        <v>192502.90771105819</v>
      </c>
      <c r="AG161" s="92">
        <f t="shared" si="61"/>
        <v>191802.9138223659</v>
      </c>
      <c r="AH161" s="115"/>
      <c r="AI161" s="116"/>
      <c r="AJ161" s="115"/>
      <c r="AK161" s="115"/>
    </row>
    <row r="162" spans="1:37" s="94" customFormat="1" ht="14.1">
      <c r="A162" s="86" t="s">
        <v>58</v>
      </c>
      <c r="B162" s="86"/>
      <c r="C162" s="117"/>
      <c r="D162" s="117"/>
      <c r="E162" s="88"/>
      <c r="F162" s="117"/>
      <c r="G162" s="113"/>
      <c r="H162" s="113"/>
      <c r="I162" s="114"/>
      <c r="J162" s="92">
        <f>SUM($J$3:$J$17)/15</f>
        <v>8295883.4705825588</v>
      </c>
      <c r="K162" s="92">
        <f>SUM($K$3:$K$17)/15</f>
        <v>5431225.1641426077</v>
      </c>
      <c r="L162" s="92">
        <f>SUM($L$3:$L$17)/15</f>
        <v>78688.12987648441</v>
      </c>
      <c r="M162" s="92">
        <f>SUM($M$3:$M$17)/15</f>
        <v>35302.963566926934</v>
      </c>
      <c r="N162" s="92"/>
      <c r="O162" s="92">
        <f>SUM($O$3:$O$17)/15</f>
        <v>8544759.9747000374</v>
      </c>
      <c r="P162" s="92">
        <f>SUM($P$3:$P$17)/15</f>
        <v>5594161.9190668855</v>
      </c>
      <c r="Q162" s="92">
        <f>SUM($Q$3:$Q$17)/15</f>
        <v>81048.773772778935</v>
      </c>
      <c r="R162" s="92">
        <f>SUM($R$3:$R$17)/15</f>
        <v>36362.052473934746</v>
      </c>
      <c r="S162" s="92"/>
      <c r="T162" s="92">
        <f>SUM($T$3:$T$17)/15</f>
        <v>8801102.7739410382</v>
      </c>
      <c r="U162" s="92">
        <f>SUM($U$3:$U$17)/15</f>
        <v>5761986.7766388915</v>
      </c>
      <c r="V162" s="92">
        <f>SUM($V$3:$V$17)/15</f>
        <v>83480.236985962314</v>
      </c>
      <c r="W162" s="92">
        <f>SUM($W$3:$W$17)/15</f>
        <v>37452.914048152794</v>
      </c>
      <c r="X162" s="92"/>
      <c r="Y162" s="92">
        <f>SUM($Y$3:$Y$17)/15</f>
        <v>9065135.85715927</v>
      </c>
      <c r="Z162" s="92">
        <f>SUM($Z$3:$Z$17)/15</f>
        <v>5934846.3799380595</v>
      </c>
      <c r="AA162" s="92">
        <f>SUM($AA$3:$AA$17)/15</f>
        <v>85984.644095541167</v>
      </c>
      <c r="AB162" s="92">
        <f>SUM($AB$3:$AB$17)/15</f>
        <v>38576.50146959738</v>
      </c>
      <c r="AC162" s="92"/>
      <c r="AD162" s="92">
        <f>SUM($AD$3:$AD$17)/15</f>
        <v>9337089.9328740481</v>
      </c>
      <c r="AE162" s="92">
        <f>SUM($AE$3:$AE$17)/15</f>
        <v>6112891.7713362016</v>
      </c>
      <c r="AF162" s="92">
        <f>SUM($AF$3:$AF$17)/15</f>
        <v>88564.18341840741</v>
      </c>
      <c r="AG162" s="92">
        <f>SUM($AG$3:$AG$17)/15</f>
        <v>39733.796513685302</v>
      </c>
      <c r="AH162" s="115"/>
      <c r="AI162" s="115"/>
      <c r="AJ162" s="115"/>
      <c r="AK162" s="115"/>
    </row>
    <row r="163" spans="1:37" s="94" customFormat="1" ht="14.1">
      <c r="A163" s="86" t="s">
        <v>59</v>
      </c>
      <c r="B163" s="86"/>
      <c r="C163" s="117"/>
      <c r="D163" s="117"/>
      <c r="E163" s="88"/>
      <c r="F163" s="117"/>
      <c r="G163" s="113"/>
      <c r="H163" s="113"/>
      <c r="I163" s="114"/>
      <c r="J163" s="115"/>
      <c r="K163" s="115"/>
      <c r="L163" s="118">
        <f>L162/J162</f>
        <v>9.485201926415044E-3</v>
      </c>
      <c r="M163" s="118">
        <f>M162/K162</f>
        <v>6.4999999999999971E-3</v>
      </c>
      <c r="N163" s="118"/>
      <c r="O163" s="118"/>
      <c r="P163" s="118"/>
      <c r="Q163" s="118">
        <f>Q162/O162</f>
        <v>9.4852019264150423E-3</v>
      </c>
      <c r="R163" s="118">
        <f>R162/P162</f>
        <v>6.499999999999998E-3</v>
      </c>
      <c r="S163" s="118"/>
      <c r="T163" s="118"/>
      <c r="U163" s="118"/>
      <c r="V163" s="118">
        <f>V162/T162</f>
        <v>9.4852019264150423E-3</v>
      </c>
      <c r="W163" s="118">
        <f>W162/U162</f>
        <v>6.4999999999999997E-3</v>
      </c>
      <c r="X163" s="118"/>
      <c r="Y163" s="118"/>
      <c r="Z163" s="118"/>
      <c r="AA163" s="118">
        <f>AA162/Y162</f>
        <v>9.4852019264150406E-3</v>
      </c>
      <c r="AB163" s="118">
        <f>AB162/Z162</f>
        <v>6.4999999999999988E-3</v>
      </c>
      <c r="AC163" s="118"/>
      <c r="AD163" s="118"/>
      <c r="AE163" s="118"/>
      <c r="AF163" s="118">
        <f>AF162/AD162</f>
        <v>9.4852019264150406E-3</v>
      </c>
      <c r="AG163" s="118">
        <f>AG162/AE162</f>
        <v>6.4999999999999988E-3</v>
      </c>
      <c r="AH163" s="115"/>
      <c r="AI163" s="115"/>
      <c r="AJ163" s="115"/>
      <c r="AK163" s="115"/>
    </row>
    <row r="164" spans="1:37" s="94" customFormat="1" ht="14.1">
      <c r="A164" s="86" t="s">
        <v>60</v>
      </c>
      <c r="B164" s="86"/>
      <c r="C164" s="117"/>
      <c r="D164" s="117"/>
      <c r="E164" s="88"/>
      <c r="F164" s="117"/>
      <c r="G164" s="113"/>
      <c r="H164" s="113"/>
      <c r="I164" s="114"/>
      <c r="J164" s="92"/>
      <c r="K164" s="92">
        <f>SUM($K$144:$K$157)/15</f>
        <v>158498183.19793755</v>
      </c>
      <c r="L164" s="92">
        <f>SUM($L$143:$L$157)/15</f>
        <v>208269.68946000002</v>
      </c>
      <c r="M164" s="92">
        <f>SUM($M$143:$M$157)/15</f>
        <v>366449.22007709811</v>
      </c>
      <c r="N164" s="92"/>
      <c r="O164" s="92"/>
      <c r="P164" s="92">
        <f>SUM($P$144:$P$157)/15</f>
        <v>163253128.6938757</v>
      </c>
      <c r="Q164" s="92">
        <f t="shared" ref="Q164" si="62">SUM(Q143:Q157)/15</f>
        <v>214517.78014380008</v>
      </c>
      <c r="R164" s="92">
        <f>SUM($R$143:$R$157)/15</f>
        <v>377442.69667941105</v>
      </c>
      <c r="S164" s="92"/>
      <c r="T164" s="92"/>
      <c r="U164" s="92">
        <f>SUM($U$144:$U$157)/15</f>
        <v>168150722.55469191</v>
      </c>
      <c r="V164" s="92">
        <f>SUM($V$143:$V$157)/15</f>
        <v>220953.31354811412</v>
      </c>
      <c r="W164" s="92">
        <f>SUM($W$143:$W$157)/15</f>
        <v>388765.97779294342</v>
      </c>
      <c r="X164" s="92"/>
      <c r="Y164" s="92"/>
      <c r="Z164" s="92">
        <f>SUM($Z$144:$Z$157)/15</f>
        <v>173195244.23133272</v>
      </c>
      <c r="AA164" s="92">
        <f>SUM($AA$143:$AA$157)/15</f>
        <v>227581.91295455757</v>
      </c>
      <c r="AB164" s="92">
        <f>SUM($AB$143:$AB$157)/15</f>
        <v>400428.95723173168</v>
      </c>
      <c r="AC164" s="92"/>
      <c r="AD164" s="92"/>
      <c r="AE164" s="92">
        <f>SUM($AE$144:$AE$157)/15</f>
        <v>178391101.55827269</v>
      </c>
      <c r="AF164" s="92">
        <f>SUM($AF$143:$AF$157)/15</f>
        <v>234409.37034319431</v>
      </c>
      <c r="AG164" s="92">
        <f>SUM($AG$143:$AG$157)/15</f>
        <v>412441.82605368359</v>
      </c>
      <c r="AH164" s="115"/>
      <c r="AI164" s="115"/>
      <c r="AJ164" s="115"/>
      <c r="AK164" s="115"/>
    </row>
    <row r="165" spans="1:37" s="94" customFormat="1" ht="14.1">
      <c r="A165" s="86" t="s">
        <v>61</v>
      </c>
      <c r="B165" s="86"/>
      <c r="C165" s="117"/>
      <c r="D165" s="117"/>
      <c r="E165" s="88"/>
      <c r="F165" s="117"/>
      <c r="G165" s="113"/>
      <c r="H165" s="113"/>
      <c r="I165" s="114"/>
      <c r="J165" s="115"/>
      <c r="K165" s="115"/>
      <c r="L165" s="118">
        <f>L164/K164</f>
        <v>1.3140194118181547E-3</v>
      </c>
      <c r="M165" s="118">
        <f>M164/K164</f>
        <v>2.3120089623958951E-3</v>
      </c>
      <c r="N165" s="118"/>
      <c r="O165" s="118"/>
      <c r="P165" s="118"/>
      <c r="Q165" s="118">
        <f>Q164/P164</f>
        <v>1.3140194118181547E-3</v>
      </c>
      <c r="R165" s="118">
        <f>R164/P164</f>
        <v>2.3120089623958947E-3</v>
      </c>
      <c r="S165" s="118"/>
      <c r="T165" s="118"/>
      <c r="U165" s="118"/>
      <c r="V165" s="118">
        <f>V164/U164</f>
        <v>1.3140194118181556E-3</v>
      </c>
      <c r="W165" s="118">
        <f>W164/U164</f>
        <v>2.3120089636635087E-3</v>
      </c>
      <c r="X165" s="118"/>
      <c r="Y165" s="118"/>
      <c r="Z165" s="118"/>
      <c r="AA165" s="118">
        <f>AA164/Z164</f>
        <v>1.3140194118181554E-3</v>
      </c>
      <c r="AB165" s="118">
        <f>AB164/Z164</f>
        <v>2.3120089642697599E-3</v>
      </c>
      <c r="AC165" s="118"/>
      <c r="AD165" s="118"/>
      <c r="AE165" s="118"/>
      <c r="AF165" s="118">
        <f>AF164/AE164</f>
        <v>1.3140194118181554E-3</v>
      </c>
      <c r="AG165" s="118">
        <f>AG164/AE164</f>
        <v>2.3120089648583542E-3</v>
      </c>
      <c r="AH165" s="156"/>
      <c r="AI165" s="156"/>
      <c r="AJ165" s="156"/>
      <c r="AK165" s="156"/>
    </row>
    <row r="166" spans="1:37">
      <c r="A166" s="5"/>
      <c r="B166" s="5"/>
      <c r="C166" s="18"/>
      <c r="D166" s="18"/>
      <c r="E166" s="35"/>
      <c r="F166" s="6"/>
      <c r="G166" s="7"/>
      <c r="H166" s="7"/>
      <c r="I166" s="22"/>
      <c r="J166" s="4"/>
      <c r="K166" s="4"/>
      <c r="L166" s="4"/>
      <c r="M166" s="4"/>
      <c r="N166" s="4"/>
      <c r="O166" s="4"/>
      <c r="P166" s="4"/>
      <c r="Q166" s="4"/>
      <c r="R166" s="4"/>
      <c r="S166" s="4"/>
      <c r="T166" s="4"/>
      <c r="U166" s="4"/>
      <c r="V166" s="4"/>
      <c r="W166" s="4"/>
      <c r="X166" s="4"/>
      <c r="Y166" s="4"/>
      <c r="Z166" s="4"/>
      <c r="AA166" s="4"/>
      <c r="AB166" s="4"/>
      <c r="AC166" s="30"/>
      <c r="AD166" s="30"/>
      <c r="AE166" s="4"/>
      <c r="AF166" s="4"/>
      <c r="AG166" s="4"/>
      <c r="AH166" s="4"/>
      <c r="AI166" s="4"/>
      <c r="AJ166" s="4"/>
      <c r="AK166" s="4"/>
    </row>
    <row r="167" spans="1:37">
      <c r="A167" s="5"/>
      <c r="B167" s="5"/>
      <c r="C167" s="6"/>
      <c r="D167" s="6"/>
      <c r="E167" s="34"/>
      <c r="F167" s="6"/>
      <c r="G167" s="7"/>
      <c r="H167" s="7"/>
      <c r="I167" s="22"/>
      <c r="J167" s="4"/>
      <c r="K167" s="4"/>
      <c r="L167" s="4"/>
      <c r="M167" s="4"/>
      <c r="N167" s="4"/>
      <c r="O167" s="4"/>
      <c r="P167" s="4"/>
      <c r="Q167" s="4"/>
      <c r="R167" s="4"/>
      <c r="S167" s="4"/>
      <c r="T167" s="4"/>
      <c r="U167" s="4"/>
      <c r="V167" s="4"/>
      <c r="W167" s="4"/>
      <c r="X167" s="4"/>
      <c r="Y167" s="4"/>
      <c r="Z167" s="4"/>
      <c r="AA167" s="4"/>
      <c r="AB167" s="4"/>
      <c r="AC167" s="30"/>
      <c r="AD167" s="30"/>
      <c r="AE167" s="4"/>
      <c r="AF167" s="4"/>
      <c r="AG167" s="4"/>
      <c r="AH167" s="4"/>
      <c r="AI167" s="4"/>
      <c r="AJ167" s="4"/>
      <c r="AK167" s="4"/>
    </row>
    <row r="168" spans="1:37">
      <c r="A168" s="5"/>
      <c r="B168" s="5"/>
      <c r="C168" s="6"/>
      <c r="D168" s="6"/>
      <c r="E168" s="34"/>
      <c r="F168" s="6"/>
      <c r="G168" s="7"/>
      <c r="H168" s="7"/>
      <c r="I168" s="22"/>
      <c r="J168" s="4"/>
      <c r="K168" s="4"/>
      <c r="L168" s="4"/>
      <c r="M168" s="4"/>
      <c r="N168" s="4"/>
      <c r="O168" s="4"/>
      <c r="P168" s="4"/>
      <c r="Q168" s="4"/>
      <c r="R168" s="4"/>
      <c r="S168" s="4"/>
      <c r="T168" s="4"/>
      <c r="U168" s="4"/>
      <c r="V168" s="4"/>
      <c r="W168" s="4"/>
      <c r="X168" s="4"/>
      <c r="Y168" s="4"/>
      <c r="Z168" s="4"/>
      <c r="AA168" s="4"/>
      <c r="AB168" s="4"/>
      <c r="AC168" s="30"/>
      <c r="AD168" s="30"/>
      <c r="AE168" s="4"/>
      <c r="AF168" s="4"/>
      <c r="AG168" s="4"/>
      <c r="AH168" s="4"/>
      <c r="AI168" s="4"/>
      <c r="AJ168" s="4"/>
      <c r="AK168" s="4"/>
    </row>
    <row r="169" spans="1:37">
      <c r="A169" s="5"/>
      <c r="B169" s="5"/>
      <c r="C169" s="6"/>
      <c r="D169" s="6"/>
      <c r="E169" s="34"/>
      <c r="F169" s="6"/>
      <c r="G169" s="7"/>
      <c r="H169" s="7"/>
      <c r="I169" s="22"/>
      <c r="J169" s="4"/>
      <c r="K169" s="4"/>
      <c r="L169" s="4"/>
      <c r="M169" s="4"/>
      <c r="N169" s="4"/>
      <c r="O169" s="4"/>
      <c r="P169" s="4"/>
      <c r="Q169" s="4"/>
      <c r="R169" s="4"/>
      <c r="S169" s="4"/>
      <c r="T169" s="4"/>
      <c r="U169" s="4"/>
      <c r="V169" s="4"/>
      <c r="W169" s="4"/>
      <c r="X169" s="4"/>
      <c r="Y169" s="4"/>
      <c r="Z169" s="4"/>
      <c r="AA169" s="4"/>
      <c r="AB169" s="4"/>
      <c r="AC169" s="30"/>
      <c r="AD169" s="30"/>
      <c r="AE169" s="4"/>
      <c r="AF169" s="4"/>
      <c r="AG169" s="4"/>
      <c r="AH169" s="4"/>
      <c r="AI169" s="4"/>
      <c r="AJ169" s="4"/>
      <c r="AK169" s="4"/>
    </row>
    <row r="170" spans="1:37">
      <c r="A170" s="5"/>
      <c r="B170" s="5"/>
      <c r="C170" s="6"/>
      <c r="D170" s="6"/>
      <c r="E170" s="34"/>
      <c r="F170" s="6"/>
      <c r="G170" s="7"/>
      <c r="H170" s="7"/>
      <c r="I170" s="22"/>
      <c r="J170" s="4"/>
      <c r="K170" s="4"/>
      <c r="L170" s="4"/>
      <c r="M170" s="4"/>
      <c r="N170" s="4"/>
      <c r="O170" s="4"/>
      <c r="P170" s="4"/>
      <c r="Q170" s="4"/>
      <c r="R170" s="4"/>
      <c r="S170" s="4"/>
      <c r="T170" s="4"/>
      <c r="U170" s="4"/>
      <c r="V170" s="4"/>
      <c r="W170" s="4"/>
      <c r="X170" s="4"/>
      <c r="Y170" s="4"/>
      <c r="Z170" s="4"/>
      <c r="AA170" s="4"/>
      <c r="AB170" s="4"/>
      <c r="AC170" s="30"/>
      <c r="AD170" s="30"/>
      <c r="AE170" s="4"/>
      <c r="AF170" s="4"/>
      <c r="AG170" s="4"/>
      <c r="AH170" s="4"/>
      <c r="AI170" s="4"/>
      <c r="AJ170" s="4"/>
      <c r="AK170" s="4"/>
    </row>
    <row r="171" spans="1:37">
      <c r="A171" s="5"/>
      <c r="B171" s="5"/>
      <c r="C171" s="6"/>
      <c r="D171" s="6"/>
      <c r="E171" s="34"/>
      <c r="F171" s="6"/>
      <c r="G171" s="7"/>
      <c r="H171" s="7"/>
      <c r="I171" s="22"/>
      <c r="J171" s="4"/>
      <c r="K171" s="4"/>
      <c r="L171" s="4"/>
      <c r="M171" s="4"/>
      <c r="N171" s="4"/>
      <c r="O171" s="4"/>
      <c r="P171" s="4"/>
      <c r="Q171" s="4"/>
      <c r="R171" s="4"/>
      <c r="S171" s="4"/>
      <c r="T171" s="4"/>
      <c r="U171" s="4"/>
      <c r="V171" s="4"/>
      <c r="W171" s="4"/>
      <c r="X171" s="4"/>
      <c r="Y171" s="4"/>
      <c r="Z171" s="4"/>
      <c r="AA171" s="4"/>
      <c r="AB171" s="4"/>
      <c r="AC171" s="30"/>
      <c r="AD171" s="30"/>
      <c r="AE171" s="4"/>
      <c r="AF171" s="4"/>
      <c r="AG171" s="4"/>
      <c r="AH171" s="4"/>
      <c r="AI171" s="4"/>
      <c r="AJ171" s="4"/>
      <c r="AK171" s="4"/>
    </row>
    <row r="172" spans="1:37">
      <c r="A172" s="5"/>
      <c r="B172" s="5"/>
      <c r="C172" s="6"/>
      <c r="D172" s="6"/>
      <c r="E172" s="34"/>
      <c r="F172" s="6"/>
      <c r="G172" s="7"/>
      <c r="H172" s="7"/>
      <c r="I172" s="22"/>
      <c r="J172" s="4"/>
      <c r="K172" s="4"/>
      <c r="L172" s="4"/>
      <c r="M172" s="4"/>
      <c r="N172" s="4"/>
      <c r="O172" s="4"/>
      <c r="P172" s="4"/>
      <c r="Q172" s="4"/>
      <c r="R172" s="4"/>
      <c r="S172" s="4"/>
      <c r="T172" s="4"/>
      <c r="U172" s="4"/>
      <c r="V172" s="4"/>
      <c r="W172" s="4"/>
      <c r="X172" s="4"/>
      <c r="Y172" s="4"/>
      <c r="Z172" s="4"/>
      <c r="AA172" s="4"/>
      <c r="AB172" s="4"/>
      <c r="AC172" s="30"/>
      <c r="AD172" s="30"/>
      <c r="AE172" s="4"/>
      <c r="AF172" s="4"/>
      <c r="AG172" s="4"/>
      <c r="AH172" s="4"/>
      <c r="AI172" s="4"/>
      <c r="AJ172" s="4"/>
      <c r="AK172" s="4"/>
    </row>
    <row r="173" spans="1:37">
      <c r="A173" s="5"/>
      <c r="B173" s="5"/>
      <c r="C173" s="6"/>
      <c r="D173" s="6"/>
      <c r="E173" s="34"/>
      <c r="F173" s="6"/>
      <c r="G173" s="7"/>
      <c r="H173" s="7"/>
      <c r="I173" s="22"/>
      <c r="J173" s="4"/>
      <c r="K173" s="4"/>
      <c r="L173" s="4"/>
      <c r="M173" s="4"/>
      <c r="N173" s="4"/>
      <c r="O173" s="4"/>
      <c r="P173" s="4"/>
      <c r="Q173" s="4"/>
      <c r="R173" s="4"/>
      <c r="S173" s="4"/>
      <c r="T173" s="4"/>
      <c r="U173" s="4"/>
      <c r="V173" s="4"/>
      <c r="W173" s="4"/>
      <c r="X173" s="4"/>
      <c r="Y173" s="4"/>
      <c r="Z173" s="4"/>
      <c r="AA173" s="4"/>
      <c r="AB173" s="4"/>
      <c r="AC173" s="30"/>
      <c r="AD173" s="30"/>
      <c r="AE173" s="4"/>
      <c r="AF173" s="4"/>
      <c r="AG173" s="4"/>
      <c r="AH173" s="4"/>
      <c r="AI173" s="4"/>
      <c r="AJ173" s="4"/>
      <c r="AK173" s="4"/>
    </row>
    <row r="174" spans="1:37">
      <c r="A174" s="5"/>
      <c r="B174" s="5"/>
      <c r="C174" s="8"/>
      <c r="D174" s="8"/>
      <c r="E174" s="14"/>
      <c r="F174" s="6"/>
      <c r="G174" s="7"/>
      <c r="H174" s="7"/>
      <c r="I174" s="22"/>
      <c r="J174" s="4"/>
      <c r="K174" s="4"/>
      <c r="L174" s="4"/>
      <c r="M174" s="4"/>
      <c r="N174" s="4"/>
      <c r="O174" s="4"/>
      <c r="P174" s="4"/>
      <c r="Q174" s="4"/>
      <c r="R174" s="4"/>
      <c r="S174" s="4"/>
      <c r="T174" s="4"/>
      <c r="U174" s="4"/>
      <c r="V174" s="4"/>
      <c r="W174" s="4"/>
      <c r="X174" s="4"/>
      <c r="Y174" s="4"/>
      <c r="Z174" s="4"/>
      <c r="AA174" s="4"/>
      <c r="AB174" s="4"/>
      <c r="AC174" s="30"/>
      <c r="AD174" s="30"/>
      <c r="AE174" s="4"/>
      <c r="AF174" s="4"/>
      <c r="AG174" s="4"/>
      <c r="AH174" s="4"/>
      <c r="AI174" s="4"/>
      <c r="AJ174" s="4"/>
      <c r="AK174" s="4"/>
    </row>
    <row r="175" spans="1:37">
      <c r="A175" s="5"/>
      <c r="B175" s="5"/>
      <c r="C175" s="8"/>
      <c r="D175" s="8"/>
      <c r="E175" s="14"/>
      <c r="F175" s="6"/>
      <c r="G175" s="7"/>
      <c r="H175" s="7"/>
      <c r="I175" s="22"/>
      <c r="J175" s="4"/>
      <c r="K175" s="4"/>
      <c r="L175" s="4"/>
      <c r="M175" s="4"/>
      <c r="N175" s="4"/>
      <c r="O175" s="4"/>
      <c r="P175" s="4"/>
      <c r="Q175" s="4"/>
      <c r="R175" s="4"/>
      <c r="S175" s="4"/>
      <c r="T175" s="4"/>
      <c r="U175" s="4"/>
      <c r="V175" s="4"/>
      <c r="W175" s="4"/>
      <c r="X175" s="4"/>
      <c r="Y175" s="4"/>
      <c r="Z175" s="4"/>
      <c r="AA175" s="4"/>
      <c r="AB175" s="4"/>
      <c r="AC175" s="30"/>
      <c r="AD175" s="30"/>
      <c r="AE175" s="4"/>
      <c r="AF175" s="4"/>
      <c r="AG175" s="4"/>
      <c r="AH175" s="4"/>
      <c r="AI175" s="4"/>
      <c r="AJ175" s="4"/>
      <c r="AK175" s="4"/>
    </row>
    <row r="176" spans="1:37">
      <c r="A176" s="5"/>
      <c r="B176" s="5"/>
      <c r="C176" s="6"/>
      <c r="D176" s="6"/>
      <c r="E176" s="34"/>
      <c r="F176" s="6"/>
      <c r="G176" s="7"/>
      <c r="H176" s="7"/>
      <c r="I176" s="22"/>
      <c r="J176" s="4"/>
      <c r="K176" s="4"/>
      <c r="L176" s="4"/>
      <c r="M176" s="4"/>
      <c r="N176" s="4"/>
      <c r="O176" s="4"/>
      <c r="P176" s="4"/>
      <c r="Q176" s="4"/>
      <c r="R176" s="4"/>
      <c r="S176" s="4"/>
      <c r="T176" s="4"/>
      <c r="U176" s="4"/>
      <c r="V176" s="4"/>
      <c r="W176" s="4"/>
      <c r="X176" s="4"/>
      <c r="Y176" s="4"/>
      <c r="Z176" s="4"/>
      <c r="AA176" s="4"/>
      <c r="AB176" s="4"/>
      <c r="AC176" s="30"/>
      <c r="AD176" s="30"/>
      <c r="AE176" s="4"/>
      <c r="AF176" s="4"/>
      <c r="AG176" s="4"/>
      <c r="AH176" s="4"/>
      <c r="AI176" s="4"/>
      <c r="AJ176" s="4"/>
      <c r="AK176" s="4"/>
    </row>
    <row r="177" spans="1:37">
      <c r="A177" s="5"/>
      <c r="B177" s="5"/>
      <c r="C177" s="6"/>
      <c r="D177" s="6"/>
      <c r="E177" s="34"/>
      <c r="F177" s="6"/>
      <c r="G177" s="7"/>
      <c r="H177" s="7"/>
      <c r="I177" s="22"/>
      <c r="J177" s="4"/>
      <c r="K177" s="4"/>
      <c r="L177" s="4"/>
      <c r="M177" s="4"/>
      <c r="N177" s="4"/>
      <c r="O177" s="4"/>
      <c r="P177" s="4"/>
      <c r="Q177" s="4"/>
      <c r="R177" s="4"/>
      <c r="S177" s="4"/>
      <c r="T177" s="4"/>
      <c r="U177" s="4"/>
      <c r="V177" s="4"/>
      <c r="W177" s="4"/>
      <c r="X177" s="4"/>
      <c r="Y177" s="4"/>
      <c r="Z177" s="4"/>
      <c r="AA177" s="4"/>
      <c r="AB177" s="4"/>
      <c r="AC177" s="30"/>
      <c r="AD177" s="30"/>
      <c r="AE177" s="4"/>
      <c r="AF177" s="4"/>
      <c r="AG177" s="4"/>
      <c r="AH177" s="4"/>
      <c r="AI177" s="4"/>
      <c r="AJ177" s="4"/>
      <c r="AK177" s="4"/>
    </row>
    <row r="178" spans="1:37">
      <c r="A178" s="5"/>
      <c r="B178" s="5"/>
      <c r="C178" s="6"/>
      <c r="D178" s="6"/>
      <c r="E178" s="34"/>
      <c r="F178" s="6"/>
      <c r="G178" s="7"/>
      <c r="H178" s="7"/>
      <c r="I178" s="22"/>
      <c r="J178" s="4"/>
      <c r="K178" s="4"/>
      <c r="L178" s="4"/>
      <c r="M178" s="4"/>
      <c r="N178" s="4"/>
      <c r="O178" s="4"/>
      <c r="P178" s="4"/>
      <c r="Q178" s="4"/>
      <c r="R178" s="4"/>
      <c r="S178" s="4"/>
      <c r="T178" s="4"/>
      <c r="U178" s="4"/>
      <c r="V178" s="4"/>
      <c r="W178" s="4"/>
      <c r="X178" s="4"/>
      <c r="Y178" s="4"/>
      <c r="Z178" s="4"/>
      <c r="AA178" s="4"/>
      <c r="AB178" s="4"/>
      <c r="AC178" s="30"/>
      <c r="AD178" s="30"/>
      <c r="AE178" s="4"/>
      <c r="AF178" s="4"/>
      <c r="AG178" s="4"/>
      <c r="AH178" s="4"/>
      <c r="AI178" s="4"/>
      <c r="AJ178" s="4"/>
      <c r="AK178" s="4"/>
    </row>
    <row r="179" spans="1:37">
      <c r="A179" s="5"/>
      <c r="B179" s="5"/>
      <c r="C179" s="6"/>
      <c r="D179" s="6"/>
      <c r="E179" s="34"/>
      <c r="F179" s="6"/>
      <c r="G179" s="7"/>
      <c r="H179" s="7"/>
      <c r="I179" s="22"/>
      <c r="J179" s="4"/>
      <c r="K179" s="4"/>
      <c r="L179" s="4"/>
      <c r="M179" s="4"/>
      <c r="N179" s="4"/>
      <c r="O179" s="4"/>
      <c r="P179" s="4"/>
      <c r="Q179" s="4"/>
      <c r="R179" s="4"/>
      <c r="S179" s="4"/>
      <c r="T179" s="4"/>
      <c r="U179" s="4"/>
      <c r="V179" s="4"/>
      <c r="W179" s="4"/>
      <c r="X179" s="4"/>
      <c r="Y179" s="4"/>
      <c r="Z179" s="4"/>
      <c r="AA179" s="4"/>
      <c r="AB179" s="4"/>
      <c r="AC179" s="30"/>
      <c r="AD179" s="30"/>
      <c r="AE179" s="4"/>
      <c r="AF179" s="4"/>
      <c r="AG179" s="4"/>
      <c r="AH179" s="4"/>
      <c r="AI179" s="4"/>
      <c r="AJ179" s="4"/>
      <c r="AK179" s="4"/>
    </row>
    <row r="180" spans="1:37">
      <c r="A180" s="5"/>
      <c r="B180" s="5"/>
      <c r="C180" s="6"/>
      <c r="D180" s="6"/>
      <c r="E180" s="34"/>
      <c r="F180" s="6"/>
      <c r="G180" s="7"/>
      <c r="H180" s="7"/>
      <c r="I180" s="22"/>
      <c r="J180" s="4"/>
      <c r="K180" s="4"/>
      <c r="L180" s="4"/>
      <c r="M180" s="4"/>
      <c r="N180" s="4"/>
      <c r="O180" s="4"/>
      <c r="P180" s="4"/>
      <c r="Q180" s="4"/>
      <c r="R180" s="4"/>
      <c r="S180" s="4"/>
      <c r="T180" s="4"/>
      <c r="U180" s="4"/>
      <c r="V180" s="4"/>
      <c r="W180" s="4"/>
      <c r="X180" s="4"/>
      <c r="Y180" s="4"/>
      <c r="Z180" s="4"/>
      <c r="AA180" s="4"/>
      <c r="AB180" s="4"/>
      <c r="AC180" s="30"/>
      <c r="AD180" s="30"/>
      <c r="AE180" s="4"/>
      <c r="AF180" s="4"/>
      <c r="AG180" s="4"/>
      <c r="AH180" s="4"/>
      <c r="AI180" s="4"/>
      <c r="AJ180" s="4"/>
      <c r="AK180" s="4"/>
    </row>
    <row r="181" spans="1:37">
      <c r="A181" s="5"/>
      <c r="B181" s="5"/>
      <c r="C181" s="6"/>
      <c r="D181" s="6"/>
      <c r="E181" s="34"/>
      <c r="F181" s="6"/>
      <c r="G181" s="7"/>
      <c r="H181" s="7"/>
      <c r="I181" s="22"/>
      <c r="J181" s="4"/>
      <c r="K181" s="4"/>
      <c r="L181" s="4"/>
      <c r="M181" s="4"/>
      <c r="N181" s="4"/>
      <c r="O181" s="4"/>
      <c r="P181" s="4"/>
      <c r="Q181" s="4"/>
      <c r="R181" s="4"/>
      <c r="S181" s="4"/>
      <c r="T181" s="4"/>
      <c r="U181" s="4"/>
      <c r="V181" s="4"/>
      <c r="W181" s="4"/>
      <c r="X181" s="4"/>
      <c r="Y181" s="4"/>
      <c r="Z181" s="4"/>
      <c r="AA181" s="4"/>
      <c r="AB181" s="4"/>
      <c r="AC181" s="30"/>
      <c r="AD181" s="30"/>
      <c r="AE181" s="4"/>
      <c r="AF181" s="4"/>
      <c r="AG181" s="4"/>
      <c r="AH181" s="4"/>
      <c r="AI181" s="4"/>
      <c r="AJ181" s="4"/>
      <c r="AK181" s="4"/>
    </row>
    <row r="182" spans="1:37">
      <c r="A182" s="5"/>
      <c r="B182" s="5"/>
      <c r="C182" s="6"/>
      <c r="D182" s="6"/>
      <c r="E182" s="34"/>
      <c r="F182" s="6"/>
      <c r="G182" s="7"/>
      <c r="H182" s="7"/>
      <c r="I182" s="22"/>
      <c r="J182" s="4"/>
      <c r="K182" s="4"/>
      <c r="L182" s="4"/>
      <c r="M182" s="4"/>
      <c r="N182" s="4"/>
      <c r="O182" s="4"/>
      <c r="P182" s="4"/>
      <c r="Q182" s="4"/>
      <c r="R182" s="4"/>
      <c r="S182" s="4"/>
      <c r="T182" s="4"/>
      <c r="U182" s="4"/>
      <c r="V182" s="4"/>
      <c r="W182" s="4"/>
      <c r="X182" s="4"/>
      <c r="Y182" s="4"/>
      <c r="Z182" s="4"/>
      <c r="AA182" s="4"/>
      <c r="AB182" s="4"/>
      <c r="AC182" s="30"/>
      <c r="AD182" s="30"/>
      <c r="AE182" s="4"/>
      <c r="AF182" s="4"/>
      <c r="AG182" s="4"/>
      <c r="AH182" s="4"/>
      <c r="AI182" s="4"/>
      <c r="AJ182" s="4"/>
      <c r="AK182" s="4"/>
    </row>
    <row r="183" spans="1:37">
      <c r="A183" s="5"/>
      <c r="B183" s="5"/>
      <c r="C183" s="6"/>
      <c r="D183" s="6"/>
      <c r="E183" s="34"/>
      <c r="F183" s="6"/>
      <c r="G183" s="7"/>
      <c r="H183" s="7"/>
      <c r="I183" s="22"/>
      <c r="J183" s="4"/>
      <c r="K183" s="4"/>
      <c r="L183" s="4"/>
      <c r="M183" s="4"/>
      <c r="N183" s="4"/>
      <c r="O183" s="4"/>
      <c r="P183" s="4"/>
      <c r="Q183" s="4"/>
      <c r="R183" s="4"/>
      <c r="S183" s="4"/>
      <c r="T183" s="4"/>
      <c r="U183" s="4"/>
      <c r="V183" s="4"/>
      <c r="W183" s="4"/>
      <c r="X183" s="4"/>
      <c r="Y183" s="4"/>
      <c r="Z183" s="4"/>
      <c r="AA183" s="4"/>
      <c r="AB183" s="4"/>
      <c r="AC183" s="30"/>
      <c r="AD183" s="30"/>
      <c r="AE183" s="4"/>
      <c r="AF183" s="4"/>
      <c r="AG183" s="4"/>
      <c r="AH183" s="4"/>
      <c r="AI183" s="4"/>
      <c r="AJ183" s="4"/>
      <c r="AK183" s="4"/>
    </row>
    <row r="184" spans="1:37">
      <c r="A184" s="5"/>
      <c r="B184" s="5"/>
      <c r="C184" s="6"/>
      <c r="D184" s="6"/>
      <c r="E184" s="34"/>
      <c r="F184" s="6"/>
      <c r="G184" s="7"/>
      <c r="H184" s="7"/>
      <c r="I184" s="22"/>
      <c r="J184" s="4"/>
      <c r="K184" s="4"/>
      <c r="L184" s="4"/>
      <c r="M184" s="4"/>
      <c r="N184" s="4"/>
      <c r="O184" s="4"/>
      <c r="P184" s="4"/>
      <c r="Q184" s="4"/>
      <c r="R184" s="4"/>
      <c r="S184" s="4"/>
      <c r="T184" s="4"/>
      <c r="U184" s="4"/>
      <c r="V184" s="4"/>
      <c r="W184" s="4"/>
      <c r="X184" s="4"/>
      <c r="Y184" s="4"/>
      <c r="Z184" s="4"/>
      <c r="AA184" s="4"/>
      <c r="AB184" s="4"/>
      <c r="AC184" s="30"/>
      <c r="AD184" s="30"/>
      <c r="AE184" s="4"/>
      <c r="AF184" s="4"/>
      <c r="AG184" s="4"/>
      <c r="AH184" s="4"/>
      <c r="AI184" s="4"/>
      <c r="AJ184" s="4"/>
      <c r="AK184" s="4"/>
    </row>
    <row r="185" spans="1:37">
      <c r="A185" s="5"/>
      <c r="B185" s="5"/>
      <c r="C185" s="6"/>
      <c r="D185" s="6"/>
      <c r="E185" s="34"/>
      <c r="F185" s="6"/>
      <c r="G185" s="7"/>
      <c r="H185" s="7"/>
      <c r="I185" s="22"/>
      <c r="J185" s="4"/>
      <c r="K185" s="4"/>
      <c r="L185" s="4"/>
      <c r="M185" s="4"/>
      <c r="N185" s="4"/>
      <c r="O185" s="4"/>
      <c r="P185" s="4"/>
      <c r="Q185" s="4"/>
      <c r="R185" s="4"/>
      <c r="S185" s="4"/>
      <c r="T185" s="4"/>
      <c r="U185" s="4"/>
      <c r="V185" s="4"/>
      <c r="W185" s="4"/>
      <c r="X185" s="4"/>
      <c r="Y185" s="4"/>
      <c r="Z185" s="4"/>
      <c r="AA185" s="4"/>
      <c r="AB185" s="4"/>
      <c r="AC185" s="30"/>
      <c r="AD185" s="30"/>
      <c r="AE185" s="4"/>
      <c r="AF185" s="4"/>
      <c r="AG185" s="4"/>
      <c r="AH185" s="4"/>
      <c r="AI185" s="4"/>
      <c r="AJ185" s="4"/>
      <c r="AK185" s="4"/>
    </row>
    <row r="186" spans="1:37">
      <c r="A186" s="5"/>
      <c r="B186" s="5"/>
      <c r="C186" s="6"/>
      <c r="D186" s="6"/>
      <c r="E186" s="34"/>
      <c r="F186" s="6"/>
      <c r="G186" s="7"/>
      <c r="H186" s="7"/>
      <c r="I186" s="22"/>
      <c r="J186" s="4"/>
      <c r="K186" s="4"/>
      <c r="L186" s="4"/>
      <c r="M186" s="4"/>
      <c r="N186" s="4"/>
      <c r="O186" s="4"/>
      <c r="P186" s="4"/>
      <c r="Q186" s="4"/>
      <c r="R186" s="4"/>
      <c r="S186" s="4"/>
      <c r="T186" s="4"/>
      <c r="U186" s="4"/>
      <c r="V186" s="4"/>
      <c r="W186" s="4"/>
      <c r="X186" s="4"/>
      <c r="Y186" s="4"/>
      <c r="Z186" s="4"/>
      <c r="AA186" s="4"/>
      <c r="AB186" s="4"/>
      <c r="AC186" s="30"/>
      <c r="AD186" s="30"/>
      <c r="AE186" s="4"/>
      <c r="AF186" s="4"/>
      <c r="AG186" s="4"/>
      <c r="AH186" s="4"/>
      <c r="AI186" s="4"/>
      <c r="AJ186" s="4"/>
      <c r="AK186" s="4"/>
    </row>
    <row r="187" spans="1:37">
      <c r="A187" s="5"/>
      <c r="B187" s="5"/>
      <c r="C187" s="6"/>
      <c r="D187" s="6"/>
      <c r="E187" s="34"/>
      <c r="F187" s="6"/>
      <c r="G187" s="7"/>
      <c r="H187" s="7"/>
      <c r="I187" s="22"/>
      <c r="J187" s="4"/>
      <c r="K187" s="4"/>
      <c r="L187" s="4"/>
      <c r="M187" s="4"/>
      <c r="N187" s="4"/>
      <c r="O187" s="4"/>
      <c r="P187" s="4"/>
      <c r="Q187" s="4"/>
      <c r="R187" s="4"/>
      <c r="S187" s="4"/>
      <c r="T187" s="4"/>
      <c r="U187" s="4"/>
      <c r="V187" s="4"/>
      <c r="W187" s="4"/>
      <c r="X187" s="4"/>
      <c r="Y187" s="4"/>
      <c r="Z187" s="4"/>
      <c r="AA187" s="4"/>
      <c r="AB187" s="4"/>
      <c r="AC187" s="30"/>
      <c r="AD187" s="30"/>
      <c r="AE187" s="4"/>
      <c r="AF187" s="4"/>
      <c r="AG187" s="4"/>
      <c r="AH187" s="4"/>
      <c r="AI187" s="4"/>
      <c r="AJ187" s="4"/>
      <c r="AK187" s="4"/>
    </row>
    <row r="188" spans="1:37">
      <c r="A188" s="5"/>
      <c r="B188" s="5"/>
      <c r="C188" s="8"/>
      <c r="D188" s="8"/>
      <c r="E188" s="14"/>
      <c r="F188" s="6"/>
      <c r="G188" s="7"/>
      <c r="H188" s="7"/>
      <c r="I188" s="22"/>
      <c r="J188" s="4"/>
      <c r="K188" s="4"/>
      <c r="L188" s="4"/>
      <c r="M188" s="4"/>
      <c r="N188" s="4"/>
      <c r="O188" s="4"/>
      <c r="P188" s="4"/>
      <c r="Q188" s="4"/>
      <c r="R188" s="4"/>
      <c r="S188" s="4"/>
      <c r="T188" s="4"/>
      <c r="U188" s="4"/>
      <c r="V188" s="4"/>
      <c r="W188" s="4"/>
      <c r="X188" s="4"/>
      <c r="Y188" s="4"/>
      <c r="Z188" s="4"/>
      <c r="AA188" s="4"/>
      <c r="AB188" s="4"/>
      <c r="AC188" s="30"/>
      <c r="AD188" s="30"/>
      <c r="AE188" s="4"/>
      <c r="AF188" s="4"/>
      <c r="AG188" s="4"/>
      <c r="AH188" s="4"/>
      <c r="AI188" s="4"/>
      <c r="AJ188" s="4"/>
      <c r="AK188" s="4"/>
    </row>
    <row r="189" spans="1:37">
      <c r="A189" s="5"/>
      <c r="B189" s="5"/>
      <c r="C189" s="8"/>
      <c r="D189" s="8"/>
      <c r="E189" s="14"/>
      <c r="F189" s="6"/>
      <c r="G189" s="7"/>
      <c r="H189" s="7"/>
      <c r="I189" s="22"/>
      <c r="J189" s="4"/>
      <c r="K189" s="4"/>
      <c r="L189" s="4"/>
      <c r="M189" s="4"/>
      <c r="N189" s="4"/>
      <c r="O189" s="4"/>
      <c r="P189" s="4"/>
      <c r="Q189" s="4"/>
      <c r="R189" s="4"/>
      <c r="S189" s="4"/>
      <c r="T189" s="4"/>
      <c r="U189" s="4"/>
      <c r="V189" s="4"/>
      <c r="W189" s="4"/>
      <c r="X189" s="4"/>
      <c r="Y189" s="4"/>
      <c r="Z189" s="4"/>
      <c r="AA189" s="4"/>
      <c r="AB189" s="4"/>
      <c r="AC189" s="30"/>
      <c r="AD189" s="30"/>
      <c r="AE189" s="4"/>
      <c r="AF189" s="4"/>
      <c r="AG189" s="4"/>
      <c r="AH189" s="4"/>
      <c r="AI189" s="4"/>
      <c r="AJ189" s="4"/>
      <c r="AK189" s="4"/>
    </row>
    <row r="190" spans="1:37">
      <c r="A190" s="5"/>
      <c r="B190" s="5"/>
      <c r="C190" s="8"/>
      <c r="D190" s="8"/>
      <c r="E190" s="14"/>
      <c r="F190" s="6"/>
      <c r="G190" s="7"/>
      <c r="H190" s="7"/>
      <c r="I190" s="22"/>
      <c r="J190" s="4"/>
      <c r="K190" s="4"/>
      <c r="L190" s="4"/>
      <c r="M190" s="4"/>
      <c r="N190" s="4"/>
      <c r="O190" s="4"/>
      <c r="P190" s="4"/>
      <c r="Q190" s="4"/>
      <c r="R190" s="4"/>
      <c r="S190" s="4"/>
      <c r="T190" s="4"/>
      <c r="U190" s="4"/>
      <c r="V190" s="4"/>
      <c r="W190" s="4"/>
      <c r="X190" s="4"/>
      <c r="Y190" s="4"/>
      <c r="Z190" s="4"/>
      <c r="AA190" s="4"/>
      <c r="AB190" s="4"/>
      <c r="AC190" s="30"/>
      <c r="AD190" s="30"/>
      <c r="AE190" s="4"/>
      <c r="AF190" s="4"/>
      <c r="AG190" s="4"/>
      <c r="AH190" s="4"/>
      <c r="AI190" s="4"/>
      <c r="AJ190" s="4"/>
      <c r="AK190" s="4"/>
    </row>
    <row r="191" spans="1:37">
      <c r="A191" s="5"/>
      <c r="B191" s="5"/>
      <c r="C191" s="8"/>
      <c r="D191" s="8"/>
      <c r="E191" s="14"/>
      <c r="F191" s="6"/>
      <c r="G191" s="7"/>
      <c r="H191" s="7"/>
      <c r="I191" s="22"/>
      <c r="J191" s="4"/>
      <c r="K191" s="4"/>
      <c r="L191" s="4"/>
      <c r="M191" s="4"/>
      <c r="N191" s="4"/>
      <c r="O191" s="4"/>
      <c r="P191" s="4"/>
      <c r="Q191" s="4"/>
      <c r="R191" s="4"/>
      <c r="S191" s="4"/>
      <c r="T191" s="4"/>
      <c r="U191" s="4"/>
      <c r="V191" s="4"/>
      <c r="W191" s="4"/>
      <c r="X191" s="4"/>
      <c r="Y191" s="4"/>
      <c r="Z191" s="4"/>
      <c r="AA191" s="4"/>
      <c r="AB191" s="4"/>
      <c r="AC191" s="30"/>
      <c r="AD191" s="30"/>
      <c r="AE191" s="4"/>
      <c r="AF191" s="4"/>
      <c r="AG191" s="4"/>
      <c r="AH191" s="4"/>
      <c r="AI191" s="4"/>
      <c r="AJ191" s="4"/>
      <c r="AK191" s="4"/>
    </row>
    <row r="192" spans="1:37">
      <c r="A192" s="5"/>
      <c r="B192" s="5"/>
      <c r="C192" s="8"/>
      <c r="D192" s="8"/>
      <c r="E192" s="14"/>
      <c r="F192" s="6"/>
      <c r="G192" s="7"/>
      <c r="H192" s="7"/>
      <c r="I192" s="22"/>
      <c r="J192" s="4"/>
      <c r="K192" s="4"/>
      <c r="L192" s="4"/>
      <c r="M192" s="4"/>
      <c r="N192" s="4"/>
      <c r="O192" s="4"/>
      <c r="P192" s="4"/>
      <c r="Q192" s="4"/>
      <c r="R192" s="4"/>
      <c r="S192" s="4"/>
      <c r="T192" s="4"/>
      <c r="U192" s="4"/>
      <c r="V192" s="4"/>
      <c r="W192" s="4"/>
      <c r="X192" s="4"/>
      <c r="Y192" s="4"/>
      <c r="Z192" s="4"/>
      <c r="AA192" s="4"/>
      <c r="AB192" s="4"/>
      <c r="AC192" s="30"/>
      <c r="AD192" s="30"/>
      <c r="AE192" s="4"/>
      <c r="AF192" s="4"/>
      <c r="AG192" s="4"/>
      <c r="AH192" s="4"/>
      <c r="AI192" s="4"/>
      <c r="AJ192" s="4"/>
      <c r="AK192" s="4"/>
    </row>
    <row r="193" spans="1:37">
      <c r="A193" s="5"/>
      <c r="B193" s="5"/>
      <c r="C193" s="8"/>
      <c r="D193" s="8"/>
      <c r="E193" s="14"/>
      <c r="F193" s="6"/>
      <c r="G193" s="7"/>
      <c r="H193" s="7"/>
      <c r="I193" s="22"/>
      <c r="J193" s="4"/>
      <c r="K193" s="4"/>
      <c r="L193" s="4"/>
      <c r="M193" s="4"/>
      <c r="N193" s="4"/>
      <c r="O193" s="4"/>
      <c r="P193" s="4"/>
      <c r="Q193" s="4"/>
      <c r="R193" s="4"/>
      <c r="S193" s="4"/>
      <c r="T193" s="4"/>
      <c r="U193" s="4"/>
      <c r="V193" s="4"/>
      <c r="W193" s="4"/>
      <c r="X193" s="4"/>
      <c r="Y193" s="4"/>
      <c r="Z193" s="4"/>
      <c r="AA193" s="4"/>
      <c r="AB193" s="4"/>
      <c r="AC193" s="30"/>
      <c r="AD193" s="30"/>
      <c r="AE193" s="4"/>
      <c r="AF193" s="4"/>
      <c r="AG193" s="4"/>
      <c r="AH193" s="4"/>
      <c r="AI193" s="4"/>
      <c r="AJ193" s="4"/>
      <c r="AK193" s="4"/>
    </row>
    <row r="194" spans="1:37">
      <c r="A194" s="5"/>
      <c r="B194" s="5"/>
      <c r="C194" s="8"/>
      <c r="D194" s="8"/>
      <c r="E194" s="14"/>
      <c r="F194" s="6"/>
      <c r="G194" s="7"/>
      <c r="H194" s="7"/>
      <c r="I194" s="22"/>
      <c r="J194" s="4"/>
      <c r="K194" s="4"/>
      <c r="L194" s="4"/>
      <c r="M194" s="4"/>
      <c r="N194" s="4"/>
      <c r="O194" s="4"/>
      <c r="P194" s="4"/>
      <c r="Q194" s="4"/>
      <c r="R194" s="4"/>
      <c r="S194" s="4"/>
      <c r="T194" s="4"/>
      <c r="U194" s="4"/>
      <c r="V194" s="4"/>
      <c r="W194" s="4"/>
      <c r="X194" s="4"/>
      <c r="Y194" s="4"/>
      <c r="Z194" s="4"/>
      <c r="AA194" s="4"/>
      <c r="AB194" s="4"/>
      <c r="AC194" s="30"/>
      <c r="AD194" s="30"/>
      <c r="AE194" s="4"/>
      <c r="AF194" s="4"/>
      <c r="AG194" s="4"/>
      <c r="AH194" s="4"/>
      <c r="AI194" s="4"/>
      <c r="AJ194" s="4"/>
      <c r="AK194" s="4"/>
    </row>
    <row r="195" spans="1:37">
      <c r="A195" s="5"/>
      <c r="B195" s="5"/>
      <c r="C195" s="8"/>
      <c r="D195" s="8"/>
      <c r="E195" s="14"/>
      <c r="F195" s="6"/>
      <c r="G195" s="7"/>
      <c r="H195" s="7"/>
      <c r="I195" s="22"/>
      <c r="J195" s="4"/>
      <c r="K195" s="4"/>
      <c r="L195" s="4"/>
      <c r="M195" s="4"/>
      <c r="N195" s="4"/>
      <c r="O195" s="4"/>
      <c r="P195" s="4"/>
      <c r="Q195" s="4"/>
      <c r="R195" s="4"/>
      <c r="S195" s="4"/>
      <c r="T195" s="4"/>
      <c r="U195" s="4"/>
      <c r="V195" s="4"/>
      <c r="W195" s="4"/>
      <c r="X195" s="4"/>
      <c r="Y195" s="4"/>
      <c r="Z195" s="4"/>
      <c r="AA195" s="4"/>
      <c r="AB195" s="4"/>
      <c r="AC195" s="30"/>
      <c r="AD195" s="30"/>
      <c r="AE195" s="4"/>
      <c r="AF195" s="4"/>
      <c r="AG195" s="4"/>
      <c r="AH195" s="4"/>
      <c r="AI195" s="4"/>
      <c r="AJ195" s="4"/>
      <c r="AK195" s="4"/>
    </row>
    <row r="196" spans="1:37">
      <c r="A196" s="5"/>
      <c r="B196" s="5"/>
      <c r="C196" s="8"/>
      <c r="D196" s="8"/>
      <c r="E196" s="14"/>
      <c r="F196" s="6"/>
      <c r="G196" s="7"/>
      <c r="H196" s="7"/>
      <c r="I196" s="22"/>
      <c r="J196" s="4"/>
      <c r="K196" s="4"/>
      <c r="L196" s="4"/>
      <c r="M196" s="4"/>
      <c r="N196" s="4"/>
      <c r="O196" s="4"/>
      <c r="P196" s="4"/>
      <c r="Q196" s="4"/>
      <c r="R196" s="4"/>
      <c r="S196" s="4"/>
      <c r="T196" s="4"/>
      <c r="U196" s="4"/>
      <c r="V196" s="4"/>
      <c r="W196" s="4"/>
      <c r="X196" s="4"/>
      <c r="Y196" s="4"/>
      <c r="Z196" s="4"/>
      <c r="AA196" s="4"/>
      <c r="AB196" s="4"/>
      <c r="AC196" s="30"/>
      <c r="AD196" s="30"/>
      <c r="AE196" s="4"/>
      <c r="AF196" s="4"/>
      <c r="AG196" s="4"/>
      <c r="AH196" s="4"/>
      <c r="AI196" s="4"/>
      <c r="AJ196" s="4"/>
      <c r="AK196" s="4"/>
    </row>
    <row r="197" spans="1:37">
      <c r="A197" s="5"/>
      <c r="B197" s="5"/>
      <c r="C197" s="8"/>
      <c r="D197" s="8"/>
      <c r="E197" s="14"/>
      <c r="F197" s="6"/>
      <c r="G197" s="7"/>
      <c r="H197" s="7"/>
      <c r="I197" s="22"/>
      <c r="J197" s="4"/>
      <c r="K197" s="4"/>
      <c r="L197" s="4"/>
      <c r="M197" s="4"/>
      <c r="N197" s="4"/>
      <c r="O197" s="4"/>
      <c r="P197" s="4"/>
      <c r="Q197" s="4"/>
      <c r="R197" s="4"/>
      <c r="S197" s="4"/>
      <c r="T197" s="4"/>
      <c r="U197" s="4"/>
      <c r="V197" s="4"/>
      <c r="W197" s="4"/>
      <c r="X197" s="4"/>
      <c r="Y197" s="4"/>
      <c r="Z197" s="4"/>
      <c r="AA197" s="4"/>
      <c r="AB197" s="4"/>
      <c r="AC197" s="30"/>
      <c r="AD197" s="30"/>
      <c r="AE197" s="4"/>
      <c r="AF197" s="4"/>
      <c r="AG197" s="4"/>
      <c r="AH197" s="4"/>
      <c r="AI197" s="4"/>
      <c r="AJ197" s="4"/>
      <c r="AK197" s="4"/>
    </row>
    <row r="198" spans="1:37">
      <c r="A198" s="5"/>
      <c r="B198" s="5"/>
      <c r="C198" s="8"/>
      <c r="D198" s="8"/>
      <c r="E198" s="14"/>
      <c r="F198" s="6"/>
      <c r="G198" s="7"/>
      <c r="H198" s="7"/>
      <c r="I198" s="22"/>
      <c r="J198" s="4"/>
      <c r="K198" s="4"/>
      <c r="L198" s="4"/>
      <c r="M198" s="4"/>
      <c r="N198" s="4"/>
      <c r="O198" s="4"/>
      <c r="P198" s="4"/>
      <c r="Q198" s="4"/>
      <c r="R198" s="4"/>
      <c r="S198" s="4"/>
      <c r="T198" s="4"/>
      <c r="U198" s="4"/>
      <c r="V198" s="4"/>
      <c r="W198" s="4"/>
      <c r="X198" s="4"/>
      <c r="Y198" s="4"/>
      <c r="Z198" s="4"/>
      <c r="AA198" s="4"/>
      <c r="AB198" s="4"/>
      <c r="AC198" s="30"/>
      <c r="AD198" s="30"/>
      <c r="AE198" s="4"/>
      <c r="AF198" s="4"/>
      <c r="AG198" s="4"/>
      <c r="AH198" s="4"/>
      <c r="AI198" s="4"/>
      <c r="AJ198" s="4"/>
      <c r="AK198" s="4"/>
    </row>
    <row r="199" spans="1:37">
      <c r="A199" s="5"/>
      <c r="B199" s="5"/>
      <c r="C199" s="8"/>
      <c r="D199" s="8"/>
      <c r="E199" s="14"/>
      <c r="F199" s="6"/>
      <c r="G199" s="7"/>
      <c r="H199" s="7"/>
      <c r="I199" s="22"/>
      <c r="J199" s="4"/>
      <c r="K199" s="4"/>
      <c r="L199" s="4"/>
      <c r="M199" s="4"/>
      <c r="N199" s="4"/>
      <c r="O199" s="4"/>
      <c r="P199" s="4"/>
      <c r="Q199" s="4"/>
      <c r="R199" s="4"/>
      <c r="S199" s="4"/>
      <c r="T199" s="4"/>
      <c r="U199" s="4"/>
      <c r="V199" s="4"/>
      <c r="W199" s="4"/>
      <c r="X199" s="4"/>
      <c r="Y199" s="4"/>
      <c r="Z199" s="4"/>
      <c r="AA199" s="4"/>
      <c r="AB199" s="4"/>
      <c r="AC199" s="30"/>
      <c r="AD199" s="30"/>
      <c r="AE199" s="4"/>
      <c r="AF199" s="4"/>
      <c r="AG199" s="4"/>
      <c r="AH199" s="4"/>
      <c r="AI199" s="4"/>
      <c r="AJ199" s="4"/>
      <c r="AK199" s="4"/>
    </row>
    <row r="200" spans="1:37">
      <c r="A200" s="5"/>
      <c r="B200" s="5"/>
      <c r="C200" s="8"/>
      <c r="D200" s="8"/>
      <c r="E200" s="14"/>
      <c r="F200" s="6"/>
      <c r="G200" s="7"/>
      <c r="H200" s="7"/>
      <c r="I200" s="22"/>
      <c r="J200" s="4"/>
      <c r="K200" s="4"/>
      <c r="L200" s="4"/>
      <c r="M200" s="4"/>
      <c r="N200" s="4"/>
      <c r="O200" s="4"/>
      <c r="P200" s="4"/>
      <c r="Q200" s="4"/>
      <c r="R200" s="4"/>
      <c r="S200" s="4"/>
      <c r="T200" s="4"/>
      <c r="U200" s="4"/>
      <c r="V200" s="4"/>
      <c r="W200" s="4"/>
      <c r="X200" s="4"/>
      <c r="Y200" s="4"/>
      <c r="Z200" s="4"/>
      <c r="AA200" s="4"/>
      <c r="AB200" s="4"/>
      <c r="AC200" s="30"/>
      <c r="AD200" s="30"/>
      <c r="AE200" s="4"/>
      <c r="AF200" s="4"/>
      <c r="AG200" s="4"/>
      <c r="AH200" s="4"/>
      <c r="AI200" s="4"/>
      <c r="AJ200" s="4"/>
      <c r="AK200" s="4"/>
    </row>
    <row r="201" spans="1:37">
      <c r="A201" s="5"/>
      <c r="B201" s="5"/>
      <c r="C201" s="8"/>
      <c r="D201" s="8"/>
      <c r="E201" s="14"/>
      <c r="F201" s="6"/>
      <c r="G201" s="7"/>
      <c r="H201" s="7"/>
      <c r="I201" s="22"/>
      <c r="J201" s="4"/>
      <c r="K201" s="4"/>
      <c r="L201" s="4"/>
      <c r="M201" s="4"/>
      <c r="N201" s="4"/>
      <c r="O201" s="4"/>
      <c r="P201" s="4"/>
      <c r="Q201" s="4"/>
      <c r="R201" s="4"/>
      <c r="S201" s="4"/>
      <c r="T201" s="4"/>
      <c r="U201" s="4"/>
      <c r="V201" s="4"/>
      <c r="W201" s="4"/>
      <c r="X201" s="4"/>
      <c r="Y201" s="4"/>
      <c r="Z201" s="4"/>
      <c r="AA201" s="4"/>
      <c r="AB201" s="4"/>
      <c r="AC201" s="30"/>
      <c r="AD201" s="30"/>
      <c r="AE201" s="4"/>
      <c r="AF201" s="4"/>
      <c r="AG201" s="4"/>
      <c r="AH201" s="4"/>
      <c r="AI201" s="4"/>
      <c r="AJ201" s="4"/>
      <c r="AK201" s="4"/>
    </row>
    <row r="202" spans="1:37">
      <c r="A202" s="5"/>
      <c r="B202" s="5"/>
      <c r="C202" s="8"/>
      <c r="D202" s="8"/>
      <c r="E202" s="14"/>
      <c r="F202" s="6"/>
      <c r="G202" s="7"/>
      <c r="H202" s="7"/>
      <c r="I202" s="22"/>
      <c r="J202" s="4"/>
      <c r="K202" s="4"/>
      <c r="L202" s="4"/>
      <c r="M202" s="4"/>
      <c r="N202" s="4"/>
      <c r="O202" s="4"/>
      <c r="P202" s="4"/>
      <c r="Q202" s="4"/>
      <c r="R202" s="4"/>
      <c r="S202" s="4"/>
      <c r="T202" s="4"/>
      <c r="U202" s="4"/>
      <c r="V202" s="4"/>
      <c r="W202" s="4"/>
      <c r="X202" s="4"/>
      <c r="Y202" s="4"/>
      <c r="Z202" s="4"/>
      <c r="AA202" s="4"/>
      <c r="AB202" s="4"/>
      <c r="AC202" s="30"/>
      <c r="AD202" s="30"/>
      <c r="AE202" s="4"/>
      <c r="AF202" s="4"/>
      <c r="AG202" s="4"/>
      <c r="AH202" s="4"/>
      <c r="AI202" s="4"/>
      <c r="AJ202" s="4"/>
      <c r="AK202" s="4"/>
    </row>
    <row r="203" spans="1:37">
      <c r="A203" s="5"/>
      <c r="B203" s="5"/>
      <c r="C203" s="8"/>
      <c r="D203" s="8"/>
      <c r="E203" s="14"/>
      <c r="F203" s="6"/>
      <c r="G203" s="7"/>
      <c r="H203" s="7"/>
      <c r="I203" s="22"/>
      <c r="J203" s="4"/>
      <c r="K203" s="4"/>
      <c r="L203" s="4"/>
      <c r="M203" s="4"/>
      <c r="N203" s="4"/>
      <c r="O203" s="4"/>
      <c r="P203" s="4"/>
      <c r="Q203" s="4"/>
      <c r="R203" s="4"/>
      <c r="S203" s="4"/>
      <c r="T203" s="4"/>
      <c r="U203" s="4"/>
      <c r="V203" s="4"/>
      <c r="W203" s="4"/>
      <c r="X203" s="4"/>
      <c r="Y203" s="4"/>
      <c r="Z203" s="4"/>
      <c r="AA203" s="4"/>
      <c r="AB203" s="4"/>
      <c r="AC203" s="30"/>
      <c r="AD203" s="30"/>
      <c r="AE203" s="4"/>
      <c r="AF203" s="4"/>
      <c r="AG203" s="4"/>
      <c r="AH203" s="4"/>
      <c r="AI203" s="4"/>
      <c r="AJ203" s="4"/>
      <c r="AK203" s="4"/>
    </row>
    <row r="204" spans="1:37">
      <c r="A204" s="5"/>
      <c r="B204" s="5"/>
      <c r="C204" s="8"/>
      <c r="D204" s="8"/>
      <c r="E204" s="14"/>
      <c r="F204" s="6"/>
      <c r="G204" s="7"/>
      <c r="H204" s="7"/>
      <c r="I204" s="22"/>
      <c r="J204" s="4"/>
      <c r="K204" s="4"/>
      <c r="L204" s="4"/>
      <c r="M204" s="4"/>
      <c r="N204" s="4"/>
      <c r="O204" s="4"/>
      <c r="P204" s="4"/>
      <c r="Q204" s="4"/>
      <c r="R204" s="4"/>
      <c r="S204" s="4"/>
      <c r="T204" s="4"/>
      <c r="U204" s="4"/>
      <c r="V204" s="4"/>
      <c r="W204" s="4"/>
      <c r="X204" s="4"/>
      <c r="Y204" s="4"/>
      <c r="Z204" s="4"/>
      <c r="AA204" s="4"/>
      <c r="AB204" s="4"/>
      <c r="AC204" s="30"/>
      <c r="AD204" s="30"/>
      <c r="AE204" s="4"/>
      <c r="AF204" s="4"/>
      <c r="AG204" s="4"/>
      <c r="AH204" s="4"/>
      <c r="AI204" s="4"/>
      <c r="AJ204" s="4"/>
      <c r="AK204" s="4"/>
    </row>
    <row r="205" spans="1:37">
      <c r="A205" s="5"/>
      <c r="B205" s="5"/>
      <c r="C205" s="8"/>
      <c r="D205" s="8"/>
      <c r="E205" s="14"/>
      <c r="F205" s="6"/>
      <c r="G205" s="7"/>
      <c r="H205" s="7"/>
      <c r="I205" s="22"/>
      <c r="J205" s="9"/>
      <c r="K205" s="9"/>
      <c r="L205" s="9"/>
      <c r="M205" s="4"/>
      <c r="N205" s="4"/>
      <c r="O205" s="4"/>
      <c r="P205" s="4"/>
      <c r="Q205" s="4"/>
      <c r="R205" s="4"/>
      <c r="S205" s="4"/>
      <c r="T205" s="4"/>
      <c r="U205" s="4"/>
      <c r="V205" s="4"/>
      <c r="W205" s="4"/>
      <c r="X205" s="4"/>
      <c r="Y205" s="4"/>
      <c r="Z205" s="4"/>
      <c r="AA205" s="4"/>
      <c r="AB205" s="4"/>
      <c r="AC205" s="30"/>
      <c r="AD205" s="30"/>
      <c r="AE205" s="4"/>
      <c r="AF205" s="4"/>
      <c r="AG205" s="4"/>
      <c r="AH205" s="4"/>
      <c r="AI205" s="4"/>
      <c r="AJ205" s="4"/>
      <c r="AK205" s="4"/>
    </row>
    <row r="206" spans="1:37">
      <c r="A206" s="4"/>
      <c r="B206" s="4"/>
      <c r="C206" s="4"/>
      <c r="D206" s="4"/>
      <c r="E206" s="29"/>
      <c r="F206" s="4"/>
      <c r="G206" s="7"/>
      <c r="H206" s="7"/>
      <c r="I206" s="20"/>
      <c r="J206" s="4"/>
      <c r="K206" s="4"/>
      <c r="L206" s="4"/>
      <c r="M206" s="4"/>
      <c r="N206" s="4"/>
      <c r="O206" s="4"/>
      <c r="P206" s="4"/>
      <c r="Q206" s="4"/>
      <c r="R206" s="4"/>
      <c r="S206" s="4"/>
      <c r="T206" s="4"/>
      <c r="U206" s="4"/>
      <c r="V206" s="4"/>
      <c r="W206" s="4"/>
      <c r="X206" s="4"/>
      <c r="Y206" s="4"/>
      <c r="Z206" s="4"/>
      <c r="AA206" s="4"/>
      <c r="AB206" s="4"/>
      <c r="AC206" s="30"/>
      <c r="AD206" s="30"/>
      <c r="AE206" s="4"/>
      <c r="AF206" s="4"/>
      <c r="AG206" s="4"/>
      <c r="AH206" s="4"/>
      <c r="AI206" s="4"/>
      <c r="AJ206" s="4"/>
      <c r="AK206" s="4"/>
    </row>
    <row r="207" spans="1:37">
      <c r="A207" s="4"/>
      <c r="B207" s="4"/>
      <c r="C207" s="4"/>
      <c r="D207" s="4"/>
      <c r="E207" s="36"/>
      <c r="F207" s="19"/>
      <c r="G207" s="4"/>
      <c r="H207" s="4"/>
      <c r="I207" s="20"/>
      <c r="J207" s="4"/>
      <c r="K207" s="4"/>
      <c r="L207" s="4"/>
      <c r="M207" s="4"/>
      <c r="N207" s="4"/>
      <c r="O207" s="4"/>
      <c r="P207" s="4"/>
      <c r="Q207" s="4"/>
      <c r="R207" s="4"/>
      <c r="S207" s="4"/>
      <c r="T207" s="4"/>
      <c r="U207" s="4"/>
      <c r="V207" s="4"/>
      <c r="W207" s="4"/>
      <c r="X207" s="4"/>
      <c r="Y207" s="4"/>
      <c r="Z207" s="4"/>
      <c r="AA207" s="4"/>
      <c r="AB207" s="4"/>
      <c r="AC207" s="30"/>
      <c r="AD207" s="30"/>
      <c r="AE207" s="4"/>
      <c r="AF207" s="4"/>
      <c r="AG207" s="4"/>
      <c r="AH207" s="4"/>
      <c r="AI207" s="4"/>
      <c r="AJ207" s="4"/>
      <c r="AK207" s="4"/>
    </row>
    <row r="208" spans="1:37">
      <c r="A208" s="4"/>
      <c r="B208" s="4"/>
      <c r="C208" s="4"/>
      <c r="D208" s="4"/>
      <c r="E208" s="29"/>
      <c r="F208" s="15"/>
      <c r="G208" s="4"/>
      <c r="H208" s="4"/>
      <c r="I208" s="20"/>
      <c r="J208" s="4"/>
      <c r="K208" s="4"/>
      <c r="L208" s="4"/>
      <c r="M208" s="4"/>
      <c r="N208" s="4"/>
      <c r="O208" s="4"/>
      <c r="P208" s="4"/>
      <c r="Q208" s="4"/>
      <c r="R208" s="4"/>
      <c r="S208" s="4"/>
      <c r="T208" s="4"/>
      <c r="U208" s="4"/>
      <c r="V208" s="4"/>
      <c r="W208" s="4"/>
      <c r="X208" s="4"/>
      <c r="Y208" s="4"/>
      <c r="Z208" s="4"/>
      <c r="AA208" s="4"/>
      <c r="AB208" s="4"/>
      <c r="AC208" s="30"/>
      <c r="AD208" s="30"/>
      <c r="AE208" s="4"/>
      <c r="AF208" s="4"/>
      <c r="AG208" s="4"/>
      <c r="AH208" s="4"/>
      <c r="AI208" s="4"/>
      <c r="AJ208" s="4"/>
      <c r="AK208" s="4"/>
    </row>
    <row r="209" spans="1:37">
      <c r="A209" s="4"/>
      <c r="B209" s="4"/>
      <c r="C209" s="4"/>
      <c r="D209" s="4"/>
      <c r="E209" s="29"/>
      <c r="F209" s="4"/>
      <c r="G209" s="7"/>
      <c r="H209" s="7"/>
      <c r="I209" s="20"/>
      <c r="J209" s="4"/>
      <c r="K209" s="4"/>
      <c r="L209" s="4"/>
      <c r="M209" s="4"/>
      <c r="N209" s="4"/>
      <c r="O209" s="4"/>
      <c r="P209" s="4"/>
      <c r="Q209" s="4"/>
      <c r="R209" s="4"/>
      <c r="S209" s="4"/>
      <c r="T209" s="4"/>
      <c r="U209" s="4"/>
      <c r="V209" s="4"/>
      <c r="W209" s="4"/>
      <c r="X209" s="4"/>
      <c r="Y209" s="4"/>
      <c r="Z209" s="4"/>
      <c r="AA209" s="4"/>
      <c r="AB209" s="4"/>
      <c r="AC209" s="30"/>
      <c r="AD209" s="30"/>
      <c r="AE209" s="4"/>
      <c r="AF209" s="4"/>
      <c r="AG209" s="4"/>
      <c r="AH209" s="4"/>
      <c r="AI209" s="4"/>
      <c r="AJ209" s="4"/>
      <c r="AK209" s="4"/>
    </row>
    <row r="210" spans="1:37">
      <c r="A210" s="4"/>
      <c r="B210" s="4"/>
      <c r="C210" s="4"/>
      <c r="D210" s="4"/>
      <c r="E210" s="29"/>
      <c r="F210" s="4"/>
      <c r="G210" s="7"/>
      <c r="H210" s="7"/>
      <c r="I210" s="20"/>
      <c r="J210" s="4"/>
      <c r="K210" s="4"/>
      <c r="L210" s="4"/>
      <c r="M210" s="4"/>
      <c r="N210" s="4"/>
      <c r="O210" s="4"/>
      <c r="P210" s="4"/>
      <c r="Q210" s="4"/>
      <c r="R210" s="4"/>
      <c r="S210" s="4"/>
      <c r="T210" s="4"/>
      <c r="U210" s="4"/>
      <c r="V210" s="4"/>
      <c r="W210" s="4"/>
      <c r="X210" s="4"/>
      <c r="Y210" s="4"/>
      <c r="Z210" s="4"/>
      <c r="AA210" s="4"/>
      <c r="AB210" s="4"/>
      <c r="AC210" s="30"/>
      <c r="AD210" s="30"/>
      <c r="AE210" s="4"/>
      <c r="AF210" s="4"/>
      <c r="AG210" s="4"/>
      <c r="AH210" s="4"/>
      <c r="AI210" s="4"/>
      <c r="AJ210" s="4"/>
      <c r="AK210" s="4"/>
    </row>
    <row r="211" spans="1:37">
      <c r="A211" s="4"/>
      <c r="B211" s="4"/>
      <c r="C211" s="4"/>
      <c r="D211" s="4"/>
      <c r="E211" s="29"/>
      <c r="F211" s="4"/>
      <c r="G211" s="7"/>
      <c r="H211" s="7"/>
      <c r="I211" s="20"/>
      <c r="J211" s="4"/>
      <c r="K211" s="4"/>
      <c r="L211" s="4"/>
      <c r="M211" s="4"/>
      <c r="N211" s="4"/>
      <c r="O211" s="4"/>
      <c r="P211" s="4"/>
      <c r="Q211" s="4"/>
      <c r="R211" s="4"/>
      <c r="S211" s="4"/>
      <c r="T211" s="4"/>
      <c r="U211" s="4"/>
      <c r="V211" s="4"/>
      <c r="W211" s="4"/>
      <c r="X211" s="4"/>
      <c r="Y211" s="4"/>
      <c r="Z211" s="4"/>
      <c r="AA211" s="4"/>
      <c r="AB211" s="4"/>
      <c r="AC211" s="30"/>
      <c r="AD211" s="30"/>
      <c r="AE211" s="4"/>
      <c r="AF211" s="4"/>
      <c r="AG211" s="4"/>
      <c r="AH211" s="4"/>
      <c r="AI211" s="4"/>
      <c r="AJ211" s="4"/>
      <c r="AK211" s="4"/>
    </row>
    <row r="212" spans="1:37">
      <c r="A212" s="4"/>
      <c r="B212" s="4"/>
      <c r="C212" s="4"/>
      <c r="D212" s="4"/>
      <c r="E212" s="29"/>
      <c r="F212" s="4"/>
      <c r="G212" s="7"/>
      <c r="H212" s="7"/>
      <c r="I212" s="20"/>
      <c r="J212" s="4"/>
      <c r="K212" s="4"/>
      <c r="L212" s="4"/>
      <c r="M212" s="4"/>
      <c r="N212" s="4"/>
      <c r="O212" s="4"/>
      <c r="P212" s="4"/>
      <c r="Q212" s="4"/>
      <c r="R212" s="4"/>
      <c r="S212" s="4"/>
      <c r="T212" s="4"/>
      <c r="U212" s="4"/>
      <c r="V212" s="4"/>
      <c r="W212" s="4"/>
      <c r="X212" s="4"/>
      <c r="Y212" s="4"/>
      <c r="Z212" s="4"/>
      <c r="AA212" s="4"/>
      <c r="AB212" s="4"/>
      <c r="AC212" s="30"/>
      <c r="AD212" s="30"/>
      <c r="AE212" s="4"/>
      <c r="AF212" s="4"/>
      <c r="AG212" s="4"/>
      <c r="AH212" s="4"/>
      <c r="AI212" s="4"/>
      <c r="AJ212" s="4"/>
      <c r="AK212" s="4"/>
    </row>
    <row r="213" spans="1:37">
      <c r="A213" s="4"/>
      <c r="B213" s="4"/>
      <c r="C213" s="4"/>
      <c r="D213" s="4"/>
      <c r="E213" s="29"/>
      <c r="F213" s="4"/>
      <c r="G213" s="7"/>
      <c r="H213" s="7"/>
      <c r="I213" s="20"/>
      <c r="J213" s="4"/>
      <c r="K213" s="4"/>
      <c r="L213" s="4"/>
      <c r="M213" s="4"/>
      <c r="N213" s="4"/>
      <c r="O213" s="4"/>
      <c r="P213" s="4"/>
      <c r="Q213" s="4"/>
      <c r="R213" s="4"/>
      <c r="S213" s="4"/>
      <c r="T213" s="4"/>
      <c r="U213" s="4"/>
      <c r="V213" s="4"/>
      <c r="W213" s="4"/>
      <c r="X213" s="4"/>
      <c r="Y213" s="4"/>
      <c r="Z213" s="4"/>
      <c r="AA213" s="4"/>
      <c r="AB213" s="4"/>
      <c r="AC213" s="30"/>
      <c r="AD213" s="30"/>
      <c r="AE213" s="4"/>
      <c r="AF213" s="4"/>
      <c r="AG213" s="4"/>
      <c r="AH213" s="4"/>
      <c r="AI213" s="4"/>
      <c r="AJ213" s="4"/>
      <c r="AK213" s="4"/>
    </row>
    <row r="214" spans="1:37">
      <c r="A214" s="4"/>
      <c r="B214" s="4"/>
      <c r="C214" s="4"/>
      <c r="D214" s="4"/>
      <c r="E214" s="29"/>
      <c r="F214" s="4"/>
      <c r="G214" s="7"/>
      <c r="H214" s="7"/>
      <c r="I214" s="20"/>
      <c r="J214" s="4"/>
      <c r="K214" s="4"/>
      <c r="L214" s="4"/>
      <c r="M214" s="4"/>
      <c r="N214" s="4"/>
      <c r="O214" s="4"/>
      <c r="P214" s="4"/>
      <c r="Q214" s="4"/>
      <c r="R214" s="4"/>
      <c r="S214" s="4"/>
      <c r="T214" s="4"/>
      <c r="U214" s="4"/>
      <c r="V214" s="4"/>
      <c r="W214" s="4"/>
      <c r="X214" s="4"/>
      <c r="Y214" s="4"/>
      <c r="Z214" s="4"/>
      <c r="AA214" s="4"/>
      <c r="AB214" s="4"/>
      <c r="AC214" s="30"/>
      <c r="AD214" s="30"/>
      <c r="AE214" s="4"/>
      <c r="AF214" s="4"/>
      <c r="AG214" s="4"/>
      <c r="AH214" s="4"/>
      <c r="AI214" s="4"/>
      <c r="AJ214" s="4"/>
      <c r="AK214" s="4"/>
    </row>
    <row r="215" spans="1:37">
      <c r="A215" s="4"/>
      <c r="B215" s="4"/>
      <c r="C215" s="4"/>
      <c r="D215" s="4"/>
      <c r="E215" s="29"/>
      <c r="F215" s="4"/>
      <c r="G215" s="7"/>
      <c r="H215" s="7"/>
      <c r="I215" s="20"/>
      <c r="J215" s="4"/>
      <c r="K215" s="4"/>
      <c r="L215" s="4"/>
      <c r="M215" s="4"/>
      <c r="N215" s="4"/>
      <c r="O215" s="4"/>
      <c r="P215" s="4"/>
      <c r="Q215" s="4"/>
      <c r="R215" s="4"/>
      <c r="S215" s="4"/>
      <c r="T215" s="4"/>
      <c r="U215" s="4"/>
      <c r="V215" s="4"/>
      <c r="W215" s="4"/>
      <c r="X215" s="4"/>
      <c r="Y215" s="4"/>
      <c r="Z215" s="4"/>
      <c r="AA215" s="4"/>
      <c r="AB215" s="4"/>
      <c r="AC215" s="30"/>
      <c r="AD215" s="30"/>
      <c r="AE215" s="4"/>
      <c r="AF215" s="4"/>
      <c r="AG215" s="4"/>
      <c r="AH215" s="4"/>
      <c r="AI215" s="4"/>
      <c r="AJ215" s="4"/>
      <c r="AK215" s="4"/>
    </row>
    <row r="216" spans="1:37">
      <c r="A216" s="4"/>
      <c r="B216" s="4"/>
      <c r="C216" s="4"/>
      <c r="D216" s="4"/>
      <c r="E216" s="29"/>
      <c r="F216" s="4"/>
      <c r="G216" s="7"/>
      <c r="H216" s="7"/>
      <c r="I216" s="20"/>
      <c r="J216" s="4"/>
      <c r="K216" s="4"/>
      <c r="L216" s="4"/>
      <c r="M216" s="4"/>
      <c r="N216" s="4"/>
      <c r="O216" s="4"/>
      <c r="P216" s="4"/>
      <c r="Q216" s="4"/>
      <c r="R216" s="4"/>
      <c r="S216" s="4"/>
      <c r="T216" s="4"/>
      <c r="U216" s="4"/>
      <c r="V216" s="4"/>
      <c r="W216" s="4"/>
      <c r="X216" s="4"/>
      <c r="Y216" s="4"/>
      <c r="Z216" s="4"/>
      <c r="AA216" s="4"/>
      <c r="AB216" s="4"/>
      <c r="AC216" s="30"/>
      <c r="AD216" s="30"/>
      <c r="AE216" s="4"/>
      <c r="AF216" s="4"/>
      <c r="AG216" s="4"/>
      <c r="AH216" s="4"/>
      <c r="AI216" s="4"/>
      <c r="AJ216" s="4"/>
      <c r="AK216" s="4"/>
    </row>
    <row r="217" spans="1:37">
      <c r="A217" s="4"/>
      <c r="B217" s="4"/>
      <c r="C217" s="4"/>
      <c r="D217" s="4"/>
      <c r="E217" s="29"/>
      <c r="F217" s="4"/>
      <c r="G217" s="7"/>
      <c r="H217" s="7"/>
      <c r="I217" s="20"/>
      <c r="J217" s="4"/>
      <c r="K217" s="4"/>
      <c r="L217" s="4"/>
      <c r="M217" s="4"/>
      <c r="N217" s="4"/>
      <c r="O217" s="4"/>
      <c r="P217" s="4"/>
      <c r="Q217" s="4"/>
      <c r="R217" s="4"/>
      <c r="S217" s="4"/>
      <c r="T217" s="4"/>
      <c r="U217" s="4"/>
      <c r="V217" s="4"/>
      <c r="W217" s="4"/>
      <c r="X217" s="4"/>
      <c r="Y217" s="4"/>
      <c r="Z217" s="4"/>
      <c r="AA217" s="4"/>
      <c r="AB217" s="4"/>
      <c r="AC217" s="30"/>
      <c r="AD217" s="30"/>
      <c r="AE217" s="4"/>
      <c r="AF217" s="4"/>
      <c r="AG217" s="4"/>
      <c r="AH217" s="4"/>
      <c r="AI217" s="4"/>
      <c r="AJ217" s="4"/>
      <c r="AK217" s="4"/>
    </row>
    <row r="218" spans="1:37">
      <c r="A218" s="4"/>
      <c r="B218" s="4"/>
      <c r="C218" s="4"/>
      <c r="D218" s="4"/>
      <c r="E218" s="29"/>
      <c r="F218" s="4"/>
      <c r="G218" s="7"/>
      <c r="H218" s="7"/>
      <c r="I218" s="20"/>
      <c r="J218" s="4"/>
      <c r="K218" s="4"/>
      <c r="L218" s="4"/>
      <c r="M218" s="4"/>
      <c r="N218" s="4"/>
      <c r="O218" s="4"/>
      <c r="P218" s="4"/>
      <c r="Q218" s="4"/>
      <c r="R218" s="4"/>
      <c r="S218" s="4"/>
      <c r="T218" s="4"/>
      <c r="U218" s="4"/>
      <c r="V218" s="4"/>
      <c r="W218" s="4"/>
      <c r="X218" s="4"/>
      <c r="Y218" s="4"/>
      <c r="Z218" s="4"/>
      <c r="AA218" s="4"/>
      <c r="AB218" s="4"/>
      <c r="AC218" s="30"/>
      <c r="AD218" s="30"/>
      <c r="AE218" s="4"/>
      <c r="AF218" s="4"/>
      <c r="AG218" s="4"/>
      <c r="AH218" s="4"/>
      <c r="AI218" s="4"/>
      <c r="AJ218" s="4"/>
      <c r="AK218" s="4"/>
    </row>
    <row r="219" spans="1:37">
      <c r="A219" s="4"/>
      <c r="B219" s="4"/>
      <c r="C219" s="4"/>
      <c r="D219" s="4"/>
      <c r="E219" s="29"/>
      <c r="F219" s="4"/>
      <c r="G219" s="7"/>
      <c r="H219" s="7"/>
      <c r="I219" s="20"/>
      <c r="J219" s="4"/>
      <c r="K219" s="4"/>
      <c r="L219" s="4"/>
      <c r="M219" s="4"/>
      <c r="N219" s="4"/>
      <c r="O219" s="4"/>
      <c r="P219" s="4"/>
      <c r="Q219" s="4"/>
      <c r="R219" s="4"/>
      <c r="S219" s="4"/>
      <c r="T219" s="4"/>
      <c r="U219" s="4"/>
      <c r="V219" s="4"/>
      <c r="W219" s="4"/>
      <c r="X219" s="4"/>
      <c r="Y219" s="4"/>
      <c r="Z219" s="4"/>
      <c r="AA219" s="4"/>
      <c r="AB219" s="4"/>
      <c r="AC219" s="30"/>
      <c r="AD219" s="30"/>
      <c r="AE219" s="4"/>
      <c r="AF219" s="4"/>
      <c r="AG219" s="4"/>
      <c r="AH219" s="4"/>
      <c r="AI219" s="4"/>
      <c r="AJ219" s="4"/>
      <c r="AK219" s="4"/>
    </row>
    <row r="220" spans="1:37">
      <c r="A220" s="4"/>
      <c r="B220" s="4"/>
      <c r="C220" s="4"/>
      <c r="D220" s="4"/>
      <c r="E220" s="29"/>
      <c r="F220" s="4"/>
      <c r="G220" s="7"/>
      <c r="H220" s="7"/>
      <c r="I220" s="20"/>
      <c r="J220" s="4"/>
      <c r="K220" s="4"/>
      <c r="L220" s="4"/>
      <c r="M220" s="4"/>
      <c r="N220" s="4"/>
      <c r="O220" s="4"/>
      <c r="P220" s="4"/>
      <c r="Q220" s="4"/>
      <c r="R220" s="4"/>
      <c r="S220" s="4"/>
      <c r="T220" s="4"/>
      <c r="U220" s="4"/>
      <c r="V220" s="4"/>
      <c r="W220" s="4"/>
      <c r="X220" s="4"/>
      <c r="Y220" s="4"/>
      <c r="Z220" s="4"/>
      <c r="AA220" s="4"/>
      <c r="AB220" s="4"/>
      <c r="AC220" s="30"/>
      <c r="AD220" s="30"/>
      <c r="AE220" s="4"/>
      <c r="AF220" s="4"/>
      <c r="AG220" s="4"/>
      <c r="AH220" s="4"/>
      <c r="AI220" s="4"/>
      <c r="AJ220" s="4"/>
      <c r="AK220" s="4"/>
    </row>
    <row r="221" spans="1:37">
      <c r="A221" s="4"/>
      <c r="B221" s="4"/>
      <c r="C221" s="4"/>
      <c r="D221" s="4"/>
      <c r="E221" s="29"/>
      <c r="F221" s="4"/>
      <c r="G221" s="7"/>
      <c r="H221" s="7"/>
      <c r="I221" s="20"/>
      <c r="J221" s="4"/>
      <c r="K221" s="4"/>
      <c r="L221" s="4"/>
      <c r="M221" s="4"/>
      <c r="N221" s="4"/>
      <c r="O221" s="4"/>
      <c r="P221" s="4"/>
      <c r="Q221" s="4"/>
      <c r="R221" s="4"/>
      <c r="S221" s="4"/>
      <c r="T221" s="4"/>
      <c r="U221" s="4"/>
      <c r="V221" s="4"/>
      <c r="W221" s="4"/>
      <c r="X221" s="4"/>
      <c r="Y221" s="4"/>
      <c r="Z221" s="4"/>
      <c r="AA221" s="4"/>
      <c r="AB221" s="4"/>
      <c r="AC221" s="30"/>
      <c r="AD221" s="30"/>
      <c r="AE221" s="4"/>
      <c r="AF221" s="4"/>
      <c r="AG221" s="4"/>
      <c r="AH221" s="4"/>
      <c r="AI221" s="4"/>
      <c r="AJ221" s="4"/>
      <c r="AK221" s="4"/>
    </row>
    <row r="222" spans="1:37">
      <c r="A222" s="4"/>
      <c r="B222" s="4"/>
      <c r="C222" s="4"/>
      <c r="D222" s="4"/>
      <c r="E222" s="29"/>
      <c r="F222" s="4"/>
      <c r="G222" s="7"/>
      <c r="H222" s="7"/>
      <c r="I222" s="20"/>
      <c r="J222" s="4"/>
      <c r="K222" s="4"/>
      <c r="L222" s="4"/>
      <c r="M222" s="4"/>
      <c r="N222" s="4"/>
      <c r="O222" s="4"/>
      <c r="P222" s="4"/>
      <c r="Q222" s="4"/>
      <c r="R222" s="4"/>
      <c r="S222" s="4"/>
      <c r="T222" s="4"/>
      <c r="U222" s="4"/>
      <c r="V222" s="4"/>
      <c r="W222" s="4"/>
      <c r="X222" s="4"/>
      <c r="Y222" s="4"/>
      <c r="Z222" s="4"/>
      <c r="AA222" s="4"/>
      <c r="AB222" s="4"/>
      <c r="AC222" s="30"/>
      <c r="AD222" s="30"/>
      <c r="AE222" s="4"/>
      <c r="AF222" s="4"/>
      <c r="AG222" s="4"/>
      <c r="AH222" s="4"/>
      <c r="AI222" s="4"/>
      <c r="AJ222" s="4"/>
      <c r="AK222" s="4"/>
    </row>
    <row r="223" spans="1:37">
      <c r="A223" s="4"/>
      <c r="B223" s="4"/>
      <c r="C223" s="4"/>
      <c r="D223" s="4"/>
      <c r="E223" s="29"/>
      <c r="F223" s="4"/>
      <c r="G223" s="7"/>
      <c r="H223" s="7"/>
      <c r="I223" s="20"/>
      <c r="J223" s="4"/>
      <c r="K223" s="4"/>
      <c r="L223" s="4"/>
      <c r="M223" s="4"/>
      <c r="N223" s="4"/>
      <c r="O223" s="4"/>
      <c r="P223" s="4"/>
      <c r="Q223" s="4"/>
      <c r="R223" s="4"/>
      <c r="S223" s="4"/>
      <c r="T223" s="4"/>
      <c r="U223" s="4"/>
      <c r="V223" s="4"/>
      <c r="W223" s="4"/>
      <c r="X223" s="4"/>
      <c r="Y223" s="4"/>
      <c r="Z223" s="4"/>
      <c r="AA223" s="4"/>
      <c r="AB223" s="4"/>
      <c r="AC223" s="30"/>
      <c r="AD223" s="30"/>
      <c r="AE223" s="4"/>
      <c r="AF223" s="4"/>
      <c r="AG223" s="4"/>
      <c r="AH223" s="4"/>
      <c r="AI223" s="4"/>
      <c r="AJ223" s="4"/>
      <c r="AK223" s="4"/>
    </row>
    <row r="224" spans="1:37">
      <c r="A224" s="4"/>
      <c r="B224" s="4"/>
      <c r="C224" s="4"/>
      <c r="D224" s="4"/>
      <c r="E224" s="29"/>
      <c r="F224" s="4"/>
      <c r="G224" s="7"/>
      <c r="H224" s="7"/>
      <c r="I224" s="20"/>
      <c r="J224" s="4"/>
      <c r="K224" s="4"/>
      <c r="L224" s="4"/>
      <c r="M224" s="4"/>
      <c r="N224" s="4"/>
      <c r="O224" s="4"/>
      <c r="P224" s="4"/>
      <c r="Q224" s="4"/>
      <c r="R224" s="4"/>
      <c r="S224" s="4"/>
      <c r="T224" s="4"/>
      <c r="U224" s="4"/>
      <c r="V224" s="4"/>
      <c r="W224" s="4"/>
      <c r="X224" s="4"/>
      <c r="Y224" s="4"/>
      <c r="Z224" s="4"/>
      <c r="AA224" s="4"/>
      <c r="AB224" s="4"/>
      <c r="AC224" s="30"/>
      <c r="AD224" s="30"/>
      <c r="AE224" s="4"/>
      <c r="AF224" s="4"/>
      <c r="AG224" s="4"/>
      <c r="AH224" s="4"/>
      <c r="AI224" s="4"/>
      <c r="AJ224" s="4"/>
      <c r="AK224" s="4"/>
    </row>
    <row r="225" spans="1:37">
      <c r="A225" s="4"/>
      <c r="B225" s="4"/>
      <c r="C225" s="4"/>
      <c r="D225" s="4"/>
      <c r="E225" s="29"/>
      <c r="F225" s="4"/>
      <c r="G225" s="7"/>
      <c r="H225" s="7"/>
      <c r="I225" s="20"/>
      <c r="J225" s="4"/>
      <c r="K225" s="4"/>
      <c r="L225" s="4"/>
      <c r="M225" s="4"/>
      <c r="N225" s="4"/>
      <c r="O225" s="4"/>
      <c r="P225" s="4"/>
      <c r="Q225" s="4"/>
      <c r="R225" s="4"/>
      <c r="S225" s="4"/>
      <c r="T225" s="4"/>
      <c r="U225" s="4"/>
      <c r="V225" s="4"/>
      <c r="W225" s="4"/>
      <c r="X225" s="4"/>
      <c r="Y225" s="4"/>
      <c r="Z225" s="4"/>
      <c r="AA225" s="4"/>
      <c r="AB225" s="4"/>
      <c r="AC225" s="30"/>
      <c r="AD225" s="30"/>
      <c r="AE225" s="4"/>
      <c r="AF225" s="4"/>
      <c r="AG225" s="4"/>
      <c r="AH225" s="4"/>
      <c r="AI225" s="4"/>
      <c r="AJ225" s="4"/>
      <c r="AK225" s="4"/>
    </row>
    <row r="226" spans="1:37">
      <c r="A226" s="4"/>
      <c r="B226" s="4"/>
      <c r="C226" s="4"/>
      <c r="D226" s="4"/>
      <c r="E226" s="29"/>
      <c r="F226" s="4"/>
      <c r="G226" s="7"/>
      <c r="H226" s="7"/>
      <c r="I226" s="20"/>
      <c r="J226" s="4"/>
      <c r="K226" s="4"/>
      <c r="L226" s="4"/>
      <c r="M226" s="4"/>
      <c r="N226" s="4"/>
      <c r="O226" s="4"/>
      <c r="P226" s="4"/>
      <c r="Q226" s="4"/>
      <c r="R226" s="4"/>
      <c r="S226" s="4"/>
      <c r="T226" s="4"/>
      <c r="U226" s="4"/>
      <c r="V226" s="4"/>
      <c r="W226" s="4"/>
      <c r="X226" s="4"/>
      <c r="Y226" s="4"/>
      <c r="Z226" s="4"/>
      <c r="AA226" s="4"/>
      <c r="AB226" s="4"/>
      <c r="AC226" s="30"/>
      <c r="AD226" s="30"/>
      <c r="AE226" s="4"/>
      <c r="AF226" s="4"/>
      <c r="AG226" s="4"/>
      <c r="AH226" s="4"/>
      <c r="AI226" s="4"/>
      <c r="AJ226" s="4"/>
      <c r="AK226" s="4"/>
    </row>
    <row r="227" spans="1:37">
      <c r="A227" s="4"/>
      <c r="B227" s="4"/>
      <c r="C227" s="4"/>
      <c r="D227" s="4"/>
      <c r="E227" s="29"/>
      <c r="F227" s="4"/>
      <c r="G227" s="7"/>
      <c r="H227" s="7"/>
      <c r="I227" s="20"/>
      <c r="J227" s="4"/>
      <c r="K227" s="4"/>
      <c r="L227" s="4"/>
      <c r="M227" s="4"/>
      <c r="N227" s="4"/>
      <c r="O227" s="4"/>
      <c r="P227" s="4"/>
      <c r="Q227" s="4"/>
      <c r="R227" s="4"/>
      <c r="S227" s="4"/>
      <c r="T227" s="4"/>
      <c r="U227" s="4"/>
      <c r="V227" s="4"/>
      <c r="W227" s="4"/>
      <c r="X227" s="4"/>
      <c r="Y227" s="4"/>
      <c r="Z227" s="4"/>
      <c r="AA227" s="4"/>
      <c r="AB227" s="4"/>
      <c r="AC227" s="30"/>
      <c r="AD227" s="30"/>
      <c r="AE227" s="4"/>
      <c r="AF227" s="4"/>
      <c r="AG227" s="4"/>
      <c r="AH227" s="4"/>
      <c r="AI227" s="4"/>
      <c r="AJ227" s="4"/>
      <c r="AK227" s="4"/>
    </row>
    <row r="228" spans="1:37">
      <c r="A228" s="4"/>
      <c r="B228" s="4"/>
      <c r="C228" s="4"/>
      <c r="D228" s="4"/>
      <c r="E228" s="29"/>
      <c r="F228" s="4"/>
      <c r="G228" s="7"/>
      <c r="H228" s="7"/>
      <c r="I228" s="20"/>
      <c r="J228" s="4"/>
      <c r="K228" s="4"/>
      <c r="L228" s="4"/>
      <c r="M228" s="4"/>
      <c r="N228" s="4"/>
      <c r="O228" s="4"/>
      <c r="P228" s="4"/>
      <c r="Q228" s="4"/>
      <c r="R228" s="4"/>
      <c r="S228" s="4"/>
      <c r="T228" s="4"/>
      <c r="U228" s="4"/>
      <c r="V228" s="4"/>
      <c r="W228" s="4"/>
      <c r="X228" s="4"/>
      <c r="Y228" s="4"/>
      <c r="Z228" s="4"/>
      <c r="AA228" s="4"/>
      <c r="AB228" s="4"/>
      <c r="AC228" s="30"/>
      <c r="AD228" s="30"/>
      <c r="AE228" s="4"/>
      <c r="AF228" s="4"/>
      <c r="AG228" s="4"/>
      <c r="AH228" s="4"/>
      <c r="AI228" s="4"/>
      <c r="AJ228" s="4"/>
      <c r="AK228" s="4"/>
    </row>
    <row r="229" spans="1:37">
      <c r="A229" s="4"/>
      <c r="B229" s="4"/>
      <c r="C229" s="4"/>
      <c r="D229" s="4"/>
      <c r="E229" s="29"/>
      <c r="F229" s="4"/>
      <c r="G229" s="7"/>
      <c r="H229" s="7"/>
      <c r="I229" s="20"/>
      <c r="J229" s="4"/>
      <c r="K229" s="4"/>
      <c r="L229" s="4"/>
      <c r="M229" s="4"/>
      <c r="N229" s="4"/>
      <c r="O229" s="4"/>
      <c r="P229" s="4"/>
      <c r="Q229" s="4"/>
      <c r="R229" s="4"/>
      <c r="S229" s="4"/>
      <c r="T229" s="4"/>
      <c r="U229" s="4"/>
      <c r="V229" s="4"/>
      <c r="W229" s="4"/>
      <c r="X229" s="4"/>
      <c r="Y229" s="4"/>
      <c r="Z229" s="4"/>
      <c r="AA229" s="4"/>
      <c r="AB229" s="4"/>
      <c r="AC229" s="30"/>
      <c r="AD229" s="30"/>
      <c r="AE229" s="4"/>
      <c r="AF229" s="4"/>
      <c r="AG229" s="4"/>
      <c r="AH229" s="4"/>
      <c r="AI229" s="4"/>
      <c r="AJ229" s="4"/>
      <c r="AK229" s="4"/>
    </row>
    <row r="230" spans="1:37">
      <c r="A230" s="4"/>
      <c r="B230" s="4"/>
      <c r="C230" s="4"/>
      <c r="D230" s="4"/>
      <c r="E230" s="29"/>
      <c r="F230" s="4"/>
      <c r="G230" s="7"/>
      <c r="H230" s="7"/>
      <c r="I230" s="20"/>
      <c r="J230" s="4"/>
      <c r="K230" s="4"/>
      <c r="L230" s="4"/>
      <c r="M230" s="4"/>
      <c r="N230" s="4"/>
      <c r="O230" s="4"/>
      <c r="P230" s="4"/>
      <c r="Q230" s="4"/>
      <c r="R230" s="4"/>
      <c r="S230" s="4"/>
      <c r="T230" s="4"/>
      <c r="U230" s="4"/>
      <c r="V230" s="4"/>
      <c r="W230" s="4"/>
      <c r="X230" s="4"/>
      <c r="Y230" s="4"/>
      <c r="Z230" s="4"/>
      <c r="AA230" s="4"/>
      <c r="AB230" s="4"/>
      <c r="AC230" s="30"/>
      <c r="AD230" s="30"/>
      <c r="AE230" s="4"/>
      <c r="AF230" s="4"/>
      <c r="AG230" s="4"/>
      <c r="AH230" s="4"/>
      <c r="AI230" s="4"/>
      <c r="AJ230" s="4"/>
      <c r="AK230" s="4"/>
    </row>
    <row r="231" spans="1:37">
      <c r="A231" s="4"/>
      <c r="B231" s="4"/>
      <c r="C231" s="4"/>
      <c r="D231" s="4"/>
      <c r="E231" s="29"/>
      <c r="F231" s="4"/>
      <c r="G231" s="7"/>
      <c r="H231" s="7"/>
      <c r="I231" s="20"/>
      <c r="J231" s="4"/>
      <c r="K231" s="4"/>
      <c r="L231" s="4"/>
      <c r="M231" s="4"/>
      <c r="N231" s="4"/>
      <c r="O231" s="4"/>
      <c r="P231" s="4"/>
      <c r="Q231" s="4"/>
      <c r="R231" s="4"/>
      <c r="S231" s="4"/>
      <c r="T231" s="4"/>
      <c r="U231" s="4"/>
      <c r="V231" s="4"/>
      <c r="W231" s="4"/>
      <c r="X231" s="4"/>
      <c r="Y231" s="4"/>
      <c r="Z231" s="4"/>
      <c r="AA231" s="4"/>
      <c r="AB231" s="4"/>
      <c r="AC231" s="30"/>
      <c r="AD231" s="30"/>
      <c r="AE231" s="4"/>
      <c r="AF231" s="4"/>
      <c r="AG231" s="4"/>
      <c r="AH231" s="4"/>
      <c r="AI231" s="4"/>
      <c r="AJ231" s="4"/>
      <c r="AK231" s="4"/>
    </row>
    <row r="232" spans="1:37">
      <c r="A232" s="4"/>
      <c r="B232" s="4"/>
      <c r="C232" s="4"/>
      <c r="D232" s="4"/>
      <c r="E232" s="29"/>
      <c r="F232" s="4"/>
      <c r="G232" s="7"/>
      <c r="H232" s="7"/>
      <c r="I232" s="20"/>
      <c r="J232" s="4"/>
      <c r="K232" s="4"/>
      <c r="L232" s="4"/>
      <c r="M232" s="4"/>
      <c r="N232" s="4"/>
      <c r="O232" s="4"/>
      <c r="P232" s="4"/>
      <c r="Q232" s="4"/>
      <c r="R232" s="4"/>
      <c r="S232" s="4"/>
      <c r="T232" s="4"/>
      <c r="U232" s="4"/>
      <c r="V232" s="4"/>
      <c r="W232" s="4"/>
      <c r="X232" s="4"/>
      <c r="Y232" s="4"/>
      <c r="Z232" s="4"/>
      <c r="AA232" s="4"/>
      <c r="AB232" s="4"/>
      <c r="AC232" s="30"/>
      <c r="AD232" s="30"/>
      <c r="AE232" s="4"/>
      <c r="AF232" s="4"/>
      <c r="AG232" s="4"/>
      <c r="AH232" s="4"/>
      <c r="AI232" s="4"/>
      <c r="AJ232" s="4"/>
      <c r="AK232" s="4"/>
    </row>
    <row r="233" spans="1:37">
      <c r="A233" s="4"/>
      <c r="B233" s="4"/>
      <c r="C233" s="4"/>
      <c r="D233" s="4"/>
      <c r="E233" s="29"/>
      <c r="F233" s="4"/>
      <c r="G233" s="7"/>
      <c r="H233" s="7"/>
      <c r="I233" s="20"/>
      <c r="J233" s="4"/>
      <c r="K233" s="4"/>
      <c r="L233" s="4"/>
      <c r="M233" s="4"/>
      <c r="N233" s="4"/>
      <c r="O233" s="4"/>
      <c r="P233" s="4"/>
      <c r="Q233" s="4"/>
      <c r="R233" s="4"/>
      <c r="S233" s="4"/>
      <c r="T233" s="4"/>
      <c r="U233" s="4"/>
      <c r="V233" s="4"/>
      <c r="W233" s="4"/>
      <c r="X233" s="4"/>
      <c r="Y233" s="4"/>
      <c r="Z233" s="4"/>
      <c r="AA233" s="4"/>
      <c r="AB233" s="4"/>
      <c r="AC233" s="30"/>
      <c r="AD233" s="30"/>
      <c r="AE233" s="4"/>
      <c r="AF233" s="4"/>
      <c r="AG233" s="4"/>
      <c r="AH233" s="4"/>
      <c r="AI233" s="4"/>
      <c r="AJ233" s="4"/>
      <c r="AK233" s="4"/>
    </row>
    <row r="234" spans="1:37">
      <c r="A234" s="4"/>
      <c r="B234" s="4"/>
      <c r="C234" s="4"/>
      <c r="D234" s="4"/>
      <c r="E234" s="29"/>
      <c r="F234" s="4"/>
      <c r="G234" s="7"/>
      <c r="H234" s="7"/>
      <c r="I234" s="20"/>
      <c r="J234" s="4"/>
      <c r="K234" s="4"/>
      <c r="L234" s="4"/>
      <c r="M234" s="4"/>
      <c r="N234" s="4"/>
      <c r="O234" s="4"/>
      <c r="P234" s="4"/>
      <c r="Q234" s="4"/>
      <c r="R234" s="4"/>
      <c r="S234" s="4"/>
      <c r="T234" s="4"/>
      <c r="U234" s="4"/>
      <c r="V234" s="4"/>
      <c r="W234" s="4"/>
      <c r="X234" s="4"/>
      <c r="Y234" s="4"/>
      <c r="Z234" s="4"/>
      <c r="AA234" s="4"/>
      <c r="AB234" s="4"/>
      <c r="AC234" s="30"/>
      <c r="AD234" s="30"/>
      <c r="AE234" s="4"/>
      <c r="AF234" s="4"/>
      <c r="AG234" s="4"/>
      <c r="AH234" s="4"/>
      <c r="AI234" s="4"/>
      <c r="AJ234" s="4"/>
      <c r="AK234" s="4"/>
    </row>
    <row r="235" spans="1:37">
      <c r="A235" s="4"/>
      <c r="B235" s="4"/>
      <c r="C235" s="4"/>
      <c r="D235" s="4"/>
      <c r="E235" s="29"/>
      <c r="F235" s="4"/>
      <c r="G235" s="7"/>
      <c r="H235" s="7"/>
      <c r="I235" s="20"/>
      <c r="J235" s="4"/>
      <c r="K235" s="4"/>
      <c r="L235" s="4"/>
      <c r="M235" s="4"/>
      <c r="N235" s="4"/>
      <c r="O235" s="4"/>
      <c r="P235" s="4"/>
      <c r="Q235" s="4"/>
      <c r="R235" s="4"/>
      <c r="S235" s="4"/>
      <c r="T235" s="4"/>
      <c r="U235" s="4"/>
      <c r="V235" s="4"/>
      <c r="W235" s="4"/>
      <c r="X235" s="4"/>
      <c r="Y235" s="4"/>
      <c r="Z235" s="4"/>
      <c r="AA235" s="4"/>
      <c r="AB235" s="4"/>
      <c r="AC235" s="30"/>
      <c r="AD235" s="30"/>
      <c r="AE235" s="4"/>
      <c r="AF235" s="4"/>
      <c r="AG235" s="4"/>
      <c r="AH235" s="4"/>
      <c r="AI235" s="4"/>
      <c r="AJ235" s="4"/>
      <c r="AK235" s="4"/>
    </row>
    <row r="236" spans="1:37">
      <c r="A236" s="4"/>
      <c r="B236" s="4"/>
      <c r="C236" s="4"/>
      <c r="D236" s="4"/>
      <c r="E236" s="29"/>
      <c r="F236" s="4"/>
      <c r="G236" s="7"/>
      <c r="H236" s="7"/>
      <c r="I236" s="20"/>
      <c r="J236" s="4"/>
      <c r="K236" s="4"/>
      <c r="L236" s="4"/>
      <c r="M236" s="4"/>
      <c r="N236" s="4"/>
      <c r="O236" s="4"/>
      <c r="P236" s="4"/>
      <c r="Q236" s="4"/>
      <c r="R236" s="4"/>
      <c r="S236" s="4"/>
      <c r="T236" s="4"/>
      <c r="U236" s="4"/>
      <c r="V236" s="4"/>
      <c r="W236" s="4"/>
      <c r="X236" s="4"/>
      <c r="Y236" s="4"/>
      <c r="Z236" s="4"/>
      <c r="AA236" s="4"/>
      <c r="AB236" s="4"/>
      <c r="AC236" s="30"/>
      <c r="AD236" s="30"/>
      <c r="AE236" s="4"/>
      <c r="AF236" s="4"/>
      <c r="AG236" s="4"/>
      <c r="AH236" s="4"/>
      <c r="AI236" s="4"/>
      <c r="AJ236" s="4"/>
      <c r="AK236" s="4"/>
    </row>
    <row r="237" spans="1:37">
      <c r="A237" s="4"/>
      <c r="B237" s="4"/>
      <c r="C237" s="4"/>
      <c r="D237" s="4"/>
      <c r="E237" s="29"/>
      <c r="F237" s="4"/>
      <c r="G237" s="7"/>
      <c r="H237" s="7"/>
      <c r="I237" s="20"/>
      <c r="J237" s="4"/>
      <c r="K237" s="4"/>
      <c r="L237" s="4"/>
      <c r="M237" s="4"/>
      <c r="N237" s="4"/>
      <c r="O237" s="4"/>
      <c r="P237" s="4"/>
      <c r="Q237" s="4"/>
      <c r="R237" s="4"/>
      <c r="S237" s="4"/>
      <c r="T237" s="4"/>
      <c r="U237" s="4"/>
      <c r="V237" s="4"/>
      <c r="W237" s="4"/>
      <c r="X237" s="4"/>
      <c r="Y237" s="4"/>
      <c r="Z237" s="4"/>
      <c r="AA237" s="4"/>
      <c r="AB237" s="4"/>
      <c r="AC237" s="30"/>
      <c r="AD237" s="30"/>
      <c r="AE237" s="4"/>
      <c r="AF237" s="4"/>
      <c r="AG237" s="4"/>
      <c r="AH237" s="4"/>
      <c r="AI237" s="4"/>
      <c r="AJ237" s="4"/>
      <c r="AK237" s="4"/>
    </row>
    <row r="238" spans="1:37">
      <c r="A238" s="4"/>
      <c r="B238" s="4"/>
      <c r="C238" s="4"/>
      <c r="D238" s="4"/>
      <c r="E238" s="29"/>
      <c r="F238" s="4"/>
      <c r="G238" s="7"/>
      <c r="H238" s="7"/>
      <c r="I238" s="20"/>
      <c r="J238" s="4"/>
      <c r="K238" s="4"/>
      <c r="L238" s="4"/>
      <c r="M238" s="4"/>
      <c r="N238" s="4"/>
      <c r="O238" s="4"/>
      <c r="P238" s="4"/>
      <c r="Q238" s="4"/>
      <c r="R238" s="4"/>
      <c r="S238" s="4"/>
      <c r="T238" s="4"/>
      <c r="U238" s="4"/>
      <c r="V238" s="4"/>
      <c r="W238" s="4"/>
      <c r="X238" s="4"/>
      <c r="Y238" s="4"/>
      <c r="Z238" s="4"/>
      <c r="AA238" s="4"/>
      <c r="AB238" s="4"/>
      <c r="AC238" s="30"/>
      <c r="AD238" s="30"/>
      <c r="AE238" s="4"/>
      <c r="AF238" s="4"/>
      <c r="AG238" s="4"/>
      <c r="AH238" s="4"/>
      <c r="AI238" s="4"/>
      <c r="AJ238" s="4"/>
      <c r="AK238" s="4"/>
    </row>
    <row r="239" spans="1:37">
      <c r="A239" s="4"/>
      <c r="B239" s="4"/>
      <c r="C239" s="4"/>
      <c r="D239" s="4"/>
      <c r="E239" s="29"/>
      <c r="F239" s="4"/>
      <c r="G239" s="7"/>
      <c r="H239" s="7"/>
      <c r="I239" s="20"/>
      <c r="J239" s="4"/>
      <c r="K239" s="4"/>
      <c r="L239" s="4"/>
      <c r="M239" s="4"/>
      <c r="N239" s="4"/>
      <c r="O239" s="4"/>
      <c r="P239" s="4"/>
      <c r="Q239" s="4"/>
      <c r="R239" s="4"/>
      <c r="S239" s="4"/>
      <c r="T239" s="4"/>
      <c r="U239" s="4"/>
      <c r="V239" s="4"/>
      <c r="W239" s="4"/>
      <c r="X239" s="4"/>
      <c r="Y239" s="4"/>
      <c r="Z239" s="4"/>
      <c r="AA239" s="4"/>
      <c r="AB239" s="4"/>
      <c r="AC239" s="30"/>
      <c r="AD239" s="30"/>
      <c r="AE239" s="4"/>
      <c r="AF239" s="4"/>
      <c r="AG239" s="4"/>
      <c r="AH239" s="4"/>
      <c r="AI239" s="4"/>
      <c r="AJ239" s="4"/>
      <c r="AK239" s="4"/>
    </row>
    <row r="240" spans="1:37">
      <c r="A240" s="4"/>
      <c r="B240" s="4"/>
      <c r="C240" s="4"/>
      <c r="D240" s="4"/>
      <c r="E240" s="29"/>
      <c r="F240" s="4"/>
      <c r="G240" s="7"/>
      <c r="H240" s="7"/>
      <c r="I240" s="20"/>
      <c r="J240" s="4"/>
      <c r="K240" s="4"/>
      <c r="L240" s="4"/>
      <c r="M240" s="4"/>
      <c r="N240" s="4"/>
      <c r="O240" s="4"/>
      <c r="P240" s="4"/>
      <c r="Q240" s="4"/>
      <c r="R240" s="4"/>
      <c r="S240" s="4"/>
      <c r="T240" s="4"/>
      <c r="U240" s="4"/>
      <c r="V240" s="4"/>
      <c r="W240" s="4"/>
      <c r="X240" s="4"/>
      <c r="Y240" s="4"/>
      <c r="Z240" s="4"/>
      <c r="AA240" s="4"/>
      <c r="AB240" s="4"/>
      <c r="AC240" s="30"/>
      <c r="AD240" s="30"/>
      <c r="AE240" s="4"/>
      <c r="AF240" s="4"/>
      <c r="AG240" s="4"/>
      <c r="AH240" s="4"/>
      <c r="AI240" s="4"/>
      <c r="AJ240" s="4"/>
      <c r="AK240" s="4"/>
    </row>
    <row r="241" spans="1:37">
      <c r="A241" s="4"/>
      <c r="B241" s="4"/>
      <c r="C241" s="4"/>
      <c r="D241" s="4"/>
      <c r="E241" s="29"/>
      <c r="F241" s="4"/>
      <c r="G241" s="7"/>
      <c r="H241" s="7"/>
      <c r="I241" s="20"/>
      <c r="J241" s="4"/>
      <c r="K241" s="4"/>
      <c r="L241" s="4"/>
      <c r="M241" s="4"/>
      <c r="N241" s="4"/>
      <c r="O241" s="4"/>
      <c r="P241" s="4"/>
      <c r="Q241" s="4"/>
      <c r="R241" s="4"/>
      <c r="S241" s="4"/>
      <c r="T241" s="4"/>
      <c r="U241" s="4"/>
      <c r="V241" s="4"/>
      <c r="W241" s="4"/>
      <c r="X241" s="4"/>
      <c r="Y241" s="4"/>
      <c r="Z241" s="4"/>
      <c r="AA241" s="4"/>
      <c r="AB241" s="4"/>
      <c r="AC241" s="30"/>
      <c r="AD241" s="30"/>
      <c r="AE241" s="4"/>
      <c r="AF241" s="4"/>
      <c r="AG241" s="4"/>
      <c r="AH241" s="4"/>
      <c r="AI241" s="4"/>
      <c r="AJ241" s="4"/>
      <c r="AK241" s="4"/>
    </row>
    <row r="242" spans="1:37">
      <c r="A242" s="4"/>
      <c r="B242" s="4"/>
      <c r="C242" s="4"/>
      <c r="D242" s="4"/>
      <c r="E242" s="29"/>
      <c r="F242" s="4"/>
      <c r="G242" s="7"/>
      <c r="H242" s="7"/>
      <c r="I242" s="20"/>
      <c r="J242" s="4"/>
      <c r="K242" s="4"/>
      <c r="L242" s="4"/>
      <c r="M242" s="4"/>
      <c r="N242" s="4"/>
      <c r="O242" s="4"/>
      <c r="P242" s="4"/>
      <c r="Q242" s="4"/>
      <c r="R242" s="4"/>
      <c r="S242" s="4"/>
      <c r="T242" s="4"/>
      <c r="U242" s="4"/>
      <c r="V242" s="4"/>
      <c r="W242" s="4"/>
      <c r="X242" s="4"/>
      <c r="Y242" s="4"/>
      <c r="Z242" s="4"/>
      <c r="AA242" s="4"/>
      <c r="AB242" s="4"/>
      <c r="AC242" s="30"/>
      <c r="AD242" s="30"/>
      <c r="AE242" s="4"/>
      <c r="AF242" s="4"/>
      <c r="AG242" s="4"/>
      <c r="AH242" s="4"/>
      <c r="AI242" s="4"/>
      <c r="AJ242" s="4"/>
      <c r="AK242" s="4"/>
    </row>
    <row r="243" spans="1:37">
      <c r="A243" s="4"/>
      <c r="B243" s="4"/>
      <c r="C243" s="4"/>
      <c r="D243" s="4"/>
      <c r="E243" s="29"/>
      <c r="F243" s="4"/>
      <c r="G243" s="7"/>
      <c r="H243" s="7"/>
      <c r="I243" s="20"/>
      <c r="J243" s="4"/>
      <c r="K243" s="4"/>
      <c r="L243" s="4"/>
      <c r="M243" s="4"/>
      <c r="N243" s="4"/>
      <c r="O243" s="4"/>
      <c r="P243" s="4"/>
      <c r="Q243" s="4"/>
      <c r="R243" s="4"/>
      <c r="S243" s="4"/>
      <c r="T243" s="4"/>
      <c r="U243" s="4"/>
      <c r="V243" s="4"/>
      <c r="W243" s="4"/>
      <c r="X243" s="4"/>
      <c r="Y243" s="4"/>
      <c r="Z243" s="4"/>
      <c r="AA243" s="4"/>
      <c r="AB243" s="4"/>
      <c r="AC243" s="30"/>
      <c r="AD243" s="30"/>
      <c r="AE243" s="4"/>
      <c r="AF243" s="4"/>
      <c r="AG243" s="4"/>
      <c r="AH243" s="4"/>
      <c r="AI243" s="4"/>
      <c r="AJ243" s="4"/>
      <c r="AK243" s="4"/>
    </row>
    <row r="244" spans="1:37">
      <c r="A244" s="4"/>
      <c r="B244" s="4"/>
      <c r="C244" s="4"/>
      <c r="D244" s="4"/>
      <c r="E244" s="29"/>
      <c r="F244" s="4"/>
      <c r="G244" s="7"/>
      <c r="H244" s="7"/>
      <c r="I244" s="20"/>
      <c r="J244" s="4"/>
      <c r="K244" s="4"/>
      <c r="L244" s="4"/>
      <c r="M244" s="4"/>
      <c r="N244" s="4"/>
      <c r="O244" s="4"/>
      <c r="P244" s="4"/>
      <c r="Q244" s="4"/>
      <c r="R244" s="4"/>
      <c r="S244" s="4"/>
      <c r="T244" s="4"/>
      <c r="U244" s="4"/>
      <c r="V244" s="4"/>
      <c r="W244" s="4"/>
      <c r="X244" s="4"/>
      <c r="Y244" s="4"/>
      <c r="Z244" s="4"/>
      <c r="AA244" s="4"/>
      <c r="AB244" s="4"/>
      <c r="AC244" s="30"/>
      <c r="AD244" s="30"/>
      <c r="AE244" s="4"/>
      <c r="AF244" s="4"/>
      <c r="AG244" s="4"/>
      <c r="AH244" s="4"/>
      <c r="AI244" s="4"/>
      <c r="AJ244" s="4"/>
      <c r="AK244" s="4"/>
    </row>
    <row r="245" spans="1:37">
      <c r="A245" s="4"/>
      <c r="B245" s="4"/>
      <c r="C245" s="4"/>
      <c r="D245" s="4"/>
      <c r="E245" s="29"/>
      <c r="F245" s="4"/>
      <c r="G245" s="7"/>
      <c r="H245" s="7"/>
      <c r="I245" s="20"/>
      <c r="J245" s="4"/>
      <c r="K245" s="4"/>
      <c r="L245" s="4"/>
      <c r="M245" s="4"/>
      <c r="N245" s="4"/>
      <c r="O245" s="4"/>
      <c r="P245" s="4"/>
      <c r="Q245" s="4"/>
      <c r="R245" s="4"/>
      <c r="S245" s="4"/>
      <c r="T245" s="4"/>
      <c r="U245" s="4"/>
      <c r="V245" s="4"/>
      <c r="W245" s="4"/>
      <c r="X245" s="4"/>
      <c r="Y245" s="4"/>
      <c r="Z245" s="4"/>
      <c r="AA245" s="4"/>
      <c r="AB245" s="4"/>
      <c r="AC245" s="30"/>
      <c r="AD245" s="30"/>
      <c r="AE245" s="4"/>
      <c r="AF245" s="4"/>
      <c r="AG245" s="4"/>
      <c r="AH245" s="4"/>
      <c r="AI245" s="4"/>
      <c r="AJ245" s="4"/>
      <c r="AK245" s="4"/>
    </row>
    <row r="246" spans="1:37">
      <c r="A246" s="4"/>
      <c r="B246" s="4"/>
      <c r="C246" s="4"/>
      <c r="D246" s="4"/>
      <c r="E246" s="29"/>
      <c r="F246" s="4"/>
      <c r="G246" s="7"/>
      <c r="H246" s="7"/>
      <c r="I246" s="20"/>
      <c r="J246" s="4"/>
      <c r="K246" s="4"/>
      <c r="L246" s="4"/>
      <c r="M246" s="4"/>
      <c r="N246" s="4"/>
      <c r="O246" s="4"/>
      <c r="P246" s="4"/>
      <c r="Q246" s="4"/>
      <c r="R246" s="4"/>
      <c r="S246" s="4"/>
      <c r="T246" s="4"/>
      <c r="U246" s="4"/>
      <c r="V246" s="4"/>
      <c r="W246" s="4"/>
      <c r="X246" s="4"/>
      <c r="Y246" s="4"/>
      <c r="Z246" s="4"/>
      <c r="AA246" s="4"/>
      <c r="AB246" s="4"/>
      <c r="AC246" s="30"/>
      <c r="AD246" s="30"/>
      <c r="AE246" s="4"/>
      <c r="AF246" s="4"/>
      <c r="AG246" s="4"/>
      <c r="AH246" s="4"/>
      <c r="AI246" s="4"/>
      <c r="AJ246" s="4"/>
      <c r="AK246" s="4"/>
    </row>
    <row r="247" spans="1:37">
      <c r="A247" s="4"/>
      <c r="B247" s="4"/>
      <c r="C247" s="4"/>
      <c r="D247" s="4"/>
      <c r="E247" s="29"/>
      <c r="F247" s="4"/>
      <c r="G247" s="7"/>
      <c r="H247" s="7"/>
      <c r="I247" s="20"/>
      <c r="J247" s="4"/>
      <c r="K247" s="4"/>
      <c r="L247" s="4"/>
      <c r="M247" s="4"/>
      <c r="N247" s="4"/>
      <c r="O247" s="4"/>
      <c r="P247" s="4"/>
      <c r="Q247" s="4"/>
      <c r="R247" s="4"/>
      <c r="S247" s="4"/>
      <c r="T247" s="4"/>
      <c r="U247" s="4"/>
      <c r="V247" s="4"/>
      <c r="W247" s="4"/>
      <c r="X247" s="4"/>
      <c r="Y247" s="4"/>
      <c r="Z247" s="4"/>
      <c r="AA247" s="4"/>
      <c r="AB247" s="4"/>
      <c r="AC247" s="30"/>
      <c r="AD247" s="30"/>
      <c r="AE247" s="4"/>
      <c r="AF247" s="4"/>
      <c r="AG247" s="4"/>
      <c r="AH247" s="4"/>
      <c r="AI247" s="4"/>
      <c r="AJ247" s="4"/>
      <c r="AK247" s="4"/>
    </row>
    <row r="248" spans="1:37">
      <c r="A248" s="4"/>
      <c r="B248" s="4"/>
      <c r="C248" s="4"/>
      <c r="D248" s="4"/>
      <c r="E248" s="29"/>
      <c r="F248" s="4"/>
      <c r="G248" s="7"/>
      <c r="H248" s="7"/>
      <c r="I248" s="20"/>
      <c r="J248" s="4"/>
      <c r="K248" s="4"/>
      <c r="L248" s="4"/>
      <c r="M248" s="4"/>
      <c r="N248" s="4"/>
      <c r="O248" s="4"/>
      <c r="P248" s="4"/>
      <c r="Q248" s="4"/>
      <c r="R248" s="4"/>
      <c r="S248" s="4"/>
      <c r="T248" s="4"/>
      <c r="U248" s="4"/>
      <c r="V248" s="4"/>
      <c r="W248" s="4"/>
      <c r="X248" s="4"/>
      <c r="Y248" s="4"/>
      <c r="Z248" s="4"/>
      <c r="AA248" s="4"/>
      <c r="AB248" s="4"/>
      <c r="AC248" s="30"/>
      <c r="AD248" s="30"/>
      <c r="AE248" s="4"/>
      <c r="AF248" s="4"/>
      <c r="AG248" s="4"/>
      <c r="AH248" s="4"/>
      <c r="AI248" s="4"/>
      <c r="AJ248" s="4"/>
      <c r="AK248" s="4"/>
    </row>
    <row r="249" spans="1:37">
      <c r="A249" s="4"/>
      <c r="B249" s="4"/>
      <c r="C249" s="4"/>
      <c r="D249" s="4"/>
      <c r="E249" s="29"/>
      <c r="F249" s="4"/>
      <c r="G249" s="7"/>
      <c r="H249" s="7"/>
      <c r="I249" s="20"/>
      <c r="J249" s="4"/>
      <c r="K249" s="4"/>
      <c r="L249" s="4"/>
      <c r="M249" s="4"/>
      <c r="N249" s="4"/>
      <c r="O249" s="4"/>
      <c r="P249" s="4"/>
      <c r="Q249" s="4"/>
      <c r="R249" s="4"/>
      <c r="S249" s="4"/>
      <c r="T249" s="4"/>
      <c r="U249" s="4"/>
      <c r="V249" s="4"/>
      <c r="W249" s="4"/>
      <c r="X249" s="4"/>
      <c r="Y249" s="4"/>
      <c r="Z249" s="4"/>
      <c r="AA249" s="4"/>
      <c r="AB249" s="4"/>
      <c r="AC249" s="30"/>
      <c r="AD249" s="30"/>
      <c r="AE249" s="4"/>
      <c r="AF249" s="4"/>
      <c r="AG249" s="4"/>
      <c r="AH249" s="4"/>
      <c r="AI249" s="4"/>
      <c r="AJ249" s="4"/>
      <c r="AK249" s="4"/>
    </row>
    <row r="250" spans="1:37">
      <c r="A250" s="4"/>
      <c r="B250" s="4"/>
      <c r="C250" s="4"/>
      <c r="D250" s="4"/>
      <c r="E250" s="29"/>
      <c r="F250" s="4"/>
      <c r="G250" s="7"/>
      <c r="H250" s="7"/>
      <c r="I250" s="20"/>
      <c r="J250" s="4"/>
      <c r="K250" s="4"/>
      <c r="L250" s="4"/>
      <c r="M250" s="4"/>
      <c r="N250" s="4"/>
      <c r="O250" s="4"/>
      <c r="P250" s="4"/>
      <c r="Q250" s="4"/>
      <c r="R250" s="4"/>
      <c r="S250" s="4"/>
      <c r="T250" s="4"/>
      <c r="U250" s="4"/>
      <c r="V250" s="4"/>
      <c r="W250" s="4"/>
      <c r="X250" s="4"/>
      <c r="Y250" s="4"/>
      <c r="Z250" s="4"/>
      <c r="AA250" s="4"/>
      <c r="AB250" s="4"/>
      <c r="AC250" s="30"/>
      <c r="AD250" s="30"/>
      <c r="AE250" s="4"/>
      <c r="AF250" s="4"/>
      <c r="AG250" s="4"/>
      <c r="AH250" s="4"/>
      <c r="AI250" s="4"/>
      <c r="AJ250" s="4"/>
      <c r="AK250" s="4"/>
    </row>
    <row r="251" spans="1:37">
      <c r="A251" s="4"/>
      <c r="B251" s="4"/>
      <c r="C251" s="4"/>
      <c r="D251" s="4"/>
      <c r="E251" s="29"/>
      <c r="F251" s="4"/>
      <c r="G251" s="7"/>
      <c r="H251" s="7"/>
      <c r="I251" s="20"/>
      <c r="J251" s="4"/>
      <c r="K251" s="4"/>
      <c r="L251" s="4"/>
      <c r="M251" s="4"/>
      <c r="N251" s="4"/>
      <c r="O251" s="4"/>
      <c r="P251" s="4"/>
      <c r="Q251" s="4"/>
      <c r="R251" s="4"/>
      <c r="S251" s="4"/>
      <c r="T251" s="4"/>
      <c r="U251" s="4"/>
      <c r="V251" s="4"/>
      <c r="W251" s="4"/>
      <c r="X251" s="4"/>
      <c r="Y251" s="4"/>
      <c r="Z251" s="4"/>
      <c r="AA251" s="4"/>
      <c r="AB251" s="4"/>
      <c r="AC251" s="30"/>
      <c r="AD251" s="30"/>
      <c r="AE251" s="4"/>
      <c r="AF251" s="4"/>
      <c r="AG251" s="4"/>
      <c r="AH251" s="4"/>
      <c r="AI251" s="4"/>
      <c r="AJ251" s="4"/>
      <c r="AK251" s="4"/>
    </row>
    <row r="252" spans="1:37">
      <c r="A252" s="4"/>
      <c r="B252" s="4"/>
      <c r="C252" s="4"/>
      <c r="D252" s="4"/>
      <c r="E252" s="29"/>
      <c r="F252" s="4"/>
      <c r="G252" s="7"/>
      <c r="H252" s="7"/>
      <c r="I252" s="20"/>
      <c r="J252" s="4"/>
      <c r="K252" s="4"/>
      <c r="L252" s="4"/>
      <c r="M252" s="4"/>
      <c r="N252" s="4"/>
      <c r="O252" s="4"/>
      <c r="P252" s="4"/>
      <c r="Q252" s="4"/>
      <c r="R252" s="4"/>
      <c r="S252" s="4"/>
      <c r="T252" s="4"/>
      <c r="U252" s="4"/>
      <c r="V252" s="4"/>
      <c r="W252" s="4"/>
      <c r="X252" s="4"/>
      <c r="Y252" s="4"/>
      <c r="Z252" s="4"/>
      <c r="AA252" s="4"/>
      <c r="AB252" s="4"/>
      <c r="AC252" s="30"/>
      <c r="AD252" s="30"/>
      <c r="AE252" s="4"/>
      <c r="AF252" s="4"/>
      <c r="AG252" s="4"/>
      <c r="AH252" s="4"/>
      <c r="AI252" s="4"/>
      <c r="AJ252" s="4"/>
      <c r="AK252" s="4"/>
    </row>
    <row r="253" spans="1:37">
      <c r="A253" s="4"/>
      <c r="B253" s="4"/>
      <c r="C253" s="4"/>
      <c r="D253" s="4"/>
      <c r="E253" s="29"/>
      <c r="F253" s="4"/>
      <c r="G253" s="7"/>
      <c r="H253" s="7"/>
      <c r="I253" s="20"/>
      <c r="J253" s="4"/>
      <c r="K253" s="4"/>
      <c r="L253" s="4"/>
      <c r="M253" s="4"/>
      <c r="N253" s="4"/>
      <c r="O253" s="4"/>
      <c r="P253" s="4"/>
      <c r="Q253" s="4"/>
      <c r="R253" s="4"/>
      <c r="S253" s="4"/>
      <c r="T253" s="4"/>
      <c r="U253" s="4"/>
      <c r="V253" s="4"/>
      <c r="W253" s="4"/>
      <c r="X253" s="4"/>
      <c r="Y253" s="4"/>
      <c r="Z253" s="4"/>
      <c r="AA253" s="4"/>
      <c r="AB253" s="4"/>
      <c r="AC253" s="30"/>
      <c r="AD253" s="30"/>
      <c r="AE253" s="4"/>
      <c r="AF253" s="4"/>
      <c r="AG253" s="4"/>
      <c r="AH253" s="4"/>
      <c r="AI253" s="4"/>
      <c r="AJ253" s="4"/>
      <c r="AK253" s="4"/>
    </row>
  </sheetData>
  <sheetProtection selectLockedCells="1" selectUnlockedCells="1"/>
  <sortState xmlns:xlrd2="http://schemas.microsoft.com/office/spreadsheetml/2017/richdata2" ref="A3:AK157">
    <sortCondition ref="D3:D157"/>
  </sortState>
  <mergeCells count="8">
    <mergeCell ref="AI1:AK1"/>
    <mergeCell ref="A2:B2"/>
    <mergeCell ref="C1:I1"/>
    <mergeCell ref="J1:N1"/>
    <mergeCell ref="O1:S1"/>
    <mergeCell ref="T1:X1"/>
    <mergeCell ref="Y1:AC1"/>
    <mergeCell ref="AD1:AH1"/>
  </mergeCells>
  <pageMargins left="0.2" right="0" top="0.25" bottom="0" header="0.3" footer="0.3"/>
  <pageSetup scale="77" fitToHeight="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A4358-2117-4E25-85C1-FF06446D133E}">
  <dimension ref="A1:P160"/>
  <sheetViews>
    <sheetView zoomScale="70" zoomScaleNormal="70" workbookViewId="0">
      <pane ySplit="2" topLeftCell="A123" activePane="bottomLeft" state="frozen"/>
      <selection pane="bottomLeft" activeCell="A4" sqref="A4:L158"/>
    </sheetView>
  </sheetViews>
  <sheetFormatPr defaultColWidth="8.83203125" defaultRowHeight="14.45"/>
  <cols>
    <col min="1" max="12" width="20.6640625" style="16" customWidth="1"/>
    <col min="13" max="14" width="11.83203125" style="16" bestFit="1" customWidth="1"/>
    <col min="15" max="15" width="8.83203125" style="16"/>
    <col min="16" max="16" width="33.6640625" style="16" customWidth="1"/>
    <col min="17" max="17" width="8.83203125" style="16" customWidth="1"/>
    <col min="18" max="16384" width="8.83203125" style="16"/>
  </cols>
  <sheetData>
    <row r="1" spans="1:16" ht="66" customHeight="1">
      <c r="A1" s="197" t="s">
        <v>62</v>
      </c>
      <c r="B1" s="198"/>
      <c r="C1" s="198"/>
      <c r="D1" s="198"/>
      <c r="E1" s="198"/>
      <c r="F1" s="119"/>
      <c r="G1" s="119"/>
      <c r="H1" s="119"/>
      <c r="I1" s="119"/>
      <c r="J1" s="158"/>
      <c r="K1" s="119"/>
      <c r="L1" s="119"/>
      <c r="M1" s="119"/>
      <c r="N1" s="119"/>
    </row>
    <row r="2" spans="1:16" s="17" customFormat="1" ht="56.1">
      <c r="A2" s="120"/>
      <c r="B2" s="120" t="s">
        <v>63</v>
      </c>
      <c r="C2" s="120" t="s">
        <v>64</v>
      </c>
      <c r="D2" s="120" t="s">
        <v>65</v>
      </c>
      <c r="E2" s="120" t="s">
        <v>66</v>
      </c>
      <c r="F2" s="120" t="s">
        <v>67</v>
      </c>
      <c r="G2" s="120" t="s">
        <v>68</v>
      </c>
      <c r="H2" s="120" t="s">
        <v>69</v>
      </c>
      <c r="I2" s="121" t="s">
        <v>70</v>
      </c>
      <c r="J2" s="122" t="s">
        <v>71</v>
      </c>
      <c r="K2" s="122" t="s">
        <v>72</v>
      </c>
      <c r="L2" s="121" t="s">
        <v>73</v>
      </c>
      <c r="M2" s="123"/>
      <c r="N2" s="123"/>
    </row>
    <row r="3" spans="1:16" ht="119.45" customHeight="1">
      <c r="A3" s="124"/>
      <c r="B3" s="124"/>
      <c r="C3" s="124"/>
      <c r="D3" s="124"/>
      <c r="E3" s="124"/>
      <c r="F3" s="124"/>
      <c r="G3" s="124"/>
      <c r="H3" s="124"/>
      <c r="I3" s="125"/>
      <c r="J3" s="146" t="s">
        <v>74</v>
      </c>
      <c r="K3" s="146" t="s">
        <v>75</v>
      </c>
      <c r="L3" s="125"/>
      <c r="M3" s="119"/>
      <c r="N3" s="119"/>
    </row>
    <row r="4" spans="1:16">
      <c r="A4" s="119" t="s">
        <v>76</v>
      </c>
      <c r="B4" s="126">
        <v>1468934.5299999998</v>
      </c>
      <c r="C4" s="127">
        <v>135473.68</v>
      </c>
      <c r="D4" s="127">
        <v>0</v>
      </c>
      <c r="E4" s="127">
        <v>0</v>
      </c>
      <c r="F4" s="127">
        <v>0</v>
      </c>
      <c r="G4" s="127">
        <v>0</v>
      </c>
      <c r="H4" s="128">
        <v>1421.41</v>
      </c>
      <c r="I4" s="129">
        <v>1605829.6199999996</v>
      </c>
      <c r="J4" s="175">
        <f t="shared" ref="J4:J35" si="0">(F4*0.5)+C4+D4+E4+G4+H4</f>
        <v>136895.09</v>
      </c>
      <c r="K4" s="130"/>
      <c r="L4" s="131">
        <f t="shared" ref="L4:L49" si="1">(I4-J4)+K4</f>
        <v>1468934.5299999996</v>
      </c>
      <c r="M4" s="132"/>
      <c r="N4" s="119" t="s">
        <v>77</v>
      </c>
    </row>
    <row r="5" spans="1:16">
      <c r="A5" s="119" t="s">
        <v>78</v>
      </c>
      <c r="B5" s="133">
        <v>2265616.06</v>
      </c>
      <c r="C5" s="134">
        <v>394436.78</v>
      </c>
      <c r="D5" s="134">
        <v>0</v>
      </c>
      <c r="E5" s="134">
        <v>0</v>
      </c>
      <c r="F5" s="134">
        <v>229189.09000000003</v>
      </c>
      <c r="G5" s="134">
        <v>0</v>
      </c>
      <c r="H5" s="135">
        <v>3431.5999999999995</v>
      </c>
      <c r="I5" s="136">
        <v>2892673.53</v>
      </c>
      <c r="J5" s="130">
        <f t="shared" si="0"/>
        <v>512462.92500000005</v>
      </c>
      <c r="K5" s="137"/>
      <c r="L5" s="131">
        <f t="shared" si="1"/>
        <v>2380210.6049999995</v>
      </c>
      <c r="M5" s="119"/>
      <c r="N5" s="119" t="s">
        <v>79</v>
      </c>
    </row>
    <row r="6" spans="1:16">
      <c r="A6" s="119" t="s">
        <v>80</v>
      </c>
      <c r="B6" s="133">
        <v>2382703.7199999997</v>
      </c>
      <c r="C6" s="134">
        <v>974442.2899999998</v>
      </c>
      <c r="D6" s="134">
        <v>0</v>
      </c>
      <c r="E6" s="134">
        <v>0</v>
      </c>
      <c r="F6" s="134">
        <v>312923.77999999997</v>
      </c>
      <c r="G6" s="134">
        <v>0</v>
      </c>
      <c r="H6" s="135">
        <v>0</v>
      </c>
      <c r="I6" s="136">
        <v>3670069.7899999996</v>
      </c>
      <c r="J6" s="130">
        <f t="shared" si="0"/>
        <v>1130904.1799999997</v>
      </c>
      <c r="K6" s="137"/>
      <c r="L6" s="131">
        <f t="shared" si="1"/>
        <v>2539165.61</v>
      </c>
      <c r="M6" s="119"/>
      <c r="N6" s="119" t="s">
        <v>81</v>
      </c>
    </row>
    <row r="7" spans="1:16">
      <c r="A7" s="119" t="s">
        <v>82</v>
      </c>
      <c r="B7" s="133">
        <v>3134019.6832260122</v>
      </c>
      <c r="C7" s="134">
        <v>4887127.0266666664</v>
      </c>
      <c r="D7" s="134">
        <v>0</v>
      </c>
      <c r="E7" s="134">
        <v>0</v>
      </c>
      <c r="F7" s="134">
        <v>242343.8133333333</v>
      </c>
      <c r="G7" s="134">
        <v>1311617.3333333333</v>
      </c>
      <c r="H7" s="135">
        <v>84991.973333333328</v>
      </c>
      <c r="I7" s="136">
        <v>9660099.8298926782</v>
      </c>
      <c r="J7" s="130">
        <f t="shared" si="0"/>
        <v>6404908.2399999993</v>
      </c>
      <c r="K7" s="137"/>
      <c r="L7" s="131">
        <f t="shared" si="1"/>
        <v>3255191.5898926789</v>
      </c>
      <c r="M7" s="119"/>
      <c r="N7" s="119"/>
    </row>
    <row r="8" spans="1:16">
      <c r="A8" s="119" t="s">
        <v>83</v>
      </c>
      <c r="B8" s="133">
        <v>4480371.43</v>
      </c>
      <c r="C8" s="134">
        <v>11762657.27</v>
      </c>
      <c r="D8" s="134">
        <v>0</v>
      </c>
      <c r="E8" s="134">
        <v>0</v>
      </c>
      <c r="F8" s="134">
        <v>0</v>
      </c>
      <c r="G8" s="134">
        <v>0</v>
      </c>
      <c r="H8" s="135">
        <v>111370.12999999999</v>
      </c>
      <c r="I8" s="136">
        <v>16354398.83</v>
      </c>
      <c r="J8" s="130">
        <f t="shared" si="0"/>
        <v>11874027.4</v>
      </c>
      <c r="K8" s="137"/>
      <c r="L8" s="131">
        <f t="shared" si="1"/>
        <v>4480371.43</v>
      </c>
      <c r="M8" s="119"/>
      <c r="N8" s="119"/>
    </row>
    <row r="9" spans="1:16">
      <c r="A9" s="119" t="s">
        <v>84</v>
      </c>
      <c r="B9" s="133">
        <v>4849257.3599999994</v>
      </c>
      <c r="C9" s="134">
        <v>17667.03</v>
      </c>
      <c r="D9" s="134">
        <v>0</v>
      </c>
      <c r="E9" s="134">
        <v>0</v>
      </c>
      <c r="F9" s="134">
        <v>680916.40999999992</v>
      </c>
      <c r="G9" s="134">
        <v>4551</v>
      </c>
      <c r="H9" s="135">
        <v>0</v>
      </c>
      <c r="I9" s="136">
        <v>5552391.7999999998</v>
      </c>
      <c r="J9" s="130">
        <f t="shared" si="0"/>
        <v>362676.23499999999</v>
      </c>
      <c r="K9" s="137"/>
      <c r="L9" s="131">
        <f t="shared" si="1"/>
        <v>5189715.5649999995</v>
      </c>
      <c r="M9" s="119"/>
      <c r="N9" s="119"/>
    </row>
    <row r="10" spans="1:16">
      <c r="A10" s="119" t="s">
        <v>85</v>
      </c>
      <c r="B10" s="133">
        <v>5200099</v>
      </c>
      <c r="C10" s="134">
        <v>749439</v>
      </c>
      <c r="D10" s="134">
        <v>0</v>
      </c>
      <c r="E10" s="134">
        <v>0</v>
      </c>
      <c r="F10" s="134">
        <v>0</v>
      </c>
      <c r="G10" s="134">
        <v>207</v>
      </c>
      <c r="H10" s="135">
        <v>-8749</v>
      </c>
      <c r="I10" s="136">
        <v>5940996</v>
      </c>
      <c r="J10" s="130">
        <f t="shared" si="0"/>
        <v>740897</v>
      </c>
      <c r="K10" s="137"/>
      <c r="L10" s="131">
        <f t="shared" si="1"/>
        <v>5200099</v>
      </c>
      <c r="M10" s="119"/>
      <c r="N10" s="119"/>
    </row>
    <row r="11" spans="1:16">
      <c r="A11" s="119" t="s">
        <v>86</v>
      </c>
      <c r="B11" s="133">
        <v>4279774.26</v>
      </c>
      <c r="C11" s="134">
        <v>1555676.93</v>
      </c>
      <c r="D11" s="134">
        <v>0</v>
      </c>
      <c r="E11" s="134">
        <v>0</v>
      </c>
      <c r="F11" s="134">
        <v>1893841.0699999998</v>
      </c>
      <c r="G11" s="134">
        <v>35127</v>
      </c>
      <c r="H11" s="135">
        <v>46529.17</v>
      </c>
      <c r="I11" s="136">
        <v>7810948.4299999997</v>
      </c>
      <c r="J11" s="130">
        <f t="shared" si="0"/>
        <v>2584253.6349999998</v>
      </c>
      <c r="K11" s="137"/>
      <c r="L11" s="131">
        <f t="shared" si="1"/>
        <v>5226694.7949999999</v>
      </c>
      <c r="M11" s="119"/>
      <c r="N11" s="119"/>
    </row>
    <row r="12" spans="1:16">
      <c r="A12" s="119" t="s">
        <v>87</v>
      </c>
      <c r="B12" s="133">
        <v>4951780.0999999996</v>
      </c>
      <c r="C12" s="134">
        <v>654050.15</v>
      </c>
      <c r="D12" s="134">
        <v>0</v>
      </c>
      <c r="E12" s="134">
        <v>0</v>
      </c>
      <c r="F12" s="134">
        <v>988922.41</v>
      </c>
      <c r="G12" s="134">
        <v>30000</v>
      </c>
      <c r="H12" s="135">
        <v>0</v>
      </c>
      <c r="I12" s="136">
        <v>6624752.6600000001</v>
      </c>
      <c r="J12" s="130">
        <f t="shared" si="0"/>
        <v>1178511.355</v>
      </c>
      <c r="K12" s="137"/>
      <c r="L12" s="131">
        <f t="shared" si="1"/>
        <v>5446241.3049999997</v>
      </c>
      <c r="M12" s="119"/>
      <c r="N12" s="119"/>
    </row>
    <row r="13" spans="1:16">
      <c r="A13" s="119" t="s">
        <v>88</v>
      </c>
      <c r="B13" s="133">
        <v>5568132.3799999999</v>
      </c>
      <c r="C13" s="134">
        <v>352664.31</v>
      </c>
      <c r="D13" s="134">
        <v>0</v>
      </c>
      <c r="E13" s="134">
        <v>0</v>
      </c>
      <c r="F13" s="134">
        <v>62522.010000000009</v>
      </c>
      <c r="G13" s="134">
        <v>0</v>
      </c>
      <c r="H13" s="135">
        <v>7098.7800000000025</v>
      </c>
      <c r="I13" s="136">
        <v>5990417.4799999995</v>
      </c>
      <c r="J13" s="130">
        <f t="shared" si="0"/>
        <v>391024.09500000003</v>
      </c>
      <c r="K13" s="137"/>
      <c r="L13" s="131">
        <f t="shared" si="1"/>
        <v>5599393.3849999998</v>
      </c>
      <c r="M13" s="119"/>
      <c r="N13" s="119"/>
    </row>
    <row r="14" spans="1:16">
      <c r="A14" s="119" t="s">
        <v>89</v>
      </c>
      <c r="B14" s="133">
        <v>6004890.9600000018</v>
      </c>
      <c r="C14" s="134">
        <v>1142912.1400000001</v>
      </c>
      <c r="D14" s="134">
        <v>0</v>
      </c>
      <c r="E14" s="134">
        <v>0</v>
      </c>
      <c r="F14" s="134">
        <v>0</v>
      </c>
      <c r="G14" s="134">
        <v>0</v>
      </c>
      <c r="H14" s="135">
        <v>114021.1</v>
      </c>
      <c r="I14" s="136">
        <v>7261824.2000000011</v>
      </c>
      <c r="J14" s="130">
        <f t="shared" si="0"/>
        <v>1256933.2400000002</v>
      </c>
      <c r="K14" s="137"/>
      <c r="L14" s="131">
        <f t="shared" si="1"/>
        <v>6004890.9600000009</v>
      </c>
      <c r="M14" s="119"/>
      <c r="N14" s="119"/>
      <c r="P14" s="42"/>
    </row>
    <row r="15" spans="1:16">
      <c r="A15" s="119" t="s">
        <v>90</v>
      </c>
      <c r="B15" s="133">
        <v>6390141.2699999996</v>
      </c>
      <c r="C15" s="134">
        <v>1616445.98</v>
      </c>
      <c r="D15" s="134">
        <v>0</v>
      </c>
      <c r="E15" s="134">
        <v>0</v>
      </c>
      <c r="F15" s="134">
        <v>90506.62999999999</v>
      </c>
      <c r="G15" s="134">
        <v>0</v>
      </c>
      <c r="H15" s="135">
        <v>60248.469999999987</v>
      </c>
      <c r="I15" s="136">
        <v>8157342.3499999996</v>
      </c>
      <c r="J15" s="130">
        <f t="shared" si="0"/>
        <v>1721947.7649999999</v>
      </c>
      <c r="K15" s="137"/>
      <c r="L15" s="131">
        <f t="shared" si="1"/>
        <v>6435394.585</v>
      </c>
      <c r="M15" s="119"/>
      <c r="N15" s="119"/>
    </row>
    <row r="16" spans="1:16">
      <c r="A16" s="119" t="s">
        <v>91</v>
      </c>
      <c r="B16" s="133">
        <v>6500967.3699999992</v>
      </c>
      <c r="C16" s="134">
        <v>8005215.959999999</v>
      </c>
      <c r="D16" s="134">
        <v>0</v>
      </c>
      <c r="E16" s="134">
        <v>0</v>
      </c>
      <c r="F16" s="134">
        <v>0</v>
      </c>
      <c r="G16" s="134">
        <v>0</v>
      </c>
      <c r="H16" s="135">
        <v>386611.82181818178</v>
      </c>
      <c r="I16" s="136">
        <v>14892795.15181818</v>
      </c>
      <c r="J16" s="130">
        <f t="shared" si="0"/>
        <v>8391827.7818181813</v>
      </c>
      <c r="K16" s="137"/>
      <c r="L16" s="131">
        <f t="shared" si="1"/>
        <v>6500967.3699999992</v>
      </c>
      <c r="M16" s="119"/>
      <c r="N16" s="119"/>
    </row>
    <row r="17" spans="1:14">
      <c r="A17" s="119" t="s">
        <v>55</v>
      </c>
      <c r="B17" s="133">
        <v>6598146.1299999999</v>
      </c>
      <c r="C17" s="134">
        <v>450</v>
      </c>
      <c r="D17" s="134">
        <v>0</v>
      </c>
      <c r="E17" s="134">
        <v>0</v>
      </c>
      <c r="F17" s="134">
        <v>0</v>
      </c>
      <c r="G17" s="134">
        <v>0</v>
      </c>
      <c r="H17" s="135">
        <v>102183.82</v>
      </c>
      <c r="I17" s="136">
        <v>6700779.9500000002</v>
      </c>
      <c r="J17" s="130">
        <f t="shared" si="0"/>
        <v>102633.82</v>
      </c>
      <c r="K17" s="137"/>
      <c r="L17" s="131">
        <f t="shared" si="1"/>
        <v>6598146.1299999999</v>
      </c>
      <c r="M17" s="119"/>
      <c r="N17" s="119"/>
    </row>
    <row r="18" spans="1:14">
      <c r="A18" s="119" t="s">
        <v>92</v>
      </c>
      <c r="B18" s="133">
        <v>6933259</v>
      </c>
      <c r="C18" s="134">
        <v>1814122</v>
      </c>
      <c r="D18" s="134">
        <v>0</v>
      </c>
      <c r="E18" s="134">
        <v>0</v>
      </c>
      <c r="F18" s="134">
        <v>57607</v>
      </c>
      <c r="G18" s="134">
        <v>0</v>
      </c>
      <c r="H18" s="135">
        <v>22094</v>
      </c>
      <c r="I18" s="136">
        <v>8827082</v>
      </c>
      <c r="J18" s="130">
        <f t="shared" si="0"/>
        <v>1865019.5</v>
      </c>
      <c r="K18" s="137"/>
      <c r="L18" s="131">
        <f t="shared" si="1"/>
        <v>6962062.5</v>
      </c>
      <c r="M18" s="119"/>
      <c r="N18" s="119"/>
    </row>
    <row r="19" spans="1:14">
      <c r="A19" s="119" t="s">
        <v>93</v>
      </c>
      <c r="B19" s="133">
        <v>6970615.6873005033</v>
      </c>
      <c r="C19" s="134">
        <v>1200</v>
      </c>
      <c r="D19" s="134">
        <v>0</v>
      </c>
      <c r="E19" s="134">
        <v>0</v>
      </c>
      <c r="F19" s="134">
        <v>5861.9672727272718</v>
      </c>
      <c r="G19" s="134">
        <v>0</v>
      </c>
      <c r="H19" s="135">
        <v>1229.0181818181823</v>
      </c>
      <c r="I19" s="136">
        <v>6978906.6727550486</v>
      </c>
      <c r="J19" s="130">
        <f t="shared" si="0"/>
        <v>5360.0018181818177</v>
      </c>
      <c r="K19" s="137"/>
      <c r="L19" s="131">
        <f t="shared" si="1"/>
        <v>6973546.6709368667</v>
      </c>
      <c r="M19" s="119"/>
      <c r="N19" s="119"/>
    </row>
    <row r="20" spans="1:14">
      <c r="A20" s="119" t="s">
        <v>94</v>
      </c>
      <c r="B20" s="133">
        <v>6696974.870000001</v>
      </c>
      <c r="C20" s="134">
        <v>812170.94</v>
      </c>
      <c r="D20" s="134">
        <v>0</v>
      </c>
      <c r="E20" s="134">
        <v>0</v>
      </c>
      <c r="F20" s="134">
        <v>638861.36</v>
      </c>
      <c r="G20" s="134">
        <v>0</v>
      </c>
      <c r="H20" s="135">
        <v>7583.75</v>
      </c>
      <c r="I20" s="136">
        <v>8155590.9200000009</v>
      </c>
      <c r="J20" s="130">
        <f t="shared" si="0"/>
        <v>1139185.3699999999</v>
      </c>
      <c r="K20" s="137"/>
      <c r="L20" s="131">
        <f t="shared" si="1"/>
        <v>7016405.5500000007</v>
      </c>
      <c r="M20" s="119"/>
      <c r="N20" s="119"/>
    </row>
    <row r="21" spans="1:14">
      <c r="A21" s="119" t="s">
        <v>95</v>
      </c>
      <c r="B21" s="133">
        <v>7487835.21</v>
      </c>
      <c r="C21" s="134">
        <v>353417.59</v>
      </c>
      <c r="D21" s="134">
        <v>0</v>
      </c>
      <c r="E21" s="134">
        <v>0</v>
      </c>
      <c r="F21" s="134">
        <v>0</v>
      </c>
      <c r="G21" s="134">
        <v>11088</v>
      </c>
      <c r="H21" s="135">
        <v>0</v>
      </c>
      <c r="I21" s="136">
        <v>7852340.7999999998</v>
      </c>
      <c r="J21" s="130">
        <f t="shared" si="0"/>
        <v>364505.59</v>
      </c>
      <c r="K21" s="137"/>
      <c r="L21" s="131">
        <f t="shared" si="1"/>
        <v>7487835.21</v>
      </c>
      <c r="M21" s="119"/>
      <c r="N21" s="119"/>
    </row>
    <row r="22" spans="1:14">
      <c r="A22" s="119" t="s">
        <v>96</v>
      </c>
      <c r="B22" s="133">
        <v>6869195</v>
      </c>
      <c r="C22" s="134">
        <v>2811964</v>
      </c>
      <c r="D22" s="134">
        <v>0</v>
      </c>
      <c r="E22" s="134">
        <v>0</v>
      </c>
      <c r="F22" s="134">
        <v>2001105</v>
      </c>
      <c r="G22" s="134">
        <v>0</v>
      </c>
      <c r="H22" s="135">
        <v>-45375</v>
      </c>
      <c r="I22" s="136">
        <v>11636889</v>
      </c>
      <c r="J22" s="130">
        <f t="shared" si="0"/>
        <v>3767141.5</v>
      </c>
      <c r="K22" s="137"/>
      <c r="L22" s="131">
        <f t="shared" si="1"/>
        <v>7869747.5</v>
      </c>
      <c r="M22" s="119"/>
      <c r="N22" s="119"/>
    </row>
    <row r="23" spans="1:14">
      <c r="A23" s="119" t="s">
        <v>97</v>
      </c>
      <c r="B23" s="133">
        <v>7879649.4399999995</v>
      </c>
      <c r="C23" s="134">
        <v>993728.77999999991</v>
      </c>
      <c r="D23" s="134">
        <v>0</v>
      </c>
      <c r="E23" s="134">
        <v>0</v>
      </c>
      <c r="F23" s="134">
        <v>0</v>
      </c>
      <c r="G23" s="134">
        <v>-11961</v>
      </c>
      <c r="H23" s="135">
        <v>-74622.73000000001</v>
      </c>
      <c r="I23" s="136">
        <v>8786794.4899999984</v>
      </c>
      <c r="J23" s="130">
        <f t="shared" si="0"/>
        <v>907145.04999999993</v>
      </c>
      <c r="K23" s="137"/>
      <c r="L23" s="131">
        <f t="shared" si="1"/>
        <v>7879649.4399999985</v>
      </c>
      <c r="M23" s="119"/>
      <c r="N23" s="119"/>
    </row>
    <row r="24" spans="1:14">
      <c r="A24" s="119" t="s">
        <v>98</v>
      </c>
      <c r="B24" s="133">
        <v>7131073</v>
      </c>
      <c r="C24" s="134">
        <v>2419743</v>
      </c>
      <c r="D24" s="134">
        <v>0</v>
      </c>
      <c r="E24" s="134">
        <v>0</v>
      </c>
      <c r="F24" s="134">
        <v>1521272</v>
      </c>
      <c r="G24" s="134">
        <v>0</v>
      </c>
      <c r="H24" s="135">
        <v>-121837</v>
      </c>
      <c r="I24" s="136">
        <v>10950251</v>
      </c>
      <c r="J24" s="130">
        <f t="shared" si="0"/>
        <v>3058542</v>
      </c>
      <c r="K24" s="137"/>
      <c r="L24" s="131">
        <f t="shared" si="1"/>
        <v>7891709</v>
      </c>
      <c r="M24" s="119"/>
      <c r="N24" s="119"/>
    </row>
    <row r="25" spans="1:14">
      <c r="A25" s="119" t="s">
        <v>99</v>
      </c>
      <c r="B25" s="133">
        <v>7911330.6999999993</v>
      </c>
      <c r="C25" s="134">
        <v>862036.04000000027</v>
      </c>
      <c r="D25" s="134">
        <v>0</v>
      </c>
      <c r="E25" s="134">
        <v>0</v>
      </c>
      <c r="F25" s="134">
        <v>0</v>
      </c>
      <c r="G25" s="134">
        <v>517181</v>
      </c>
      <c r="H25" s="135">
        <v>15262.69</v>
      </c>
      <c r="I25" s="136">
        <v>9305810.4299999997</v>
      </c>
      <c r="J25" s="130">
        <f t="shared" si="0"/>
        <v>1394479.7300000002</v>
      </c>
      <c r="K25" s="137"/>
      <c r="L25" s="131">
        <f t="shared" si="1"/>
        <v>7911330.6999999993</v>
      </c>
      <c r="M25" s="119"/>
      <c r="N25" s="119"/>
    </row>
    <row r="26" spans="1:14">
      <c r="A26" s="119" t="s">
        <v>100</v>
      </c>
      <c r="B26" s="133">
        <v>5866024.0099999998</v>
      </c>
      <c r="C26" s="134">
        <v>143449.24</v>
      </c>
      <c r="D26" s="134">
        <v>0</v>
      </c>
      <c r="E26" s="134">
        <v>0</v>
      </c>
      <c r="F26" s="134">
        <v>4554957.1500000004</v>
      </c>
      <c r="G26" s="134">
        <v>0</v>
      </c>
      <c r="H26" s="135">
        <v>215048.34</v>
      </c>
      <c r="I26" s="136">
        <v>10779478.74</v>
      </c>
      <c r="J26" s="130">
        <f t="shared" si="0"/>
        <v>2635976.1550000003</v>
      </c>
      <c r="K26" s="137"/>
      <c r="L26" s="131">
        <f t="shared" si="1"/>
        <v>8143502.585</v>
      </c>
      <c r="M26" s="119"/>
      <c r="N26" s="119"/>
    </row>
    <row r="27" spans="1:14">
      <c r="A27" s="119" t="s">
        <v>101</v>
      </c>
      <c r="B27" s="133">
        <v>8632058</v>
      </c>
      <c r="C27" s="134">
        <v>2524269</v>
      </c>
      <c r="D27" s="134">
        <v>0</v>
      </c>
      <c r="E27" s="134">
        <v>0</v>
      </c>
      <c r="F27" s="134">
        <v>780436</v>
      </c>
      <c r="G27" s="134">
        <v>1175783</v>
      </c>
      <c r="H27" s="135">
        <v>276041</v>
      </c>
      <c r="I27" s="136">
        <v>13388587</v>
      </c>
      <c r="J27" s="130">
        <f t="shared" si="0"/>
        <v>4366311</v>
      </c>
      <c r="K27" s="137"/>
      <c r="L27" s="131">
        <f t="shared" si="1"/>
        <v>9022276</v>
      </c>
      <c r="M27" s="119"/>
      <c r="N27" s="119"/>
    </row>
    <row r="28" spans="1:14">
      <c r="A28" s="119" t="s">
        <v>102</v>
      </c>
      <c r="B28" s="133">
        <v>7669247</v>
      </c>
      <c r="C28" s="134">
        <v>775946</v>
      </c>
      <c r="D28" s="134">
        <v>0</v>
      </c>
      <c r="E28" s="134">
        <v>0</v>
      </c>
      <c r="F28" s="134">
        <v>3250078</v>
      </c>
      <c r="G28" s="134">
        <v>45248</v>
      </c>
      <c r="H28" s="135">
        <v>0</v>
      </c>
      <c r="I28" s="136">
        <v>11740519</v>
      </c>
      <c r="J28" s="130">
        <f t="shared" si="0"/>
        <v>2446233</v>
      </c>
      <c r="K28" s="137"/>
      <c r="L28" s="131">
        <f t="shared" si="1"/>
        <v>9294286</v>
      </c>
      <c r="M28" s="119"/>
      <c r="N28" s="119"/>
    </row>
    <row r="29" spans="1:14">
      <c r="A29" s="119" t="s">
        <v>103</v>
      </c>
      <c r="B29" s="133">
        <v>8853020</v>
      </c>
      <c r="C29" s="134">
        <v>0</v>
      </c>
      <c r="D29" s="134">
        <v>0</v>
      </c>
      <c r="E29" s="134">
        <v>0</v>
      </c>
      <c r="F29" s="134">
        <v>1068961</v>
      </c>
      <c r="G29" s="134">
        <v>0</v>
      </c>
      <c r="H29" s="135">
        <v>0</v>
      </c>
      <c r="I29" s="136">
        <v>9921981</v>
      </c>
      <c r="J29" s="130">
        <f t="shared" si="0"/>
        <v>534480.5</v>
      </c>
      <c r="K29" s="137"/>
      <c r="L29" s="131">
        <f t="shared" si="1"/>
        <v>9387500.5</v>
      </c>
      <c r="M29" s="119"/>
      <c r="N29" s="119"/>
    </row>
    <row r="30" spans="1:14">
      <c r="A30" s="119" t="s">
        <v>104</v>
      </c>
      <c r="B30" s="133">
        <v>9547145.4199999999</v>
      </c>
      <c r="C30" s="134">
        <v>4215688.16</v>
      </c>
      <c r="D30" s="134">
        <v>0</v>
      </c>
      <c r="E30" s="134">
        <v>0</v>
      </c>
      <c r="F30" s="134">
        <v>0</v>
      </c>
      <c r="G30" s="134">
        <v>0</v>
      </c>
      <c r="H30" s="135">
        <v>61286.080000000002</v>
      </c>
      <c r="I30" s="136">
        <v>13824119.66</v>
      </c>
      <c r="J30" s="130">
        <f t="shared" si="0"/>
        <v>4276974.24</v>
      </c>
      <c r="K30" s="137"/>
      <c r="L30" s="131">
        <f t="shared" si="1"/>
        <v>9547145.4199999999</v>
      </c>
      <c r="M30" s="119"/>
      <c r="N30" s="119"/>
    </row>
    <row r="31" spans="1:14">
      <c r="A31" s="119" t="s">
        <v>105</v>
      </c>
      <c r="B31" s="133">
        <v>9015285.4099999983</v>
      </c>
      <c r="C31" s="134">
        <v>49600.09</v>
      </c>
      <c r="D31" s="134">
        <v>0</v>
      </c>
      <c r="E31" s="134">
        <v>0</v>
      </c>
      <c r="F31" s="134">
        <v>1656927.8600000006</v>
      </c>
      <c r="G31" s="134">
        <v>851681</v>
      </c>
      <c r="H31" s="135">
        <v>340882.75</v>
      </c>
      <c r="I31" s="136">
        <v>11914377.109999999</v>
      </c>
      <c r="J31" s="130">
        <f t="shared" si="0"/>
        <v>2070627.7700000003</v>
      </c>
      <c r="K31" s="137"/>
      <c r="L31" s="131">
        <f t="shared" si="1"/>
        <v>9843749.3399999999</v>
      </c>
      <c r="M31" s="119"/>
      <c r="N31" s="119"/>
    </row>
    <row r="32" spans="1:14">
      <c r="A32" s="119" t="s">
        <v>106</v>
      </c>
      <c r="B32" s="133">
        <v>9626263</v>
      </c>
      <c r="C32" s="134">
        <v>0</v>
      </c>
      <c r="D32" s="134">
        <v>0</v>
      </c>
      <c r="E32" s="134">
        <v>0</v>
      </c>
      <c r="F32" s="134">
        <v>641736</v>
      </c>
      <c r="G32" s="134">
        <v>140881</v>
      </c>
      <c r="H32" s="135">
        <v>0</v>
      </c>
      <c r="I32" s="136">
        <v>10408880</v>
      </c>
      <c r="J32" s="130">
        <f t="shared" si="0"/>
        <v>461749</v>
      </c>
      <c r="K32" s="137"/>
      <c r="L32" s="131">
        <f t="shared" si="1"/>
        <v>9947131</v>
      </c>
      <c r="M32" s="119"/>
      <c r="N32" s="119"/>
    </row>
    <row r="33" spans="1:14">
      <c r="A33" s="119" t="s">
        <v>107</v>
      </c>
      <c r="B33" s="133">
        <v>10205873.439999999</v>
      </c>
      <c r="C33" s="134">
        <v>153833.17000000001</v>
      </c>
      <c r="D33" s="134">
        <v>0</v>
      </c>
      <c r="E33" s="134">
        <v>0</v>
      </c>
      <c r="F33" s="134">
        <v>799171.60999999987</v>
      </c>
      <c r="G33" s="134">
        <v>0</v>
      </c>
      <c r="H33" s="135">
        <v>20381.439999999999</v>
      </c>
      <c r="I33" s="136">
        <v>11179259.659999998</v>
      </c>
      <c r="J33" s="130">
        <f t="shared" si="0"/>
        <v>573800.41499999992</v>
      </c>
      <c r="K33" s="137"/>
      <c r="L33" s="131">
        <f t="shared" si="1"/>
        <v>10605459.244999999</v>
      </c>
      <c r="M33" s="119"/>
      <c r="N33" s="119"/>
    </row>
    <row r="34" spans="1:14">
      <c r="A34" s="119" t="s">
        <v>108</v>
      </c>
      <c r="B34" s="133">
        <v>10606075</v>
      </c>
      <c r="C34" s="134">
        <v>802586.18181818188</v>
      </c>
      <c r="D34" s="134">
        <v>0</v>
      </c>
      <c r="E34" s="134">
        <v>0</v>
      </c>
      <c r="F34" s="134">
        <v>331429.09090909088</v>
      </c>
      <c r="G34" s="134">
        <v>0</v>
      </c>
      <c r="H34" s="135">
        <v>0</v>
      </c>
      <c r="I34" s="136">
        <v>11740090.272727273</v>
      </c>
      <c r="J34" s="130">
        <f t="shared" si="0"/>
        <v>968300.72727272729</v>
      </c>
      <c r="K34" s="137"/>
      <c r="L34" s="131">
        <f t="shared" si="1"/>
        <v>10771789.545454547</v>
      </c>
      <c r="M34" s="119"/>
      <c r="N34" s="119"/>
    </row>
    <row r="35" spans="1:14">
      <c r="A35" s="119" t="s">
        <v>109</v>
      </c>
      <c r="B35" s="133">
        <v>10812466.83</v>
      </c>
      <c r="C35" s="134">
        <v>10411278.470000001</v>
      </c>
      <c r="D35" s="134">
        <v>0</v>
      </c>
      <c r="E35" s="134">
        <v>0</v>
      </c>
      <c r="F35" s="134">
        <v>0</v>
      </c>
      <c r="G35" s="134">
        <v>0</v>
      </c>
      <c r="H35" s="135">
        <v>101726.42000000001</v>
      </c>
      <c r="I35" s="136">
        <v>21325471.720000003</v>
      </c>
      <c r="J35" s="130">
        <f t="shared" si="0"/>
        <v>10513004.890000001</v>
      </c>
      <c r="K35" s="137"/>
      <c r="L35" s="131">
        <f t="shared" si="1"/>
        <v>10812466.830000002</v>
      </c>
      <c r="M35" s="119"/>
      <c r="N35" s="119"/>
    </row>
    <row r="36" spans="1:14">
      <c r="A36" s="119" t="s">
        <v>110</v>
      </c>
      <c r="B36" s="133">
        <v>10853305</v>
      </c>
      <c r="C36" s="134">
        <v>10065179</v>
      </c>
      <c r="D36" s="134">
        <v>0</v>
      </c>
      <c r="E36" s="134">
        <v>149010</v>
      </c>
      <c r="F36" s="134">
        <v>0</v>
      </c>
      <c r="G36" s="134">
        <v>0</v>
      </c>
      <c r="H36" s="135">
        <v>73848</v>
      </c>
      <c r="I36" s="136">
        <v>21141342</v>
      </c>
      <c r="J36" s="130">
        <f t="shared" ref="J36:J67" si="2">(F36*0.5)+C36+D36+E36+G36+H36</f>
        <v>10288037</v>
      </c>
      <c r="K36" s="137"/>
      <c r="L36" s="131">
        <f t="shared" si="1"/>
        <v>10853305</v>
      </c>
      <c r="M36" s="119"/>
      <c r="N36" s="119"/>
    </row>
    <row r="37" spans="1:14">
      <c r="A37" s="119" t="s">
        <v>111</v>
      </c>
      <c r="B37" s="133">
        <v>11090803.210000001</v>
      </c>
      <c r="C37" s="134">
        <v>-700</v>
      </c>
      <c r="D37" s="134">
        <v>0</v>
      </c>
      <c r="E37" s="134">
        <v>0</v>
      </c>
      <c r="F37" s="134">
        <v>299287.85000000003</v>
      </c>
      <c r="G37" s="134">
        <v>101817</v>
      </c>
      <c r="H37" s="135">
        <v>0</v>
      </c>
      <c r="I37" s="136">
        <v>11491208.060000001</v>
      </c>
      <c r="J37" s="130">
        <f t="shared" si="2"/>
        <v>250760.92500000002</v>
      </c>
      <c r="K37" s="137"/>
      <c r="L37" s="131">
        <f t="shared" si="1"/>
        <v>11240447.135</v>
      </c>
      <c r="M37" s="119"/>
      <c r="N37" s="119"/>
    </row>
    <row r="38" spans="1:14">
      <c r="A38" s="119" t="s">
        <v>112</v>
      </c>
      <c r="B38" s="133">
        <v>10960278</v>
      </c>
      <c r="C38" s="134">
        <v>1024296</v>
      </c>
      <c r="D38" s="134">
        <v>173681</v>
      </c>
      <c r="E38" s="134">
        <v>0</v>
      </c>
      <c r="F38" s="134">
        <v>587756</v>
      </c>
      <c r="G38" s="134">
        <v>0</v>
      </c>
      <c r="H38" s="135">
        <v>-74444</v>
      </c>
      <c r="I38" s="136">
        <v>12671567</v>
      </c>
      <c r="J38" s="130">
        <f t="shared" si="2"/>
        <v>1417411</v>
      </c>
      <c r="K38" s="137"/>
      <c r="L38" s="131">
        <f t="shared" si="1"/>
        <v>11254156</v>
      </c>
      <c r="M38" s="119"/>
      <c r="N38" s="119"/>
    </row>
    <row r="39" spans="1:14">
      <c r="A39" s="119" t="s">
        <v>113</v>
      </c>
      <c r="B39" s="133">
        <v>10566315.539999999</v>
      </c>
      <c r="C39" s="134">
        <v>447141.48</v>
      </c>
      <c r="D39" s="134">
        <v>0</v>
      </c>
      <c r="E39" s="134">
        <v>0</v>
      </c>
      <c r="F39" s="134">
        <v>1746505.3</v>
      </c>
      <c r="G39" s="134">
        <v>0</v>
      </c>
      <c r="H39" s="135">
        <v>242987.44</v>
      </c>
      <c r="I39" s="136">
        <v>13002949.76</v>
      </c>
      <c r="J39" s="130">
        <f t="shared" si="2"/>
        <v>1563381.5699999998</v>
      </c>
      <c r="K39" s="137"/>
      <c r="L39" s="131">
        <f t="shared" si="1"/>
        <v>11439568.189999999</v>
      </c>
      <c r="M39" s="119"/>
      <c r="N39" s="119"/>
    </row>
    <row r="40" spans="1:14">
      <c r="A40" s="119" t="s">
        <v>114</v>
      </c>
      <c r="B40" s="133">
        <v>11443322.909999998</v>
      </c>
      <c r="C40" s="134">
        <v>939178.73000000021</v>
      </c>
      <c r="D40" s="134">
        <v>0</v>
      </c>
      <c r="E40" s="134">
        <v>0</v>
      </c>
      <c r="F40" s="134">
        <v>0</v>
      </c>
      <c r="G40" s="134">
        <v>0</v>
      </c>
      <c r="H40" s="135">
        <v>37835.100000000006</v>
      </c>
      <c r="I40" s="136">
        <v>12420336.739999998</v>
      </c>
      <c r="J40" s="130">
        <f t="shared" si="2"/>
        <v>977013.83000000019</v>
      </c>
      <c r="K40" s="137"/>
      <c r="L40" s="131">
        <f t="shared" si="1"/>
        <v>11443322.909999998</v>
      </c>
      <c r="M40" s="119"/>
      <c r="N40" s="119"/>
    </row>
    <row r="41" spans="1:14">
      <c r="A41" s="119" t="s">
        <v>115</v>
      </c>
      <c r="B41" s="133">
        <v>9881080.0799999982</v>
      </c>
      <c r="C41" s="134">
        <v>941029.84000000008</v>
      </c>
      <c r="D41" s="134">
        <v>0</v>
      </c>
      <c r="E41" s="134">
        <v>0</v>
      </c>
      <c r="F41" s="134">
        <v>4114785.5699999994</v>
      </c>
      <c r="G41" s="134">
        <v>455511</v>
      </c>
      <c r="H41" s="135">
        <v>0</v>
      </c>
      <c r="I41" s="136">
        <v>15392406.489999998</v>
      </c>
      <c r="J41" s="130">
        <f t="shared" si="2"/>
        <v>3453933.625</v>
      </c>
      <c r="K41" s="137"/>
      <c r="L41" s="131">
        <f t="shared" si="1"/>
        <v>11938472.864999998</v>
      </c>
      <c r="M41" s="119"/>
      <c r="N41" s="119"/>
    </row>
    <row r="42" spans="1:14">
      <c r="A42" s="119" t="s">
        <v>116</v>
      </c>
      <c r="B42" s="133">
        <v>10139998.920000002</v>
      </c>
      <c r="C42" s="134">
        <v>51100</v>
      </c>
      <c r="D42" s="134">
        <v>0</v>
      </c>
      <c r="E42" s="134">
        <v>0</v>
      </c>
      <c r="F42" s="134">
        <v>3950330.7600000007</v>
      </c>
      <c r="G42" s="134">
        <v>0</v>
      </c>
      <c r="H42" s="135">
        <v>0</v>
      </c>
      <c r="I42" s="136">
        <v>14141429.680000003</v>
      </c>
      <c r="J42" s="130">
        <f t="shared" si="2"/>
        <v>2026265.3800000004</v>
      </c>
      <c r="K42" s="137"/>
      <c r="L42" s="131">
        <f t="shared" si="1"/>
        <v>12115164.300000003</v>
      </c>
      <c r="M42" s="119"/>
      <c r="N42" s="119"/>
    </row>
    <row r="43" spans="1:14">
      <c r="A43" s="119" t="s">
        <v>117</v>
      </c>
      <c r="B43" s="133">
        <v>12439354.209999999</v>
      </c>
      <c r="C43" s="134">
        <v>548421.25999999989</v>
      </c>
      <c r="D43" s="134">
        <v>0</v>
      </c>
      <c r="E43" s="134">
        <v>0</v>
      </c>
      <c r="F43" s="134">
        <v>33851.4</v>
      </c>
      <c r="G43" s="134">
        <v>70500</v>
      </c>
      <c r="H43" s="135">
        <v>17335.259999999998</v>
      </c>
      <c r="I43" s="136">
        <v>13109462.129999999</v>
      </c>
      <c r="J43" s="130">
        <f t="shared" si="2"/>
        <v>653182.21999999986</v>
      </c>
      <c r="K43" s="137"/>
      <c r="L43" s="131">
        <f t="shared" si="1"/>
        <v>12456279.909999998</v>
      </c>
      <c r="M43" s="119"/>
      <c r="N43" s="119"/>
    </row>
    <row r="44" spans="1:14">
      <c r="A44" s="119" t="s">
        <v>118</v>
      </c>
      <c r="B44" s="133">
        <v>12680776.939999999</v>
      </c>
      <c r="C44" s="134">
        <v>1568964.5599999998</v>
      </c>
      <c r="D44" s="134">
        <v>0</v>
      </c>
      <c r="E44" s="134">
        <v>0</v>
      </c>
      <c r="F44" s="134">
        <v>530423.5</v>
      </c>
      <c r="G44" s="134">
        <v>184829</v>
      </c>
      <c r="H44" s="135">
        <v>0</v>
      </c>
      <c r="I44" s="136">
        <v>14964994</v>
      </c>
      <c r="J44" s="130">
        <f t="shared" si="2"/>
        <v>2019005.3099999998</v>
      </c>
      <c r="K44" s="137"/>
      <c r="L44" s="131">
        <f t="shared" si="1"/>
        <v>12945988.689999999</v>
      </c>
      <c r="M44" s="119"/>
      <c r="N44" s="119"/>
    </row>
    <row r="45" spans="1:14">
      <c r="A45" s="119" t="s">
        <v>119</v>
      </c>
      <c r="B45" s="133">
        <v>13701903.360000001</v>
      </c>
      <c r="C45" s="134">
        <v>192236.03</v>
      </c>
      <c r="D45" s="134">
        <v>0</v>
      </c>
      <c r="E45" s="134">
        <v>0</v>
      </c>
      <c r="F45" s="134">
        <v>0</v>
      </c>
      <c r="G45" s="134">
        <v>0</v>
      </c>
      <c r="H45" s="135">
        <v>10020.48</v>
      </c>
      <c r="I45" s="136">
        <v>13904159.870000001</v>
      </c>
      <c r="J45" s="130">
        <f t="shared" si="2"/>
        <v>202256.51</v>
      </c>
      <c r="K45" s="137"/>
      <c r="L45" s="131">
        <f t="shared" si="1"/>
        <v>13701903.360000001</v>
      </c>
      <c r="M45" s="119"/>
      <c r="N45" s="119"/>
    </row>
    <row r="46" spans="1:14">
      <c r="A46" s="119" t="s">
        <v>120</v>
      </c>
      <c r="B46" s="133">
        <v>13779401.950000001</v>
      </c>
      <c r="C46" s="134">
        <v>1193012.45</v>
      </c>
      <c r="D46" s="134">
        <v>0</v>
      </c>
      <c r="E46" s="134">
        <v>0</v>
      </c>
      <c r="F46" s="134">
        <v>0</v>
      </c>
      <c r="G46" s="134">
        <v>0</v>
      </c>
      <c r="H46" s="135">
        <v>13003.620000000014</v>
      </c>
      <c r="I46" s="136">
        <v>14985418.02</v>
      </c>
      <c r="J46" s="130">
        <f t="shared" si="2"/>
        <v>1206016.07</v>
      </c>
      <c r="K46" s="137"/>
      <c r="L46" s="131">
        <f t="shared" si="1"/>
        <v>13779401.949999999</v>
      </c>
      <c r="M46" s="119"/>
      <c r="N46" s="119"/>
    </row>
    <row r="47" spans="1:14">
      <c r="A47" s="119" t="s">
        <v>121</v>
      </c>
      <c r="B47" s="133">
        <v>13664394</v>
      </c>
      <c r="C47" s="134">
        <v>1540889</v>
      </c>
      <c r="D47" s="134">
        <v>0</v>
      </c>
      <c r="E47" s="134">
        <v>0</v>
      </c>
      <c r="F47" s="134">
        <v>248508</v>
      </c>
      <c r="G47" s="134">
        <v>123075</v>
      </c>
      <c r="H47" s="135">
        <v>14918</v>
      </c>
      <c r="I47" s="136">
        <v>15591784</v>
      </c>
      <c r="J47" s="130">
        <f t="shared" si="2"/>
        <v>1803136</v>
      </c>
      <c r="K47" s="137"/>
      <c r="L47" s="131">
        <f t="shared" si="1"/>
        <v>13788648</v>
      </c>
      <c r="M47" s="119"/>
      <c r="N47" s="119"/>
    </row>
    <row r="48" spans="1:14">
      <c r="A48" s="119" t="s">
        <v>122</v>
      </c>
      <c r="B48" s="133">
        <v>13858022</v>
      </c>
      <c r="C48" s="134">
        <v>1165816.6000000001</v>
      </c>
      <c r="D48" s="134">
        <v>0</v>
      </c>
      <c r="E48" s="134">
        <v>2261000</v>
      </c>
      <c r="F48" s="134">
        <v>2074015</v>
      </c>
      <c r="G48" s="134">
        <v>0</v>
      </c>
      <c r="H48" s="135">
        <v>188214</v>
      </c>
      <c r="I48" s="136">
        <v>19547067.600000001</v>
      </c>
      <c r="J48" s="130">
        <f t="shared" si="2"/>
        <v>4652038.0999999996</v>
      </c>
      <c r="K48" s="137"/>
      <c r="L48" s="131">
        <f t="shared" si="1"/>
        <v>14895029.500000002</v>
      </c>
      <c r="M48" s="119"/>
      <c r="N48" s="119"/>
    </row>
    <row r="49" spans="1:14">
      <c r="A49" s="119" t="s">
        <v>123</v>
      </c>
      <c r="B49" s="133">
        <v>10102854.270000001</v>
      </c>
      <c r="C49" s="134">
        <v>567993.5399999998</v>
      </c>
      <c r="D49" s="134">
        <v>0</v>
      </c>
      <c r="E49" s="134">
        <v>0</v>
      </c>
      <c r="F49" s="134">
        <v>9612187.7899999991</v>
      </c>
      <c r="G49" s="134">
        <v>312700</v>
      </c>
      <c r="H49" s="135">
        <v>664835.85</v>
      </c>
      <c r="I49" s="136">
        <v>21260571.450000003</v>
      </c>
      <c r="J49" s="130">
        <f t="shared" si="2"/>
        <v>6351623.2849999992</v>
      </c>
      <c r="K49" s="137"/>
      <c r="L49" s="131">
        <f t="shared" si="1"/>
        <v>14908948.165000003</v>
      </c>
      <c r="M49" s="119"/>
      <c r="N49" s="119"/>
    </row>
    <row r="50" spans="1:14">
      <c r="A50" s="119" t="s">
        <v>124</v>
      </c>
      <c r="B50" s="133">
        <v>15856772</v>
      </c>
      <c r="C50" s="134">
        <v>704253</v>
      </c>
      <c r="D50" s="134">
        <v>0</v>
      </c>
      <c r="E50" s="134">
        <v>0</v>
      </c>
      <c r="F50" s="134">
        <v>0</v>
      </c>
      <c r="G50" s="134">
        <v>0</v>
      </c>
      <c r="H50" s="135">
        <v>211853</v>
      </c>
      <c r="I50" s="136">
        <v>16772878</v>
      </c>
      <c r="J50" s="130">
        <f t="shared" si="2"/>
        <v>916106</v>
      </c>
      <c r="K50" s="137"/>
      <c r="L50" s="131">
        <f>+I50-J50+K50</f>
        <v>15856772</v>
      </c>
      <c r="M50" s="119"/>
      <c r="N50" s="119"/>
    </row>
    <row r="51" spans="1:14">
      <c r="A51" s="119" t="s">
        <v>125</v>
      </c>
      <c r="B51" s="133">
        <v>15876115</v>
      </c>
      <c r="C51" s="134">
        <v>1528478</v>
      </c>
      <c r="D51" s="134">
        <v>0</v>
      </c>
      <c r="E51" s="134">
        <v>0</v>
      </c>
      <c r="F51" s="134">
        <v>0</v>
      </c>
      <c r="G51" s="134">
        <v>0</v>
      </c>
      <c r="H51" s="135">
        <v>276737</v>
      </c>
      <c r="I51" s="136">
        <v>17681330</v>
      </c>
      <c r="J51" s="130">
        <f t="shared" si="2"/>
        <v>1805215</v>
      </c>
      <c r="K51" s="137"/>
      <c r="L51" s="131">
        <f t="shared" ref="L51:L82" si="3">(I51-J51)+K51</f>
        <v>15876115</v>
      </c>
      <c r="M51" s="119"/>
      <c r="N51" s="119"/>
    </row>
    <row r="52" spans="1:14">
      <c r="A52" s="119" t="s">
        <v>126</v>
      </c>
      <c r="B52" s="133">
        <v>16059948</v>
      </c>
      <c r="C52" s="134">
        <v>1164601</v>
      </c>
      <c r="D52" s="134">
        <v>0</v>
      </c>
      <c r="E52" s="134">
        <v>0</v>
      </c>
      <c r="F52" s="134">
        <v>0</v>
      </c>
      <c r="G52" s="134">
        <v>0</v>
      </c>
      <c r="H52" s="135">
        <v>186707</v>
      </c>
      <c r="I52" s="136">
        <v>17411256</v>
      </c>
      <c r="J52" s="130">
        <f t="shared" si="2"/>
        <v>1351308</v>
      </c>
      <c r="K52" s="137"/>
      <c r="L52" s="131">
        <f t="shared" si="3"/>
        <v>16059948</v>
      </c>
      <c r="M52" s="119"/>
      <c r="N52" s="119"/>
    </row>
    <row r="53" spans="1:14">
      <c r="A53" s="119" t="s">
        <v>127</v>
      </c>
      <c r="B53" s="133">
        <v>15713385</v>
      </c>
      <c r="C53" s="134">
        <v>61957</v>
      </c>
      <c r="D53" s="134">
        <v>0</v>
      </c>
      <c r="E53" s="134">
        <v>0</v>
      </c>
      <c r="F53" s="134">
        <v>1052370</v>
      </c>
      <c r="G53" s="134">
        <v>0</v>
      </c>
      <c r="H53" s="135">
        <v>84238</v>
      </c>
      <c r="I53" s="136">
        <v>16911950</v>
      </c>
      <c r="J53" s="130">
        <f t="shared" si="2"/>
        <v>672380</v>
      </c>
      <c r="K53" s="137"/>
      <c r="L53" s="131">
        <f t="shared" si="3"/>
        <v>16239570</v>
      </c>
      <c r="M53" s="119"/>
      <c r="N53" s="119"/>
    </row>
    <row r="54" spans="1:14">
      <c r="A54" s="119" t="s">
        <v>128</v>
      </c>
      <c r="B54" s="133">
        <v>16568920</v>
      </c>
      <c r="C54" s="134">
        <v>1303762</v>
      </c>
      <c r="D54" s="134">
        <v>0</v>
      </c>
      <c r="E54" s="134">
        <v>0</v>
      </c>
      <c r="F54" s="134">
        <v>2285840</v>
      </c>
      <c r="G54" s="134">
        <v>0</v>
      </c>
      <c r="H54" s="135">
        <v>184078</v>
      </c>
      <c r="I54" s="136">
        <v>20342600</v>
      </c>
      <c r="J54" s="130">
        <f t="shared" si="2"/>
        <v>2630760</v>
      </c>
      <c r="K54" s="137"/>
      <c r="L54" s="131">
        <f t="shared" si="3"/>
        <v>17711840</v>
      </c>
      <c r="M54" s="119"/>
      <c r="N54" s="119"/>
    </row>
    <row r="55" spans="1:14">
      <c r="A55" s="119" t="s">
        <v>129</v>
      </c>
      <c r="B55" s="133">
        <v>17720645</v>
      </c>
      <c r="C55" s="134">
        <v>793781</v>
      </c>
      <c r="D55" s="134">
        <v>0</v>
      </c>
      <c r="E55" s="134">
        <v>0</v>
      </c>
      <c r="F55" s="134">
        <v>133920</v>
      </c>
      <c r="G55" s="134">
        <v>0</v>
      </c>
      <c r="H55" s="135">
        <v>153748</v>
      </c>
      <c r="I55" s="136">
        <v>18802094</v>
      </c>
      <c r="J55" s="130">
        <f t="shared" si="2"/>
        <v>1014489</v>
      </c>
      <c r="K55" s="137"/>
      <c r="L55" s="131">
        <f t="shared" si="3"/>
        <v>17787605</v>
      </c>
      <c r="M55" s="119"/>
      <c r="N55" s="119"/>
    </row>
    <row r="56" spans="1:14">
      <c r="A56" s="119" t="s">
        <v>130</v>
      </c>
      <c r="B56" s="133">
        <v>17245840</v>
      </c>
      <c r="C56" s="134">
        <v>1335981</v>
      </c>
      <c r="D56" s="134">
        <v>0</v>
      </c>
      <c r="E56" s="134">
        <v>0</v>
      </c>
      <c r="F56" s="134">
        <v>1651872</v>
      </c>
      <c r="G56" s="134">
        <v>0</v>
      </c>
      <c r="H56" s="135">
        <v>226576</v>
      </c>
      <c r="I56" s="136">
        <v>20460269</v>
      </c>
      <c r="J56" s="130">
        <f t="shared" si="2"/>
        <v>2388493</v>
      </c>
      <c r="K56" s="137"/>
      <c r="L56" s="131">
        <f t="shared" si="3"/>
        <v>18071776</v>
      </c>
      <c r="M56" s="119"/>
      <c r="N56" s="119"/>
    </row>
    <row r="57" spans="1:14">
      <c r="A57" s="119" t="s">
        <v>131</v>
      </c>
      <c r="B57" s="133">
        <v>18315927</v>
      </c>
      <c r="C57" s="134">
        <v>175275</v>
      </c>
      <c r="D57" s="134">
        <v>0</v>
      </c>
      <c r="E57" s="134">
        <v>0</v>
      </c>
      <c r="F57" s="134">
        <v>0</v>
      </c>
      <c r="G57" s="134">
        <v>613</v>
      </c>
      <c r="H57" s="135">
        <v>12301</v>
      </c>
      <c r="I57" s="136">
        <v>18504116</v>
      </c>
      <c r="J57" s="130">
        <f t="shared" si="2"/>
        <v>188189</v>
      </c>
      <c r="K57" s="137"/>
      <c r="L57" s="131">
        <f t="shared" si="3"/>
        <v>18315927</v>
      </c>
      <c r="M57" s="119"/>
      <c r="N57" s="119"/>
    </row>
    <row r="58" spans="1:14">
      <c r="A58" s="119" t="s">
        <v>132</v>
      </c>
      <c r="B58" s="133">
        <v>16867546</v>
      </c>
      <c r="C58" s="134">
        <v>10283904</v>
      </c>
      <c r="D58" s="134">
        <v>0</v>
      </c>
      <c r="E58" s="134">
        <v>0</v>
      </c>
      <c r="F58" s="134">
        <v>3073865</v>
      </c>
      <c r="G58" s="134">
        <v>0</v>
      </c>
      <c r="H58" s="135">
        <v>610790</v>
      </c>
      <c r="I58" s="136">
        <v>30836105</v>
      </c>
      <c r="J58" s="130">
        <f t="shared" si="2"/>
        <v>12431626.5</v>
      </c>
      <c r="K58" s="137"/>
      <c r="L58" s="131">
        <f t="shared" si="3"/>
        <v>18404478.5</v>
      </c>
      <c r="M58" s="119"/>
      <c r="N58" s="119"/>
    </row>
    <row r="59" spans="1:14">
      <c r="A59" s="119" t="s">
        <v>133</v>
      </c>
      <c r="B59" s="133">
        <v>18572860.859999996</v>
      </c>
      <c r="C59" s="134">
        <v>834020.77000000025</v>
      </c>
      <c r="D59" s="134">
        <v>0</v>
      </c>
      <c r="E59" s="134">
        <v>0</v>
      </c>
      <c r="F59" s="134">
        <v>1911.6</v>
      </c>
      <c r="G59" s="134">
        <v>0</v>
      </c>
      <c r="H59" s="135">
        <v>24529.279999999999</v>
      </c>
      <c r="I59" s="136">
        <v>19433322.509999998</v>
      </c>
      <c r="J59" s="130">
        <f t="shared" si="2"/>
        <v>859505.85000000033</v>
      </c>
      <c r="K59" s="137"/>
      <c r="L59" s="131">
        <f t="shared" si="3"/>
        <v>18573816.659999996</v>
      </c>
      <c r="M59" s="119"/>
      <c r="N59" s="119"/>
    </row>
    <row r="60" spans="1:14">
      <c r="A60" s="119" t="s">
        <v>134</v>
      </c>
      <c r="B60" s="133">
        <v>8253028</v>
      </c>
      <c r="C60" s="134">
        <v>10545336</v>
      </c>
      <c r="D60" s="134">
        <v>0</v>
      </c>
      <c r="E60" s="134">
        <v>496174</v>
      </c>
      <c r="F60" s="134">
        <v>20877660</v>
      </c>
      <c r="G60" s="134">
        <v>0</v>
      </c>
      <c r="H60" s="135">
        <v>1844516</v>
      </c>
      <c r="I60" s="136">
        <v>42016714</v>
      </c>
      <c r="J60" s="130">
        <f t="shared" si="2"/>
        <v>23324856</v>
      </c>
      <c r="K60" s="137"/>
      <c r="L60" s="131">
        <f t="shared" si="3"/>
        <v>18691858</v>
      </c>
      <c r="M60" s="119"/>
      <c r="N60" s="119"/>
    </row>
    <row r="61" spans="1:14">
      <c r="A61" s="119" t="s">
        <v>135</v>
      </c>
      <c r="B61" s="133">
        <v>17890883.870000001</v>
      </c>
      <c r="C61" s="134">
        <v>568155.39</v>
      </c>
      <c r="D61" s="134">
        <v>0</v>
      </c>
      <c r="E61" s="134">
        <v>0</v>
      </c>
      <c r="F61" s="134">
        <v>1882201.5000000005</v>
      </c>
      <c r="G61" s="134">
        <v>0</v>
      </c>
      <c r="H61" s="135">
        <v>-514756.41000000003</v>
      </c>
      <c r="I61" s="136">
        <v>19826484.350000001</v>
      </c>
      <c r="J61" s="130">
        <f t="shared" si="2"/>
        <v>994499.7300000001</v>
      </c>
      <c r="K61" s="137"/>
      <c r="L61" s="131">
        <f t="shared" si="3"/>
        <v>18831984.620000001</v>
      </c>
      <c r="M61" s="119"/>
      <c r="N61" s="119"/>
    </row>
    <row r="62" spans="1:14">
      <c r="A62" s="119" t="s">
        <v>136</v>
      </c>
      <c r="B62" s="133">
        <v>20074683.140000001</v>
      </c>
      <c r="C62" s="134">
        <v>331894.80000000005</v>
      </c>
      <c r="D62" s="134">
        <v>0</v>
      </c>
      <c r="E62" s="134">
        <v>0</v>
      </c>
      <c r="F62" s="134">
        <v>815672.25</v>
      </c>
      <c r="G62" s="134">
        <v>139345</v>
      </c>
      <c r="H62" s="135">
        <v>9662</v>
      </c>
      <c r="I62" s="136">
        <v>21371257.190000001</v>
      </c>
      <c r="J62" s="130">
        <f t="shared" si="2"/>
        <v>888737.92500000005</v>
      </c>
      <c r="K62" s="137"/>
      <c r="L62" s="131">
        <f t="shared" si="3"/>
        <v>20482519.265000001</v>
      </c>
      <c r="M62" s="119"/>
      <c r="N62" s="119"/>
    </row>
    <row r="63" spans="1:14">
      <c r="A63" s="119" t="s">
        <v>137</v>
      </c>
      <c r="B63" s="133">
        <v>20513848.18</v>
      </c>
      <c r="C63" s="134">
        <v>2835</v>
      </c>
      <c r="D63" s="134">
        <v>0</v>
      </c>
      <c r="E63" s="134">
        <v>0</v>
      </c>
      <c r="F63" s="134">
        <v>0</v>
      </c>
      <c r="G63" s="134">
        <v>0</v>
      </c>
      <c r="H63" s="135">
        <v>234795.40999999997</v>
      </c>
      <c r="I63" s="136">
        <v>20751478.59</v>
      </c>
      <c r="J63" s="130">
        <f t="shared" si="2"/>
        <v>237630.40999999997</v>
      </c>
      <c r="K63" s="137"/>
      <c r="L63" s="131">
        <f t="shared" si="3"/>
        <v>20513848.18</v>
      </c>
      <c r="M63" s="119"/>
      <c r="N63" s="119"/>
    </row>
    <row r="64" spans="1:14">
      <c r="A64" s="119" t="s">
        <v>138</v>
      </c>
      <c r="B64" s="133">
        <v>16697741</v>
      </c>
      <c r="C64" s="134">
        <v>1515898</v>
      </c>
      <c r="D64" s="134">
        <v>0</v>
      </c>
      <c r="E64" s="134">
        <v>0</v>
      </c>
      <c r="F64" s="134">
        <v>7772700</v>
      </c>
      <c r="G64" s="134">
        <v>487271</v>
      </c>
      <c r="H64" s="135">
        <v>57045</v>
      </c>
      <c r="I64" s="136">
        <v>26530655</v>
      </c>
      <c r="J64" s="130">
        <f t="shared" si="2"/>
        <v>5946564</v>
      </c>
      <c r="K64" s="137"/>
      <c r="L64" s="131">
        <f t="shared" si="3"/>
        <v>20584091</v>
      </c>
      <c r="M64" s="119"/>
      <c r="N64" s="119"/>
    </row>
    <row r="65" spans="1:14">
      <c r="A65" s="119" t="s">
        <v>139</v>
      </c>
      <c r="B65" s="133">
        <v>17966270.34</v>
      </c>
      <c r="C65" s="134">
        <v>1527534.97</v>
      </c>
      <c r="D65" s="134">
        <v>0</v>
      </c>
      <c r="E65" s="134">
        <v>0</v>
      </c>
      <c r="F65" s="134">
        <v>5267173.1199999992</v>
      </c>
      <c r="G65" s="134">
        <v>57791</v>
      </c>
      <c r="H65" s="135">
        <v>80372.3</v>
      </c>
      <c r="I65" s="136">
        <v>24899141.73</v>
      </c>
      <c r="J65" s="130">
        <f t="shared" si="2"/>
        <v>4299284.8299999991</v>
      </c>
      <c r="K65" s="137"/>
      <c r="L65" s="131">
        <f t="shared" si="3"/>
        <v>20599856.900000002</v>
      </c>
      <c r="M65" s="119"/>
      <c r="N65" s="119"/>
    </row>
    <row r="66" spans="1:14">
      <c r="A66" s="119" t="s">
        <v>140</v>
      </c>
      <c r="B66" s="133">
        <v>20592768</v>
      </c>
      <c r="C66" s="134">
        <v>1566768</v>
      </c>
      <c r="D66" s="134">
        <v>0</v>
      </c>
      <c r="E66" s="134">
        <v>0</v>
      </c>
      <c r="F66" s="134">
        <v>263528.72727272729</v>
      </c>
      <c r="G66" s="134">
        <v>0</v>
      </c>
      <c r="H66" s="135">
        <v>-1688853.8181818181</v>
      </c>
      <c r="I66" s="136">
        <v>20734210.90909091</v>
      </c>
      <c r="J66" s="130">
        <f t="shared" si="2"/>
        <v>9678.545454545645</v>
      </c>
      <c r="K66" s="137"/>
      <c r="L66" s="131">
        <f t="shared" si="3"/>
        <v>20724532.363636363</v>
      </c>
      <c r="M66" s="119"/>
      <c r="N66" s="119"/>
    </row>
    <row r="67" spans="1:14">
      <c r="A67" s="119" t="s">
        <v>141</v>
      </c>
      <c r="B67" s="133">
        <v>20146812</v>
      </c>
      <c r="C67" s="134">
        <v>1358530</v>
      </c>
      <c r="D67" s="134">
        <v>0</v>
      </c>
      <c r="E67" s="134">
        <v>16830</v>
      </c>
      <c r="F67" s="134">
        <v>1289501</v>
      </c>
      <c r="G67" s="134">
        <v>119</v>
      </c>
      <c r="H67" s="135">
        <v>47446</v>
      </c>
      <c r="I67" s="136">
        <v>22859238</v>
      </c>
      <c r="J67" s="130">
        <f t="shared" si="2"/>
        <v>2067675.5</v>
      </c>
      <c r="K67" s="137"/>
      <c r="L67" s="131">
        <f t="shared" si="3"/>
        <v>20791562.5</v>
      </c>
      <c r="M67" s="119"/>
      <c r="N67" s="119"/>
    </row>
    <row r="68" spans="1:14">
      <c r="A68" s="119" t="s">
        <v>142</v>
      </c>
      <c r="B68" s="133">
        <v>20061586.140000001</v>
      </c>
      <c r="C68" s="134">
        <v>2966622.67</v>
      </c>
      <c r="D68" s="134">
        <v>0</v>
      </c>
      <c r="E68" s="134">
        <v>0</v>
      </c>
      <c r="F68" s="134">
        <v>2125187.77</v>
      </c>
      <c r="G68" s="134">
        <v>0</v>
      </c>
      <c r="H68" s="135">
        <v>3987987.18</v>
      </c>
      <c r="I68" s="136">
        <v>29141383.760000002</v>
      </c>
      <c r="J68" s="130">
        <f t="shared" ref="J68:J99" si="4">(F68*0.5)+C68+D68+E68+G68+H68</f>
        <v>8017203.7349999994</v>
      </c>
      <c r="K68" s="137"/>
      <c r="L68" s="131">
        <f t="shared" si="3"/>
        <v>21124180.025000002</v>
      </c>
      <c r="M68" s="119"/>
      <c r="N68" s="119"/>
    </row>
    <row r="69" spans="1:14">
      <c r="A69" s="119" t="s">
        <v>143</v>
      </c>
      <c r="B69" s="133">
        <v>21199994</v>
      </c>
      <c r="C69" s="134">
        <v>780236</v>
      </c>
      <c r="D69" s="134">
        <v>0</v>
      </c>
      <c r="E69" s="134">
        <v>0</v>
      </c>
      <c r="F69" s="134">
        <v>15770</v>
      </c>
      <c r="G69" s="134">
        <v>0</v>
      </c>
      <c r="H69" s="135">
        <v>136270</v>
      </c>
      <c r="I69" s="136">
        <v>22132270</v>
      </c>
      <c r="J69" s="130">
        <f t="shared" si="4"/>
        <v>924391</v>
      </c>
      <c r="K69" s="137"/>
      <c r="L69" s="131">
        <f t="shared" si="3"/>
        <v>21207879</v>
      </c>
      <c r="M69" s="119"/>
      <c r="N69" s="119"/>
    </row>
    <row r="70" spans="1:14">
      <c r="A70" s="119" t="s">
        <v>144</v>
      </c>
      <c r="B70" s="133">
        <v>21344836.09</v>
      </c>
      <c r="C70" s="134">
        <v>871644.66999999993</v>
      </c>
      <c r="D70" s="134">
        <v>0</v>
      </c>
      <c r="E70" s="134">
        <v>0</v>
      </c>
      <c r="F70" s="134">
        <v>0</v>
      </c>
      <c r="G70" s="134">
        <v>0</v>
      </c>
      <c r="H70" s="135">
        <v>9607.4599999999991</v>
      </c>
      <c r="I70" s="136">
        <v>22226088.219999999</v>
      </c>
      <c r="J70" s="130">
        <f t="shared" si="4"/>
        <v>881252.12999999989</v>
      </c>
      <c r="K70" s="137"/>
      <c r="L70" s="131">
        <f t="shared" si="3"/>
        <v>21344836.09</v>
      </c>
      <c r="M70" s="119"/>
      <c r="N70" s="119"/>
    </row>
    <row r="71" spans="1:14">
      <c r="A71" s="119" t="s">
        <v>145</v>
      </c>
      <c r="B71" s="133">
        <v>20851527</v>
      </c>
      <c r="C71" s="134">
        <v>2234097.67</v>
      </c>
      <c r="D71" s="134">
        <v>481815</v>
      </c>
      <c r="E71" s="134">
        <v>0</v>
      </c>
      <c r="F71" s="134">
        <v>1740461</v>
      </c>
      <c r="G71" s="134">
        <v>0</v>
      </c>
      <c r="H71" s="135">
        <v>108940</v>
      </c>
      <c r="I71" s="136">
        <v>25416840.670000002</v>
      </c>
      <c r="J71" s="130">
        <f t="shared" si="4"/>
        <v>3695083.17</v>
      </c>
      <c r="K71" s="137"/>
      <c r="L71" s="131">
        <f t="shared" si="3"/>
        <v>21721757.5</v>
      </c>
      <c r="M71" s="119"/>
      <c r="N71" s="119"/>
    </row>
    <row r="72" spans="1:14">
      <c r="A72" s="119" t="s">
        <v>146</v>
      </c>
      <c r="B72" s="133">
        <v>21897516</v>
      </c>
      <c r="C72" s="134">
        <v>2438432</v>
      </c>
      <c r="D72" s="134">
        <v>0</v>
      </c>
      <c r="E72" s="134">
        <v>1986</v>
      </c>
      <c r="F72" s="134">
        <v>12815</v>
      </c>
      <c r="G72" s="134">
        <v>0</v>
      </c>
      <c r="H72" s="135">
        <v>96503</v>
      </c>
      <c r="I72" s="136">
        <v>24447252</v>
      </c>
      <c r="J72" s="130">
        <f t="shared" si="4"/>
        <v>2543328.5</v>
      </c>
      <c r="K72" s="137"/>
      <c r="L72" s="131">
        <f t="shared" si="3"/>
        <v>21903923.5</v>
      </c>
      <c r="M72" s="119"/>
      <c r="N72" s="119"/>
    </row>
    <row r="73" spans="1:14">
      <c r="A73" s="119" t="s">
        <v>147</v>
      </c>
      <c r="B73" s="133">
        <v>20370306</v>
      </c>
      <c r="C73" s="134">
        <v>1191058</v>
      </c>
      <c r="D73" s="134">
        <v>0</v>
      </c>
      <c r="E73" s="134">
        <v>0</v>
      </c>
      <c r="F73" s="134">
        <v>3782970</v>
      </c>
      <c r="G73" s="134">
        <v>0</v>
      </c>
      <c r="H73" s="135">
        <v>7142</v>
      </c>
      <c r="I73" s="136">
        <v>25351476</v>
      </c>
      <c r="J73" s="130">
        <f t="shared" si="4"/>
        <v>3089685</v>
      </c>
      <c r="K73" s="137"/>
      <c r="L73" s="131">
        <f t="shared" si="3"/>
        <v>22261791</v>
      </c>
      <c r="M73" s="119"/>
      <c r="N73" s="119"/>
    </row>
    <row r="74" spans="1:14">
      <c r="A74" s="119" t="s">
        <v>148</v>
      </c>
      <c r="B74" s="133">
        <v>23146436.280000001</v>
      </c>
      <c r="C74" s="134">
        <v>6077949.04</v>
      </c>
      <c r="D74" s="134">
        <v>0</v>
      </c>
      <c r="E74" s="134">
        <v>0</v>
      </c>
      <c r="F74" s="134">
        <v>0</v>
      </c>
      <c r="G74" s="134">
        <v>0</v>
      </c>
      <c r="H74" s="135">
        <v>199406.11000000002</v>
      </c>
      <c r="I74" s="136">
        <v>29423791.43</v>
      </c>
      <c r="J74" s="130">
        <f t="shared" si="4"/>
        <v>6277355.1500000004</v>
      </c>
      <c r="K74" s="137"/>
      <c r="L74" s="131">
        <f t="shared" si="3"/>
        <v>23146436.280000001</v>
      </c>
      <c r="M74" s="119"/>
      <c r="N74" s="119"/>
    </row>
    <row r="75" spans="1:14">
      <c r="A75" s="119" t="s">
        <v>149</v>
      </c>
      <c r="B75" s="133">
        <v>21624322</v>
      </c>
      <c r="C75" s="134">
        <v>5430095</v>
      </c>
      <c r="D75" s="134">
        <v>0</v>
      </c>
      <c r="E75" s="134">
        <v>0</v>
      </c>
      <c r="F75" s="134">
        <v>3433814</v>
      </c>
      <c r="G75" s="134">
        <v>9185</v>
      </c>
      <c r="H75" s="135">
        <v>464809</v>
      </c>
      <c r="I75" s="136">
        <v>30962225</v>
      </c>
      <c r="J75" s="130">
        <f t="shared" si="4"/>
        <v>7620996</v>
      </c>
      <c r="K75" s="137"/>
      <c r="L75" s="131">
        <f t="shared" si="3"/>
        <v>23341229</v>
      </c>
      <c r="M75" s="119"/>
      <c r="N75" s="119"/>
    </row>
    <row r="76" spans="1:14">
      <c r="A76" s="119" t="s">
        <v>150</v>
      </c>
      <c r="B76" s="133">
        <v>18316997.330000002</v>
      </c>
      <c r="C76" s="134">
        <v>19850409.420000002</v>
      </c>
      <c r="D76" s="134">
        <v>0</v>
      </c>
      <c r="E76" s="134">
        <v>897489</v>
      </c>
      <c r="F76" s="134">
        <v>11382954.369999997</v>
      </c>
      <c r="G76" s="134">
        <v>0</v>
      </c>
      <c r="H76" s="135">
        <v>-5416.68</v>
      </c>
      <c r="I76" s="136">
        <v>50442433.439999998</v>
      </c>
      <c r="J76" s="130">
        <f t="shared" si="4"/>
        <v>26433958.925000001</v>
      </c>
      <c r="K76" s="137"/>
      <c r="L76" s="131">
        <f t="shared" si="3"/>
        <v>24008474.514999997</v>
      </c>
      <c r="M76" s="119"/>
      <c r="N76" s="119"/>
    </row>
    <row r="77" spans="1:14">
      <c r="A77" s="119" t="s">
        <v>151</v>
      </c>
      <c r="B77" s="133">
        <v>24644238.52</v>
      </c>
      <c r="C77" s="134">
        <v>3550872.3900000006</v>
      </c>
      <c r="D77" s="134">
        <v>0</v>
      </c>
      <c r="E77" s="134">
        <v>0</v>
      </c>
      <c r="F77" s="134">
        <v>0</v>
      </c>
      <c r="G77" s="134">
        <v>0</v>
      </c>
      <c r="H77" s="135">
        <v>23116.48</v>
      </c>
      <c r="I77" s="136">
        <v>28218227.390000001</v>
      </c>
      <c r="J77" s="130">
        <f t="shared" si="4"/>
        <v>3573988.8700000006</v>
      </c>
      <c r="K77" s="137"/>
      <c r="L77" s="131">
        <f t="shared" si="3"/>
        <v>24644238.52</v>
      </c>
      <c r="M77" s="119"/>
      <c r="N77" s="119"/>
    </row>
    <row r="78" spans="1:14">
      <c r="A78" s="119" t="s">
        <v>152</v>
      </c>
      <c r="B78" s="133">
        <v>24821511</v>
      </c>
      <c r="C78" s="134">
        <v>2243464</v>
      </c>
      <c r="D78" s="134">
        <v>0</v>
      </c>
      <c r="E78" s="134">
        <v>0</v>
      </c>
      <c r="F78" s="134">
        <v>0</v>
      </c>
      <c r="G78" s="134">
        <v>0</v>
      </c>
      <c r="H78" s="135">
        <v>171078</v>
      </c>
      <c r="I78" s="136">
        <v>27236053</v>
      </c>
      <c r="J78" s="130">
        <f t="shared" si="4"/>
        <v>2414542</v>
      </c>
      <c r="K78" s="137"/>
      <c r="L78" s="131">
        <f t="shared" si="3"/>
        <v>24821511</v>
      </c>
      <c r="M78" s="119"/>
      <c r="N78" s="119"/>
    </row>
    <row r="79" spans="1:14">
      <c r="A79" s="119" t="s">
        <v>153</v>
      </c>
      <c r="B79" s="133">
        <v>24884471.790000003</v>
      </c>
      <c r="C79" s="134">
        <v>2089836.7000000002</v>
      </c>
      <c r="D79" s="134">
        <v>0</v>
      </c>
      <c r="E79" s="134">
        <v>-1525507</v>
      </c>
      <c r="F79" s="134">
        <v>0</v>
      </c>
      <c r="G79" s="134">
        <v>247539</v>
      </c>
      <c r="H79" s="135">
        <v>0</v>
      </c>
      <c r="I79" s="136">
        <v>25696340.490000002</v>
      </c>
      <c r="J79" s="130">
        <f t="shared" si="4"/>
        <v>811868.70000000019</v>
      </c>
      <c r="K79" s="137"/>
      <c r="L79" s="131">
        <f t="shared" si="3"/>
        <v>24884471.790000003</v>
      </c>
      <c r="M79" s="119"/>
      <c r="N79" s="119"/>
    </row>
    <row r="80" spans="1:14">
      <c r="A80" s="119" t="s">
        <v>154</v>
      </c>
      <c r="B80" s="133">
        <v>25298693.880000003</v>
      </c>
      <c r="C80" s="134">
        <v>2948560.4800000004</v>
      </c>
      <c r="D80" s="134">
        <v>0</v>
      </c>
      <c r="E80" s="134">
        <v>0</v>
      </c>
      <c r="F80" s="134">
        <v>0</v>
      </c>
      <c r="G80" s="134">
        <v>289000</v>
      </c>
      <c r="H80" s="135">
        <v>0</v>
      </c>
      <c r="I80" s="136">
        <v>28536254.360000003</v>
      </c>
      <c r="J80" s="130">
        <f t="shared" si="4"/>
        <v>3237560.4800000004</v>
      </c>
      <c r="K80" s="137"/>
      <c r="L80" s="131">
        <f t="shared" si="3"/>
        <v>25298693.880000003</v>
      </c>
      <c r="M80" s="119"/>
      <c r="N80" s="119"/>
    </row>
    <row r="81" spans="1:14">
      <c r="A81" s="119" t="s">
        <v>155</v>
      </c>
      <c r="B81" s="133">
        <v>25378339</v>
      </c>
      <c r="C81" s="134">
        <v>4498226</v>
      </c>
      <c r="D81" s="134">
        <v>0</v>
      </c>
      <c r="E81" s="134">
        <v>0</v>
      </c>
      <c r="F81" s="134">
        <v>0</v>
      </c>
      <c r="G81" s="134">
        <v>0</v>
      </c>
      <c r="H81" s="135">
        <v>144174</v>
      </c>
      <c r="I81" s="136">
        <v>30020739</v>
      </c>
      <c r="J81" s="130">
        <f t="shared" si="4"/>
        <v>4642400</v>
      </c>
      <c r="K81" s="137"/>
      <c r="L81" s="131">
        <f t="shared" si="3"/>
        <v>25378339</v>
      </c>
      <c r="M81" s="119"/>
      <c r="N81" s="119"/>
    </row>
    <row r="82" spans="1:14">
      <c r="A82" s="119" t="s">
        <v>156</v>
      </c>
      <c r="B82" s="133">
        <v>25039855.487807032</v>
      </c>
      <c r="C82" s="134">
        <v>135332.72727272726</v>
      </c>
      <c r="D82" s="134">
        <v>0</v>
      </c>
      <c r="E82" s="134">
        <v>0</v>
      </c>
      <c r="F82" s="134">
        <v>2537606.1818181816</v>
      </c>
      <c r="G82" s="134">
        <v>0</v>
      </c>
      <c r="H82" s="135">
        <v>82804.363636363632</v>
      </c>
      <c r="I82" s="136">
        <v>27795598.760534305</v>
      </c>
      <c r="J82" s="130">
        <f t="shared" si="4"/>
        <v>1486940.1818181816</v>
      </c>
      <c r="K82" s="137"/>
      <c r="L82" s="131">
        <f t="shared" si="3"/>
        <v>26308658.578716122</v>
      </c>
      <c r="M82" s="119"/>
      <c r="N82" s="119"/>
    </row>
    <row r="83" spans="1:14">
      <c r="A83" s="119" t="s">
        <v>157</v>
      </c>
      <c r="B83" s="133">
        <v>25783282.789999999</v>
      </c>
      <c r="C83" s="134">
        <v>670673.88000000012</v>
      </c>
      <c r="D83" s="134">
        <v>0</v>
      </c>
      <c r="E83" s="134">
        <v>0</v>
      </c>
      <c r="F83" s="134">
        <v>1586430.62</v>
      </c>
      <c r="G83" s="134">
        <v>0</v>
      </c>
      <c r="H83" s="135">
        <v>0</v>
      </c>
      <c r="I83" s="136">
        <v>28040387.289999999</v>
      </c>
      <c r="J83" s="130">
        <f t="shared" si="4"/>
        <v>1463889.1900000002</v>
      </c>
      <c r="K83" s="137"/>
      <c r="L83" s="131">
        <f t="shared" ref="L83:L114" si="5">(I83-J83)+K83</f>
        <v>26576498.099999998</v>
      </c>
      <c r="M83" s="119"/>
      <c r="N83" s="119"/>
    </row>
    <row r="84" spans="1:14">
      <c r="A84" s="119" t="s">
        <v>158</v>
      </c>
      <c r="B84" s="133">
        <v>26974507</v>
      </c>
      <c r="C84" s="134">
        <v>434978</v>
      </c>
      <c r="D84" s="134">
        <v>0</v>
      </c>
      <c r="E84" s="134">
        <v>0</v>
      </c>
      <c r="F84" s="134">
        <v>0</v>
      </c>
      <c r="G84" s="134">
        <v>217175</v>
      </c>
      <c r="H84" s="135">
        <v>36846</v>
      </c>
      <c r="I84" s="136">
        <v>27663506</v>
      </c>
      <c r="J84" s="130">
        <f t="shared" si="4"/>
        <v>688999</v>
      </c>
      <c r="K84" s="137"/>
      <c r="L84" s="131">
        <f t="shared" si="5"/>
        <v>26974507</v>
      </c>
      <c r="M84" s="119"/>
      <c r="N84" s="119"/>
    </row>
    <row r="85" spans="1:14">
      <c r="A85" s="119" t="s">
        <v>159</v>
      </c>
      <c r="B85" s="133">
        <v>24498416.049999993</v>
      </c>
      <c r="C85" s="134">
        <v>631655.1</v>
      </c>
      <c r="D85" s="134">
        <v>0</v>
      </c>
      <c r="E85" s="134">
        <v>0</v>
      </c>
      <c r="F85" s="134">
        <v>4970915.05</v>
      </c>
      <c r="G85" s="134">
        <v>8097</v>
      </c>
      <c r="H85" s="135">
        <v>286845.55</v>
      </c>
      <c r="I85" s="136">
        <v>30395928.749999996</v>
      </c>
      <c r="J85" s="130">
        <f t="shared" si="4"/>
        <v>3412055.1749999998</v>
      </c>
      <c r="K85" s="137"/>
      <c r="L85" s="131">
        <f t="shared" si="5"/>
        <v>26983873.574999996</v>
      </c>
      <c r="M85" s="119"/>
      <c r="N85" s="119"/>
    </row>
    <row r="86" spans="1:14">
      <c r="A86" s="119" t="s">
        <v>160</v>
      </c>
      <c r="B86" s="133">
        <v>27333833.259999998</v>
      </c>
      <c r="C86" s="134">
        <v>7073224.3000000007</v>
      </c>
      <c r="D86" s="134">
        <v>0</v>
      </c>
      <c r="E86" s="134">
        <v>0</v>
      </c>
      <c r="F86" s="134">
        <v>5007610.88</v>
      </c>
      <c r="G86" s="134">
        <v>164160</v>
      </c>
      <c r="H86" s="135">
        <v>120202.45999999999</v>
      </c>
      <c r="I86" s="136">
        <v>39699030.900000006</v>
      </c>
      <c r="J86" s="130">
        <f t="shared" si="4"/>
        <v>9861392.2000000011</v>
      </c>
      <c r="K86" s="137"/>
      <c r="L86" s="131">
        <f t="shared" si="5"/>
        <v>29837638.700000003</v>
      </c>
      <c r="M86" s="119"/>
      <c r="N86" s="119"/>
    </row>
    <row r="87" spans="1:14">
      <c r="A87" s="119" t="s">
        <v>161</v>
      </c>
      <c r="B87" s="133">
        <v>25794134</v>
      </c>
      <c r="C87" s="134">
        <v>218210</v>
      </c>
      <c r="D87" s="134">
        <v>0</v>
      </c>
      <c r="E87" s="134">
        <v>0</v>
      </c>
      <c r="F87" s="134">
        <v>11514800</v>
      </c>
      <c r="G87" s="134">
        <v>-27154</v>
      </c>
      <c r="H87" s="135">
        <v>-474969</v>
      </c>
      <c r="I87" s="136">
        <v>37025021</v>
      </c>
      <c r="J87" s="130">
        <f t="shared" si="4"/>
        <v>5473487</v>
      </c>
      <c r="K87" s="137"/>
      <c r="L87" s="131">
        <f t="shared" si="5"/>
        <v>31551534</v>
      </c>
      <c r="M87" s="119"/>
      <c r="N87" s="119"/>
    </row>
    <row r="88" spans="1:14">
      <c r="A88" s="119" t="s">
        <v>162</v>
      </c>
      <c r="B88" s="133">
        <v>29063361.460000001</v>
      </c>
      <c r="C88" s="134">
        <v>25000</v>
      </c>
      <c r="D88" s="134">
        <v>0</v>
      </c>
      <c r="E88" s="134">
        <v>0</v>
      </c>
      <c r="F88" s="134">
        <v>5254875.18</v>
      </c>
      <c r="G88" s="134">
        <v>0</v>
      </c>
      <c r="H88" s="135">
        <v>1410405.52</v>
      </c>
      <c r="I88" s="136">
        <v>35753642.160000004</v>
      </c>
      <c r="J88" s="130">
        <f t="shared" si="4"/>
        <v>4062843.11</v>
      </c>
      <c r="K88" s="137"/>
      <c r="L88" s="131">
        <f t="shared" si="5"/>
        <v>31690799.050000004</v>
      </c>
      <c r="M88" s="119"/>
      <c r="N88" s="119"/>
    </row>
    <row r="89" spans="1:14">
      <c r="A89" s="119" t="s">
        <v>163</v>
      </c>
      <c r="B89" s="133">
        <v>32214264</v>
      </c>
      <c r="C89" s="134">
        <v>5099206</v>
      </c>
      <c r="D89" s="134">
        <v>0</v>
      </c>
      <c r="E89" s="134">
        <v>0</v>
      </c>
      <c r="F89" s="134">
        <v>0</v>
      </c>
      <c r="G89" s="134">
        <v>210519</v>
      </c>
      <c r="H89" s="135">
        <v>0</v>
      </c>
      <c r="I89" s="136">
        <v>37523989</v>
      </c>
      <c r="J89" s="130">
        <f t="shared" si="4"/>
        <v>5309725</v>
      </c>
      <c r="K89" s="137"/>
      <c r="L89" s="131">
        <f t="shared" si="5"/>
        <v>32214264</v>
      </c>
      <c r="M89" s="119"/>
      <c r="N89" s="119"/>
    </row>
    <row r="90" spans="1:14">
      <c r="A90" s="119" t="s">
        <v>164</v>
      </c>
      <c r="B90" s="133">
        <v>30166543.049999997</v>
      </c>
      <c r="C90" s="134">
        <v>742558.5</v>
      </c>
      <c r="D90" s="134">
        <v>0</v>
      </c>
      <c r="E90" s="134">
        <v>0</v>
      </c>
      <c r="F90" s="134">
        <v>4435589.1100000003</v>
      </c>
      <c r="G90" s="134">
        <v>0</v>
      </c>
      <c r="H90" s="135">
        <v>-453543.88000000012</v>
      </c>
      <c r="I90" s="136">
        <v>34891146.779999994</v>
      </c>
      <c r="J90" s="130">
        <f t="shared" si="4"/>
        <v>2506809.1749999998</v>
      </c>
      <c r="K90" s="137"/>
      <c r="L90" s="131">
        <f t="shared" si="5"/>
        <v>32384337.604999993</v>
      </c>
      <c r="M90" s="119"/>
      <c r="N90" s="119"/>
    </row>
    <row r="91" spans="1:14">
      <c r="A91" s="119" t="s">
        <v>165</v>
      </c>
      <c r="B91" s="133">
        <v>33104960.969999999</v>
      </c>
      <c r="C91" s="134">
        <v>1883839.9100000001</v>
      </c>
      <c r="D91" s="134">
        <v>0</v>
      </c>
      <c r="E91" s="134">
        <v>608272</v>
      </c>
      <c r="F91" s="134">
        <v>0</v>
      </c>
      <c r="G91" s="134">
        <v>217125</v>
      </c>
      <c r="H91" s="135">
        <v>0</v>
      </c>
      <c r="I91" s="136">
        <v>35814197.879999995</v>
      </c>
      <c r="J91" s="130">
        <f t="shared" si="4"/>
        <v>2709236.91</v>
      </c>
      <c r="K91" s="137"/>
      <c r="L91" s="131">
        <f t="shared" si="5"/>
        <v>33104960.969999995</v>
      </c>
      <c r="M91" s="119"/>
      <c r="N91" s="119"/>
    </row>
    <row r="92" spans="1:14">
      <c r="A92" s="119" t="s">
        <v>166</v>
      </c>
      <c r="B92" s="133">
        <v>30815291</v>
      </c>
      <c r="C92" s="134">
        <v>5293368</v>
      </c>
      <c r="D92" s="134">
        <v>0</v>
      </c>
      <c r="E92" s="134">
        <v>0</v>
      </c>
      <c r="F92" s="134">
        <v>4724082</v>
      </c>
      <c r="G92" s="134">
        <v>0</v>
      </c>
      <c r="H92" s="135">
        <v>-134796.47</v>
      </c>
      <c r="I92" s="136">
        <v>40697944.530000001</v>
      </c>
      <c r="J92" s="130">
        <f t="shared" si="4"/>
        <v>7520612.5300000003</v>
      </c>
      <c r="K92" s="137"/>
      <c r="L92" s="131">
        <f t="shared" si="5"/>
        <v>33177332</v>
      </c>
      <c r="M92" s="119"/>
      <c r="N92" s="119"/>
    </row>
    <row r="93" spans="1:14">
      <c r="A93" s="119" t="s">
        <v>167</v>
      </c>
      <c r="B93" s="133">
        <v>25536654.829999998</v>
      </c>
      <c r="C93" s="134">
        <v>316099.03000000003</v>
      </c>
      <c r="D93" s="134">
        <v>0</v>
      </c>
      <c r="E93" s="134">
        <v>0</v>
      </c>
      <c r="F93" s="134">
        <v>16064905</v>
      </c>
      <c r="G93" s="134">
        <v>3166889</v>
      </c>
      <c r="H93" s="135">
        <v>1978625</v>
      </c>
      <c r="I93" s="136">
        <v>47063172.859999999</v>
      </c>
      <c r="J93" s="130">
        <f t="shared" si="4"/>
        <v>13494065.530000001</v>
      </c>
      <c r="K93" s="137"/>
      <c r="L93" s="131">
        <f t="shared" si="5"/>
        <v>33569107.329999998</v>
      </c>
      <c r="M93" s="119"/>
      <c r="N93" s="119"/>
    </row>
    <row r="94" spans="1:14">
      <c r="A94" s="119" t="s">
        <v>168</v>
      </c>
      <c r="B94" s="133">
        <v>34818760.779999994</v>
      </c>
      <c r="C94" s="134">
        <v>742564.47</v>
      </c>
      <c r="D94" s="134">
        <v>0</v>
      </c>
      <c r="E94" s="134">
        <v>0</v>
      </c>
      <c r="F94" s="134">
        <v>0</v>
      </c>
      <c r="G94" s="134">
        <v>0</v>
      </c>
      <c r="H94" s="135">
        <v>0</v>
      </c>
      <c r="I94" s="136">
        <v>35561325.249999993</v>
      </c>
      <c r="J94" s="130">
        <f t="shared" si="4"/>
        <v>742564.47</v>
      </c>
      <c r="K94" s="137"/>
      <c r="L94" s="131">
        <f t="shared" si="5"/>
        <v>34818760.779999994</v>
      </c>
      <c r="M94" s="119"/>
      <c r="N94" s="119"/>
    </row>
    <row r="95" spans="1:14">
      <c r="A95" s="119" t="s">
        <v>169</v>
      </c>
      <c r="B95" s="133">
        <v>30564138</v>
      </c>
      <c r="C95" s="134">
        <v>3943401</v>
      </c>
      <c r="D95" s="134">
        <v>769735</v>
      </c>
      <c r="E95" s="134">
        <v>0</v>
      </c>
      <c r="F95" s="134">
        <v>9035903</v>
      </c>
      <c r="G95" s="134">
        <v>0</v>
      </c>
      <c r="H95" s="135">
        <v>483704</v>
      </c>
      <c r="I95" s="136">
        <v>44796881</v>
      </c>
      <c r="J95" s="130">
        <f t="shared" si="4"/>
        <v>9714791.5</v>
      </c>
      <c r="K95" s="137"/>
      <c r="L95" s="131">
        <f t="shared" si="5"/>
        <v>35082089.5</v>
      </c>
      <c r="M95" s="119"/>
      <c r="N95" s="119"/>
    </row>
    <row r="96" spans="1:14">
      <c r="A96" s="119" t="s">
        <v>170</v>
      </c>
      <c r="B96" s="133">
        <v>36163666</v>
      </c>
      <c r="C96" s="134">
        <v>11683284</v>
      </c>
      <c r="D96" s="134">
        <v>0</v>
      </c>
      <c r="E96" s="134">
        <v>0</v>
      </c>
      <c r="F96" s="134">
        <v>0</v>
      </c>
      <c r="G96" s="134">
        <v>0</v>
      </c>
      <c r="H96" s="135">
        <v>164027</v>
      </c>
      <c r="I96" s="136">
        <v>48010977</v>
      </c>
      <c r="J96" s="130">
        <f t="shared" si="4"/>
        <v>11847311</v>
      </c>
      <c r="K96" s="137"/>
      <c r="L96" s="131">
        <f t="shared" si="5"/>
        <v>36163666</v>
      </c>
      <c r="M96" s="119"/>
      <c r="N96" s="119"/>
    </row>
    <row r="97" spans="1:14">
      <c r="A97" s="119" t="s">
        <v>171</v>
      </c>
      <c r="B97" s="133">
        <v>36686733.810000002</v>
      </c>
      <c r="C97" s="134">
        <v>2755579.98</v>
      </c>
      <c r="D97" s="134">
        <v>0</v>
      </c>
      <c r="E97" s="134">
        <v>0</v>
      </c>
      <c r="F97" s="134">
        <v>0</v>
      </c>
      <c r="G97" s="134">
        <v>0</v>
      </c>
      <c r="H97" s="135">
        <v>18767.959999999992</v>
      </c>
      <c r="I97" s="136">
        <v>39461081.75</v>
      </c>
      <c r="J97" s="130">
        <f t="shared" si="4"/>
        <v>2774347.94</v>
      </c>
      <c r="K97" s="137"/>
      <c r="L97" s="131">
        <f t="shared" si="5"/>
        <v>36686733.810000002</v>
      </c>
      <c r="M97" s="119"/>
      <c r="N97" s="119"/>
    </row>
    <row r="98" spans="1:14">
      <c r="A98" s="119" t="s">
        <v>172</v>
      </c>
      <c r="B98" s="133">
        <v>37617629.25</v>
      </c>
      <c r="C98" s="134">
        <v>4621645</v>
      </c>
      <c r="D98" s="134">
        <v>0</v>
      </c>
      <c r="E98" s="134">
        <v>0</v>
      </c>
      <c r="F98" s="134">
        <v>0</v>
      </c>
      <c r="G98" s="134">
        <v>36328</v>
      </c>
      <c r="H98" s="135">
        <v>287782</v>
      </c>
      <c r="I98" s="136">
        <v>42563384.25</v>
      </c>
      <c r="J98" s="130">
        <f t="shared" si="4"/>
        <v>4945755</v>
      </c>
      <c r="K98" s="137"/>
      <c r="L98" s="131">
        <f t="shared" si="5"/>
        <v>37617629.25</v>
      </c>
      <c r="M98" s="119"/>
      <c r="N98" s="119"/>
    </row>
    <row r="99" spans="1:14">
      <c r="A99" s="119" t="s">
        <v>173</v>
      </c>
      <c r="B99" s="133">
        <v>37694385.170000002</v>
      </c>
      <c r="C99" s="134">
        <v>7391260.5499999998</v>
      </c>
      <c r="D99" s="134">
        <v>2828472</v>
      </c>
      <c r="E99" s="134">
        <v>0</v>
      </c>
      <c r="F99" s="134">
        <v>604816.28</v>
      </c>
      <c r="G99" s="134">
        <v>15395</v>
      </c>
      <c r="H99" s="135">
        <v>2223.5100000000002</v>
      </c>
      <c r="I99" s="136">
        <v>48536552.509999998</v>
      </c>
      <c r="J99" s="130">
        <f t="shared" si="4"/>
        <v>10539759.199999999</v>
      </c>
      <c r="K99" s="137"/>
      <c r="L99" s="131">
        <f t="shared" si="5"/>
        <v>37996793.310000002</v>
      </c>
      <c r="M99" s="119"/>
      <c r="N99" s="119"/>
    </row>
    <row r="100" spans="1:14">
      <c r="A100" s="119" t="s">
        <v>174</v>
      </c>
      <c r="B100" s="133">
        <v>37587224.239999995</v>
      </c>
      <c r="C100" s="134">
        <v>541071</v>
      </c>
      <c r="D100" s="134">
        <v>0</v>
      </c>
      <c r="E100" s="134">
        <v>0</v>
      </c>
      <c r="F100" s="134">
        <v>1853415.1400000001</v>
      </c>
      <c r="G100" s="134">
        <v>897310</v>
      </c>
      <c r="H100" s="135">
        <v>219506.53999999998</v>
      </c>
      <c r="I100" s="136">
        <v>41098526.919999994</v>
      </c>
      <c r="J100" s="130">
        <f t="shared" ref="J100:J131" si="6">(F100*0.5)+C100+D100+E100+G100+H100</f>
        <v>2584595.1100000003</v>
      </c>
      <c r="K100" s="137"/>
      <c r="L100" s="131">
        <f t="shared" si="5"/>
        <v>38513931.809999995</v>
      </c>
      <c r="M100" s="119"/>
      <c r="N100" s="119"/>
    </row>
    <row r="101" spans="1:14">
      <c r="A101" s="119" t="s">
        <v>175</v>
      </c>
      <c r="B101" s="133">
        <v>26484413.07</v>
      </c>
      <c r="C101" s="134">
        <v>995202.11999999988</v>
      </c>
      <c r="D101" s="134">
        <v>0</v>
      </c>
      <c r="E101" s="134">
        <v>0</v>
      </c>
      <c r="F101" s="134">
        <v>24122206.210000001</v>
      </c>
      <c r="G101" s="134">
        <v>0</v>
      </c>
      <c r="H101" s="135">
        <v>332363.27999999997</v>
      </c>
      <c r="I101" s="136">
        <v>51934184.680000007</v>
      </c>
      <c r="J101" s="130">
        <f t="shared" si="6"/>
        <v>13388668.504999999</v>
      </c>
      <c r="K101" s="137"/>
      <c r="L101" s="131">
        <f t="shared" si="5"/>
        <v>38545516.175000012</v>
      </c>
      <c r="M101" s="119"/>
      <c r="N101" s="119"/>
    </row>
    <row r="102" spans="1:14">
      <c r="A102" s="119" t="s">
        <v>176</v>
      </c>
      <c r="B102" s="133">
        <v>31720302.149999999</v>
      </c>
      <c r="C102" s="134">
        <v>290993.05</v>
      </c>
      <c r="D102" s="134">
        <v>3032391</v>
      </c>
      <c r="E102" s="134">
        <v>2119327</v>
      </c>
      <c r="F102" s="134">
        <v>13920474.059999999</v>
      </c>
      <c r="G102" s="134">
        <v>6940258</v>
      </c>
      <c r="H102" s="135">
        <v>158290.12</v>
      </c>
      <c r="I102" s="136">
        <v>58182035.380000003</v>
      </c>
      <c r="J102" s="130">
        <f t="shared" si="6"/>
        <v>19501496.199999999</v>
      </c>
      <c r="K102" s="137"/>
      <c r="L102" s="131">
        <f t="shared" si="5"/>
        <v>38680539.180000007</v>
      </c>
      <c r="M102" s="119"/>
      <c r="N102" s="119"/>
    </row>
    <row r="103" spans="1:14">
      <c r="A103" s="119" t="s">
        <v>177</v>
      </c>
      <c r="B103" s="133">
        <v>38904111</v>
      </c>
      <c r="C103" s="134">
        <v>3025672</v>
      </c>
      <c r="D103" s="134">
        <v>0</v>
      </c>
      <c r="E103" s="134">
        <v>0</v>
      </c>
      <c r="F103" s="134">
        <v>94970</v>
      </c>
      <c r="G103" s="134">
        <v>243592</v>
      </c>
      <c r="H103" s="135">
        <v>240854</v>
      </c>
      <c r="I103" s="136">
        <v>42509199</v>
      </c>
      <c r="J103" s="130">
        <f t="shared" si="6"/>
        <v>3557603</v>
      </c>
      <c r="K103" s="137"/>
      <c r="L103" s="131">
        <f t="shared" si="5"/>
        <v>38951596</v>
      </c>
      <c r="M103" s="119"/>
      <c r="N103" s="119"/>
    </row>
    <row r="104" spans="1:14">
      <c r="A104" s="119" t="s">
        <v>178</v>
      </c>
      <c r="B104" s="133">
        <v>39214151</v>
      </c>
      <c r="C104" s="134">
        <v>2038968</v>
      </c>
      <c r="D104" s="134">
        <v>0</v>
      </c>
      <c r="E104" s="134">
        <v>0</v>
      </c>
      <c r="F104" s="134">
        <v>0</v>
      </c>
      <c r="G104" s="134">
        <v>0</v>
      </c>
      <c r="H104" s="135">
        <v>66786</v>
      </c>
      <c r="I104" s="136">
        <v>41319905</v>
      </c>
      <c r="J104" s="130">
        <f t="shared" si="6"/>
        <v>2105754</v>
      </c>
      <c r="K104" s="137"/>
      <c r="L104" s="131">
        <f t="shared" si="5"/>
        <v>39214151</v>
      </c>
      <c r="M104" s="119"/>
      <c r="N104" s="119"/>
    </row>
    <row r="105" spans="1:14">
      <c r="A105" s="119" t="s">
        <v>179</v>
      </c>
      <c r="B105" s="133">
        <v>37124306</v>
      </c>
      <c r="C105" s="134">
        <v>3833490</v>
      </c>
      <c r="D105" s="134">
        <v>0</v>
      </c>
      <c r="E105" s="134">
        <v>0</v>
      </c>
      <c r="F105" s="134">
        <v>6100498</v>
      </c>
      <c r="G105" s="134">
        <v>35745</v>
      </c>
      <c r="H105" s="135">
        <v>614517</v>
      </c>
      <c r="I105" s="136">
        <v>47708556</v>
      </c>
      <c r="J105" s="130">
        <f t="shared" si="6"/>
        <v>7534001</v>
      </c>
      <c r="K105" s="137"/>
      <c r="L105" s="131">
        <f t="shared" si="5"/>
        <v>40174555</v>
      </c>
      <c r="M105" s="119"/>
      <c r="N105" s="119"/>
    </row>
    <row r="106" spans="1:14">
      <c r="A106" s="119" t="s">
        <v>180</v>
      </c>
      <c r="B106" s="133">
        <v>38572494.089999996</v>
      </c>
      <c r="C106" s="134">
        <v>12266973.710000003</v>
      </c>
      <c r="D106" s="134">
        <v>0</v>
      </c>
      <c r="E106" s="134">
        <v>0</v>
      </c>
      <c r="F106" s="134">
        <v>4016851.7399999993</v>
      </c>
      <c r="G106" s="134">
        <v>0</v>
      </c>
      <c r="H106" s="135">
        <v>10288.1</v>
      </c>
      <c r="I106" s="136">
        <v>54866607.640000001</v>
      </c>
      <c r="J106" s="130">
        <f t="shared" si="6"/>
        <v>14285687.680000002</v>
      </c>
      <c r="K106" s="137"/>
      <c r="L106" s="131">
        <f t="shared" si="5"/>
        <v>40580919.960000001</v>
      </c>
      <c r="M106" s="119"/>
      <c r="N106" s="119"/>
    </row>
    <row r="107" spans="1:14">
      <c r="A107" s="119" t="s">
        <v>181</v>
      </c>
      <c r="B107" s="133">
        <v>35704309.859999999</v>
      </c>
      <c r="C107" s="134">
        <v>866160.87000000011</v>
      </c>
      <c r="D107" s="134">
        <v>0</v>
      </c>
      <c r="E107" s="134">
        <v>0</v>
      </c>
      <c r="F107" s="134">
        <v>10855880.969999999</v>
      </c>
      <c r="G107" s="134">
        <v>0</v>
      </c>
      <c r="H107" s="135">
        <v>278262.04000000004</v>
      </c>
      <c r="I107" s="136">
        <v>47704613.739999995</v>
      </c>
      <c r="J107" s="130">
        <f t="shared" si="6"/>
        <v>6572363.3949999996</v>
      </c>
      <c r="K107" s="137"/>
      <c r="L107" s="131">
        <f t="shared" si="5"/>
        <v>41132250.344999999</v>
      </c>
      <c r="M107" s="119"/>
      <c r="N107" s="119"/>
    </row>
    <row r="108" spans="1:14">
      <c r="A108" s="119" t="s">
        <v>182</v>
      </c>
      <c r="B108" s="133">
        <v>41262500</v>
      </c>
      <c r="C108" s="134">
        <v>7388696</v>
      </c>
      <c r="D108" s="134">
        <v>0</v>
      </c>
      <c r="E108" s="134">
        <v>0</v>
      </c>
      <c r="F108" s="134">
        <v>0</v>
      </c>
      <c r="G108" s="134">
        <v>157233</v>
      </c>
      <c r="H108" s="135">
        <v>17004</v>
      </c>
      <c r="I108" s="136">
        <v>48825433</v>
      </c>
      <c r="J108" s="130">
        <f t="shared" si="6"/>
        <v>7562933</v>
      </c>
      <c r="K108" s="137"/>
      <c r="L108" s="131">
        <f t="shared" si="5"/>
        <v>41262500</v>
      </c>
      <c r="M108" s="119"/>
      <c r="N108" s="119"/>
    </row>
    <row r="109" spans="1:14">
      <c r="A109" s="119" t="s">
        <v>183</v>
      </c>
      <c r="B109" s="133">
        <v>41017364</v>
      </c>
      <c r="C109" s="134">
        <v>1567291</v>
      </c>
      <c r="D109" s="134">
        <v>40990</v>
      </c>
      <c r="E109" s="134">
        <v>0</v>
      </c>
      <c r="F109" s="134">
        <v>2150498</v>
      </c>
      <c r="G109" s="134">
        <v>930</v>
      </c>
      <c r="H109" s="135">
        <v>-940352.39000000013</v>
      </c>
      <c r="I109" s="136">
        <v>43836720.609999999</v>
      </c>
      <c r="J109" s="130">
        <f t="shared" si="6"/>
        <v>1744107.6099999999</v>
      </c>
      <c r="K109" s="137"/>
      <c r="L109" s="131">
        <f t="shared" si="5"/>
        <v>42092613</v>
      </c>
      <c r="M109" s="119"/>
      <c r="N109" s="119"/>
    </row>
    <row r="110" spans="1:14">
      <c r="A110" s="119" t="s">
        <v>184</v>
      </c>
      <c r="B110" s="133">
        <v>42531291</v>
      </c>
      <c r="C110" s="134">
        <v>2610594</v>
      </c>
      <c r="D110" s="134">
        <v>0</v>
      </c>
      <c r="E110" s="134">
        <v>0</v>
      </c>
      <c r="F110" s="134">
        <v>271500</v>
      </c>
      <c r="G110" s="134">
        <v>72303</v>
      </c>
      <c r="H110" s="135">
        <v>24788</v>
      </c>
      <c r="I110" s="136">
        <v>45510476</v>
      </c>
      <c r="J110" s="130">
        <f t="shared" si="6"/>
        <v>2843435</v>
      </c>
      <c r="K110" s="137"/>
      <c r="L110" s="131">
        <f t="shared" si="5"/>
        <v>42667041</v>
      </c>
      <c r="M110" s="119"/>
      <c r="N110" s="119"/>
    </row>
    <row r="111" spans="1:14">
      <c r="A111" s="119" t="s">
        <v>185</v>
      </c>
      <c r="B111" s="133">
        <v>43410698.649999999</v>
      </c>
      <c r="C111" s="134">
        <v>0</v>
      </c>
      <c r="D111" s="134">
        <v>0</v>
      </c>
      <c r="E111" s="134">
        <v>0</v>
      </c>
      <c r="F111" s="134">
        <v>0</v>
      </c>
      <c r="G111" s="134">
        <v>0</v>
      </c>
      <c r="H111" s="135">
        <v>43397.880000000005</v>
      </c>
      <c r="I111" s="136">
        <v>43454096.530000001</v>
      </c>
      <c r="J111" s="130">
        <f t="shared" si="6"/>
        <v>43397.880000000005</v>
      </c>
      <c r="K111" s="137"/>
      <c r="L111" s="131">
        <f t="shared" si="5"/>
        <v>43410698.649999999</v>
      </c>
      <c r="M111" s="119"/>
      <c r="N111" s="119"/>
    </row>
    <row r="112" spans="1:14">
      <c r="A112" s="119" t="s">
        <v>186</v>
      </c>
      <c r="B112" s="133">
        <v>38282239.340000004</v>
      </c>
      <c r="C112" s="134">
        <v>3103947</v>
      </c>
      <c r="D112" s="134">
        <v>0</v>
      </c>
      <c r="E112" s="134">
        <v>0</v>
      </c>
      <c r="F112" s="134">
        <v>10578621</v>
      </c>
      <c r="G112" s="134">
        <v>383027</v>
      </c>
      <c r="H112" s="135">
        <v>0</v>
      </c>
      <c r="I112" s="136">
        <v>52347834.340000004</v>
      </c>
      <c r="J112" s="130">
        <f t="shared" si="6"/>
        <v>8776284.5</v>
      </c>
      <c r="K112" s="137"/>
      <c r="L112" s="131">
        <f t="shared" si="5"/>
        <v>43571549.840000004</v>
      </c>
      <c r="M112" s="119"/>
      <c r="N112" s="119"/>
    </row>
    <row r="113" spans="1:14">
      <c r="A113" s="119" t="s">
        <v>187</v>
      </c>
      <c r="B113" s="133">
        <v>40830292.750000007</v>
      </c>
      <c r="C113" s="134">
        <v>11703187.34</v>
      </c>
      <c r="D113" s="134">
        <v>0</v>
      </c>
      <c r="E113" s="134">
        <v>0</v>
      </c>
      <c r="F113" s="134">
        <v>6573009.5599999996</v>
      </c>
      <c r="G113" s="134">
        <v>732310</v>
      </c>
      <c r="H113" s="135">
        <v>0</v>
      </c>
      <c r="I113" s="136">
        <v>59838799.650000006</v>
      </c>
      <c r="J113" s="130">
        <f t="shared" si="6"/>
        <v>15722002.119999999</v>
      </c>
      <c r="K113" s="137"/>
      <c r="L113" s="131">
        <f t="shared" si="5"/>
        <v>44116797.530000009</v>
      </c>
      <c r="M113" s="119"/>
      <c r="N113" s="119"/>
    </row>
    <row r="114" spans="1:14">
      <c r="A114" s="119" t="s">
        <v>188</v>
      </c>
      <c r="B114" s="133">
        <v>43864223.709999993</v>
      </c>
      <c r="C114" s="134">
        <v>7715321.5</v>
      </c>
      <c r="D114" s="134">
        <v>0</v>
      </c>
      <c r="E114" s="134">
        <v>0</v>
      </c>
      <c r="F114" s="134">
        <v>1901287.0499999998</v>
      </c>
      <c r="G114" s="134">
        <v>0</v>
      </c>
      <c r="H114" s="135">
        <v>1327372.2999999998</v>
      </c>
      <c r="I114" s="136">
        <v>54808204.559999987</v>
      </c>
      <c r="J114" s="130">
        <f t="shared" si="6"/>
        <v>9993337.3249999993</v>
      </c>
      <c r="K114" s="137"/>
      <c r="L114" s="131">
        <f t="shared" si="5"/>
        <v>44814867.234999985</v>
      </c>
      <c r="M114" s="119"/>
      <c r="N114" s="119"/>
    </row>
    <row r="115" spans="1:14">
      <c r="A115" s="119" t="s">
        <v>189</v>
      </c>
      <c r="B115" s="133">
        <v>41835862</v>
      </c>
      <c r="C115" s="134">
        <v>1951475</v>
      </c>
      <c r="D115" s="134">
        <v>317828</v>
      </c>
      <c r="E115" s="134">
        <v>9027132</v>
      </c>
      <c r="F115" s="134">
        <v>8404885</v>
      </c>
      <c r="G115" s="134">
        <v>35691</v>
      </c>
      <c r="H115" s="135">
        <v>19153</v>
      </c>
      <c r="I115" s="136">
        <v>61592026</v>
      </c>
      <c r="J115" s="130">
        <f t="shared" si="6"/>
        <v>15553721.5</v>
      </c>
      <c r="K115" s="137"/>
      <c r="L115" s="131">
        <f t="shared" ref="L115:L146" si="7">(I115-J115)+K115</f>
        <v>46038304.5</v>
      </c>
      <c r="M115" s="119"/>
      <c r="N115" s="119"/>
    </row>
    <row r="116" spans="1:14">
      <c r="A116" s="119" t="s">
        <v>190</v>
      </c>
      <c r="B116" s="133">
        <v>48888320</v>
      </c>
      <c r="C116" s="134">
        <v>0</v>
      </c>
      <c r="D116" s="134">
        <v>0</v>
      </c>
      <c r="E116" s="134">
        <v>2312207</v>
      </c>
      <c r="F116" s="134">
        <v>0</v>
      </c>
      <c r="G116" s="134">
        <v>791768</v>
      </c>
      <c r="H116" s="135">
        <v>261271.63</v>
      </c>
      <c r="I116" s="136">
        <v>52253566.630000003</v>
      </c>
      <c r="J116" s="130">
        <f t="shared" si="6"/>
        <v>3365246.63</v>
      </c>
      <c r="K116" s="137"/>
      <c r="L116" s="131">
        <f t="shared" si="7"/>
        <v>48888320</v>
      </c>
      <c r="M116" s="119"/>
      <c r="N116" s="119"/>
    </row>
    <row r="117" spans="1:14">
      <c r="A117" s="119" t="s">
        <v>191</v>
      </c>
      <c r="B117" s="133">
        <v>50048615.939999998</v>
      </c>
      <c r="C117" s="134">
        <v>2052208.65</v>
      </c>
      <c r="D117" s="134">
        <v>0</v>
      </c>
      <c r="E117" s="134">
        <v>0</v>
      </c>
      <c r="F117" s="134">
        <v>429563.72</v>
      </c>
      <c r="G117" s="134">
        <v>-276746</v>
      </c>
      <c r="H117" s="135">
        <v>1345262.44</v>
      </c>
      <c r="I117" s="136">
        <v>53598904.749999993</v>
      </c>
      <c r="J117" s="130">
        <f t="shared" si="6"/>
        <v>3335506.9499999997</v>
      </c>
      <c r="K117" s="137"/>
      <c r="L117" s="131">
        <f t="shared" si="7"/>
        <v>50263397.79999999</v>
      </c>
      <c r="M117" s="119"/>
      <c r="N117" s="119"/>
    </row>
    <row r="118" spans="1:14">
      <c r="A118" s="119" t="s">
        <v>192</v>
      </c>
      <c r="B118" s="133">
        <v>50298676.579999991</v>
      </c>
      <c r="C118" s="134">
        <v>17002874.259999998</v>
      </c>
      <c r="D118" s="134">
        <v>0</v>
      </c>
      <c r="E118" s="134">
        <v>0</v>
      </c>
      <c r="F118" s="134">
        <v>0</v>
      </c>
      <c r="G118" s="134">
        <v>21149</v>
      </c>
      <c r="H118" s="135">
        <v>65290.979999999996</v>
      </c>
      <c r="I118" s="136">
        <v>67387990.819999993</v>
      </c>
      <c r="J118" s="130">
        <f t="shared" si="6"/>
        <v>17089314.239999998</v>
      </c>
      <c r="K118" s="137"/>
      <c r="L118" s="131">
        <f t="shared" si="7"/>
        <v>50298676.579999998</v>
      </c>
      <c r="M118" s="119"/>
      <c r="N118" s="119"/>
    </row>
    <row r="119" spans="1:14">
      <c r="A119" s="119" t="s">
        <v>193</v>
      </c>
      <c r="B119" s="133">
        <v>50964790.940000005</v>
      </c>
      <c r="C119" s="134">
        <v>1594883.4500000002</v>
      </c>
      <c r="D119" s="134">
        <v>0</v>
      </c>
      <c r="E119" s="134">
        <v>0</v>
      </c>
      <c r="F119" s="134">
        <v>0</v>
      </c>
      <c r="G119" s="134">
        <v>0</v>
      </c>
      <c r="H119" s="135">
        <v>223670.69</v>
      </c>
      <c r="I119" s="136">
        <v>52783345.080000006</v>
      </c>
      <c r="J119" s="130">
        <f t="shared" si="6"/>
        <v>1818554.1400000001</v>
      </c>
      <c r="K119" s="137"/>
      <c r="L119" s="131">
        <f t="shared" si="7"/>
        <v>50964790.940000005</v>
      </c>
      <c r="M119" s="119"/>
      <c r="N119" s="119"/>
    </row>
    <row r="120" spans="1:14">
      <c r="A120" s="119" t="s">
        <v>194</v>
      </c>
      <c r="B120" s="133">
        <v>47214762</v>
      </c>
      <c r="C120" s="134">
        <v>8006492</v>
      </c>
      <c r="D120" s="134">
        <v>0</v>
      </c>
      <c r="E120" s="134">
        <v>0</v>
      </c>
      <c r="F120" s="134">
        <v>7652824</v>
      </c>
      <c r="G120" s="134">
        <v>0</v>
      </c>
      <c r="H120" s="135">
        <v>681533</v>
      </c>
      <c r="I120" s="136">
        <v>63555611</v>
      </c>
      <c r="J120" s="130">
        <f t="shared" si="6"/>
        <v>12514437</v>
      </c>
      <c r="K120" s="137"/>
      <c r="L120" s="131">
        <f t="shared" si="7"/>
        <v>51041174</v>
      </c>
      <c r="M120" s="119"/>
      <c r="N120" s="119"/>
    </row>
    <row r="121" spans="1:14">
      <c r="A121" s="119" t="s">
        <v>195</v>
      </c>
      <c r="B121" s="133">
        <v>50620035.310000002</v>
      </c>
      <c r="C121" s="134">
        <v>7657200.9700000007</v>
      </c>
      <c r="D121" s="134">
        <v>0</v>
      </c>
      <c r="E121" s="134">
        <v>0</v>
      </c>
      <c r="F121" s="134">
        <v>1440433.2399999998</v>
      </c>
      <c r="G121" s="134">
        <v>0</v>
      </c>
      <c r="H121" s="135">
        <v>162356.72999999998</v>
      </c>
      <c r="I121" s="136">
        <v>59880026.25</v>
      </c>
      <c r="J121" s="130">
        <f t="shared" si="6"/>
        <v>8539774.3200000003</v>
      </c>
      <c r="K121" s="137"/>
      <c r="L121" s="131">
        <f t="shared" si="7"/>
        <v>51340251.93</v>
      </c>
      <c r="M121" s="119"/>
      <c r="N121" s="119"/>
    </row>
    <row r="122" spans="1:14">
      <c r="A122" s="119" t="s">
        <v>196</v>
      </c>
      <c r="B122" s="133">
        <v>51982338</v>
      </c>
      <c r="C122" s="134">
        <v>4663997</v>
      </c>
      <c r="D122" s="134">
        <v>0</v>
      </c>
      <c r="E122" s="134">
        <v>0</v>
      </c>
      <c r="F122" s="134">
        <v>2935319</v>
      </c>
      <c r="G122" s="134">
        <v>-909542</v>
      </c>
      <c r="H122" s="135">
        <v>52027</v>
      </c>
      <c r="I122" s="136">
        <v>58724139</v>
      </c>
      <c r="J122" s="130">
        <f t="shared" si="6"/>
        <v>5274141.5</v>
      </c>
      <c r="K122" s="137"/>
      <c r="L122" s="131">
        <f t="shared" si="7"/>
        <v>53449997.5</v>
      </c>
      <c r="M122" s="119"/>
      <c r="N122" s="119"/>
    </row>
    <row r="123" spans="1:14">
      <c r="A123" s="119" t="s">
        <v>197</v>
      </c>
      <c r="B123" s="133">
        <v>54362519</v>
      </c>
      <c r="C123" s="134">
        <v>26844856</v>
      </c>
      <c r="D123" s="134">
        <v>0</v>
      </c>
      <c r="E123" s="134">
        <v>0</v>
      </c>
      <c r="F123" s="134">
        <v>1172035</v>
      </c>
      <c r="G123" s="134">
        <v>825159</v>
      </c>
      <c r="H123" s="135">
        <v>-367503</v>
      </c>
      <c r="I123" s="136">
        <v>82837066</v>
      </c>
      <c r="J123" s="130">
        <f t="shared" si="6"/>
        <v>27888529.5</v>
      </c>
      <c r="K123" s="137"/>
      <c r="L123" s="131">
        <f t="shared" si="7"/>
        <v>54948536.5</v>
      </c>
      <c r="M123" s="119"/>
      <c r="N123" s="119"/>
    </row>
    <row r="124" spans="1:14">
      <c r="A124" s="119" t="s">
        <v>198</v>
      </c>
      <c r="B124" s="133">
        <v>53640054.939999998</v>
      </c>
      <c r="C124" s="134">
        <v>6727217.7699999996</v>
      </c>
      <c r="D124" s="134">
        <v>0</v>
      </c>
      <c r="E124" s="134">
        <v>0</v>
      </c>
      <c r="F124" s="134">
        <v>4212873.79</v>
      </c>
      <c r="G124" s="134">
        <v>0</v>
      </c>
      <c r="H124" s="135">
        <v>292626.87</v>
      </c>
      <c r="I124" s="136">
        <v>64872773.36999999</v>
      </c>
      <c r="J124" s="130">
        <f t="shared" si="6"/>
        <v>9126281.5349999983</v>
      </c>
      <c r="K124" s="137"/>
      <c r="L124" s="131">
        <f t="shared" si="7"/>
        <v>55746491.834999993</v>
      </c>
      <c r="M124" s="119"/>
      <c r="N124" s="119"/>
    </row>
    <row r="125" spans="1:14">
      <c r="A125" s="119" t="s">
        <v>199</v>
      </c>
      <c r="B125" s="133">
        <v>50370756.68</v>
      </c>
      <c r="C125" s="134">
        <v>1458601.9100000001</v>
      </c>
      <c r="D125" s="134">
        <v>9536747</v>
      </c>
      <c r="E125" s="134">
        <v>0</v>
      </c>
      <c r="F125" s="134">
        <v>12636611.48</v>
      </c>
      <c r="G125" s="134">
        <v>0</v>
      </c>
      <c r="H125" s="135">
        <v>0</v>
      </c>
      <c r="I125" s="136">
        <v>74002717.070000008</v>
      </c>
      <c r="J125" s="130">
        <f t="shared" si="6"/>
        <v>17313654.649999999</v>
      </c>
      <c r="K125" s="137"/>
      <c r="L125" s="131">
        <f t="shared" si="7"/>
        <v>56689062.420000009</v>
      </c>
      <c r="M125" s="119"/>
      <c r="N125" s="119"/>
    </row>
    <row r="126" spans="1:14">
      <c r="A126" s="119" t="s">
        <v>200</v>
      </c>
      <c r="B126" s="133">
        <v>58700862.969999999</v>
      </c>
      <c r="C126" s="134">
        <v>245715.98000000004</v>
      </c>
      <c r="D126" s="134">
        <v>550159</v>
      </c>
      <c r="E126" s="134">
        <v>933479</v>
      </c>
      <c r="F126" s="134">
        <v>0</v>
      </c>
      <c r="G126" s="134">
        <v>0</v>
      </c>
      <c r="H126" s="135">
        <v>853478.25</v>
      </c>
      <c r="I126" s="136">
        <v>61283695.199999996</v>
      </c>
      <c r="J126" s="130">
        <f t="shared" si="6"/>
        <v>2582832.23</v>
      </c>
      <c r="K126" s="137"/>
      <c r="L126" s="131">
        <f t="shared" si="7"/>
        <v>58700862.969999999</v>
      </c>
      <c r="M126" s="119"/>
      <c r="N126" s="119"/>
    </row>
    <row r="127" spans="1:14">
      <c r="A127" s="119" t="s">
        <v>201</v>
      </c>
      <c r="B127" s="133">
        <v>50909454</v>
      </c>
      <c r="C127" s="134">
        <v>2747486</v>
      </c>
      <c r="D127" s="134">
        <v>18024</v>
      </c>
      <c r="E127" s="134">
        <v>0</v>
      </c>
      <c r="F127" s="134">
        <v>17961573</v>
      </c>
      <c r="G127" s="134">
        <v>76996</v>
      </c>
      <c r="H127" s="135">
        <v>31233</v>
      </c>
      <c r="I127" s="136">
        <v>71744766</v>
      </c>
      <c r="J127" s="130">
        <f t="shared" si="6"/>
        <v>11854525.5</v>
      </c>
      <c r="K127" s="137"/>
      <c r="L127" s="131">
        <f t="shared" si="7"/>
        <v>59890240.5</v>
      </c>
      <c r="M127" s="119"/>
      <c r="N127" s="119"/>
    </row>
    <row r="128" spans="1:14">
      <c r="A128" s="119" t="s">
        <v>202</v>
      </c>
      <c r="B128" s="133">
        <v>47354904.450000003</v>
      </c>
      <c r="C128" s="134">
        <v>25560308.020000003</v>
      </c>
      <c r="D128" s="134">
        <v>8479</v>
      </c>
      <c r="E128" s="134">
        <v>0</v>
      </c>
      <c r="F128" s="134">
        <v>26285273.160000004</v>
      </c>
      <c r="G128" s="134">
        <v>293137</v>
      </c>
      <c r="H128" s="135">
        <v>0</v>
      </c>
      <c r="I128" s="136">
        <v>99502101.629999995</v>
      </c>
      <c r="J128" s="130">
        <f t="shared" si="6"/>
        <v>39004560.600000009</v>
      </c>
      <c r="K128" s="137"/>
      <c r="L128" s="131">
        <f t="shared" si="7"/>
        <v>60497541.029999986</v>
      </c>
      <c r="M128" s="119"/>
      <c r="N128" s="119"/>
    </row>
    <row r="129" spans="1:14">
      <c r="A129" s="119" t="s">
        <v>203</v>
      </c>
      <c r="B129" s="133">
        <v>61236015</v>
      </c>
      <c r="C129" s="134">
        <v>3621210</v>
      </c>
      <c r="D129" s="134">
        <v>0</v>
      </c>
      <c r="E129" s="134">
        <v>0</v>
      </c>
      <c r="F129" s="134">
        <v>0</v>
      </c>
      <c r="G129" s="134">
        <v>0</v>
      </c>
      <c r="H129" s="135">
        <v>98808</v>
      </c>
      <c r="I129" s="136">
        <v>64956033</v>
      </c>
      <c r="J129" s="130">
        <f t="shared" si="6"/>
        <v>3720018</v>
      </c>
      <c r="K129" s="137"/>
      <c r="L129" s="131">
        <f t="shared" si="7"/>
        <v>61236015</v>
      </c>
      <c r="M129" s="119"/>
      <c r="N129" s="119"/>
    </row>
    <row r="130" spans="1:14">
      <c r="A130" s="119" t="s">
        <v>204</v>
      </c>
      <c r="B130" s="133">
        <v>62090976.089999996</v>
      </c>
      <c r="C130" s="134">
        <v>8929609.9199999999</v>
      </c>
      <c r="D130" s="134">
        <v>0</v>
      </c>
      <c r="E130" s="134">
        <v>0</v>
      </c>
      <c r="F130" s="134">
        <v>1601760.9100000001</v>
      </c>
      <c r="G130" s="134">
        <v>0</v>
      </c>
      <c r="H130" s="135">
        <v>740643.04</v>
      </c>
      <c r="I130" s="136">
        <v>73362989.959999993</v>
      </c>
      <c r="J130" s="130">
        <f t="shared" si="6"/>
        <v>10471133.414999999</v>
      </c>
      <c r="K130" s="137"/>
      <c r="L130" s="131">
        <f t="shared" si="7"/>
        <v>62891856.544999994</v>
      </c>
      <c r="M130" s="119"/>
      <c r="N130" s="119"/>
    </row>
    <row r="131" spans="1:14">
      <c r="A131" s="119" t="s">
        <v>205</v>
      </c>
      <c r="B131" s="133">
        <v>63399763.130000003</v>
      </c>
      <c r="C131" s="134">
        <v>2432439.9900000002</v>
      </c>
      <c r="D131" s="134">
        <v>0</v>
      </c>
      <c r="E131" s="134">
        <v>0</v>
      </c>
      <c r="F131" s="134">
        <v>91697.010000000009</v>
      </c>
      <c r="G131" s="134">
        <v>0</v>
      </c>
      <c r="H131" s="135">
        <v>616690.49000000011</v>
      </c>
      <c r="I131" s="136">
        <v>66540590.620000005</v>
      </c>
      <c r="J131" s="130">
        <f t="shared" si="6"/>
        <v>3094978.9850000003</v>
      </c>
      <c r="K131" s="137"/>
      <c r="L131" s="131">
        <f t="shared" si="7"/>
        <v>63445611.635000005</v>
      </c>
      <c r="M131" s="119"/>
      <c r="N131" s="119"/>
    </row>
    <row r="132" spans="1:14">
      <c r="A132" s="119" t="s">
        <v>206</v>
      </c>
      <c r="B132" s="133">
        <v>66561781.420000002</v>
      </c>
      <c r="C132" s="134">
        <v>3577808.4299999997</v>
      </c>
      <c r="D132" s="134">
        <v>0</v>
      </c>
      <c r="E132" s="134">
        <v>715397</v>
      </c>
      <c r="F132" s="134">
        <v>6328286.8399999999</v>
      </c>
      <c r="G132" s="134">
        <v>0</v>
      </c>
      <c r="H132" s="135">
        <v>285123.67000000004</v>
      </c>
      <c r="I132" s="136">
        <v>77468397.359999999</v>
      </c>
      <c r="J132" s="130">
        <f t="shared" ref="J132:J158" si="8">(F132*0.5)+C132+D132+E132+G132+H132</f>
        <v>7742472.5199999996</v>
      </c>
      <c r="K132" s="137"/>
      <c r="L132" s="131">
        <f t="shared" si="7"/>
        <v>69725924.840000004</v>
      </c>
      <c r="M132" s="119"/>
      <c r="N132" s="119"/>
    </row>
    <row r="133" spans="1:14">
      <c r="A133" s="119" t="s">
        <v>207</v>
      </c>
      <c r="B133" s="133">
        <v>68605199.360000014</v>
      </c>
      <c r="C133" s="134">
        <v>2876510.78</v>
      </c>
      <c r="D133" s="134">
        <v>0</v>
      </c>
      <c r="E133" s="134">
        <v>0</v>
      </c>
      <c r="F133" s="134">
        <v>6503144.9900000002</v>
      </c>
      <c r="G133" s="134">
        <v>50593</v>
      </c>
      <c r="H133" s="135">
        <v>554153.81000000006</v>
      </c>
      <c r="I133" s="136">
        <v>78589601.940000013</v>
      </c>
      <c r="J133" s="130">
        <f t="shared" si="8"/>
        <v>6732830.0850000009</v>
      </c>
      <c r="K133" s="137"/>
      <c r="L133" s="131">
        <f t="shared" si="7"/>
        <v>71856771.855000019</v>
      </c>
      <c r="M133" s="119"/>
      <c r="N133" s="119"/>
    </row>
    <row r="134" spans="1:14">
      <c r="A134" s="119" t="s">
        <v>208</v>
      </c>
      <c r="B134" s="133">
        <v>63562732</v>
      </c>
      <c r="C134" s="134">
        <v>828043</v>
      </c>
      <c r="D134" s="134">
        <v>0</v>
      </c>
      <c r="E134" s="134">
        <v>0</v>
      </c>
      <c r="F134" s="134">
        <v>17017161</v>
      </c>
      <c r="G134" s="134">
        <v>0</v>
      </c>
      <c r="H134" s="135">
        <v>322431</v>
      </c>
      <c r="I134" s="136">
        <v>81730367</v>
      </c>
      <c r="J134" s="130">
        <f t="shared" si="8"/>
        <v>9659054.5</v>
      </c>
      <c r="K134" s="137"/>
      <c r="L134" s="131">
        <f t="shared" si="7"/>
        <v>72071312.5</v>
      </c>
      <c r="M134" s="119"/>
      <c r="N134" s="119"/>
    </row>
    <row r="135" spans="1:14">
      <c r="A135" s="119" t="s">
        <v>209</v>
      </c>
      <c r="B135" s="133">
        <v>73114592</v>
      </c>
      <c r="C135" s="134">
        <v>4770388</v>
      </c>
      <c r="D135" s="134">
        <v>0</v>
      </c>
      <c r="E135" s="134">
        <v>0</v>
      </c>
      <c r="F135" s="134">
        <v>0</v>
      </c>
      <c r="G135" s="134">
        <v>0</v>
      </c>
      <c r="H135" s="135">
        <v>121824</v>
      </c>
      <c r="I135" s="136">
        <v>78006804</v>
      </c>
      <c r="J135" s="130">
        <f t="shared" si="8"/>
        <v>4892212</v>
      </c>
      <c r="K135" s="137"/>
      <c r="L135" s="131">
        <f t="shared" si="7"/>
        <v>73114592</v>
      </c>
      <c r="M135" s="119"/>
      <c r="N135" s="119"/>
    </row>
    <row r="136" spans="1:14">
      <c r="A136" s="119" t="s">
        <v>210</v>
      </c>
      <c r="B136" s="133">
        <v>73598220</v>
      </c>
      <c r="C136" s="134">
        <v>2883413.58</v>
      </c>
      <c r="D136" s="134">
        <v>0</v>
      </c>
      <c r="E136" s="134">
        <v>0</v>
      </c>
      <c r="F136" s="134">
        <v>0</v>
      </c>
      <c r="G136" s="134">
        <v>0</v>
      </c>
      <c r="H136" s="135">
        <v>0</v>
      </c>
      <c r="I136" s="136">
        <v>76481633.579999998</v>
      </c>
      <c r="J136" s="130">
        <f t="shared" si="8"/>
        <v>2883413.58</v>
      </c>
      <c r="K136" s="137"/>
      <c r="L136" s="131">
        <f t="shared" si="7"/>
        <v>73598220</v>
      </c>
      <c r="M136" s="119"/>
      <c r="N136" s="119"/>
    </row>
    <row r="137" spans="1:14">
      <c r="A137" s="119" t="s">
        <v>211</v>
      </c>
      <c r="B137" s="133">
        <v>70618838</v>
      </c>
      <c r="C137" s="134">
        <v>1207736</v>
      </c>
      <c r="D137" s="134">
        <v>0</v>
      </c>
      <c r="E137" s="134">
        <v>3500000</v>
      </c>
      <c r="F137" s="134">
        <v>7313722</v>
      </c>
      <c r="G137" s="134">
        <v>797532</v>
      </c>
      <c r="H137" s="135">
        <v>0</v>
      </c>
      <c r="I137" s="136">
        <v>83437828</v>
      </c>
      <c r="J137" s="130">
        <f t="shared" si="8"/>
        <v>9162129</v>
      </c>
      <c r="K137" s="137"/>
      <c r="L137" s="131">
        <f t="shared" si="7"/>
        <v>74275699</v>
      </c>
      <c r="M137" s="119"/>
      <c r="N137" s="119"/>
    </row>
    <row r="138" spans="1:14">
      <c r="A138" s="119" t="s">
        <v>212</v>
      </c>
      <c r="B138" s="133">
        <v>76129272.699999988</v>
      </c>
      <c r="C138" s="134">
        <v>4572798</v>
      </c>
      <c r="D138" s="134">
        <v>0</v>
      </c>
      <c r="E138" s="134">
        <v>3399996</v>
      </c>
      <c r="F138" s="134">
        <v>44208.17</v>
      </c>
      <c r="G138" s="134">
        <v>0</v>
      </c>
      <c r="H138" s="135">
        <v>110931</v>
      </c>
      <c r="I138" s="136">
        <v>84257205.86999999</v>
      </c>
      <c r="J138" s="130">
        <f t="shared" si="8"/>
        <v>8105829.085</v>
      </c>
      <c r="K138" s="137"/>
      <c r="L138" s="131">
        <f t="shared" si="7"/>
        <v>76151376.784999996</v>
      </c>
      <c r="M138" s="119"/>
      <c r="N138" s="119"/>
    </row>
    <row r="139" spans="1:14">
      <c r="A139" s="119" t="s">
        <v>213</v>
      </c>
      <c r="B139" s="133">
        <v>73912446.979999989</v>
      </c>
      <c r="C139" s="134">
        <v>20058471.200000003</v>
      </c>
      <c r="D139" s="134">
        <v>0</v>
      </c>
      <c r="E139" s="134">
        <v>0</v>
      </c>
      <c r="F139" s="134">
        <v>7245588.8100000005</v>
      </c>
      <c r="G139" s="134">
        <v>9766169</v>
      </c>
      <c r="H139" s="135">
        <v>61656.72</v>
      </c>
      <c r="I139" s="136">
        <v>111044332.70999999</v>
      </c>
      <c r="J139" s="130">
        <f t="shared" si="8"/>
        <v>33509091.325000003</v>
      </c>
      <c r="K139" s="137"/>
      <c r="L139" s="131">
        <f t="shared" si="7"/>
        <v>77535241.38499999</v>
      </c>
      <c r="M139" s="119"/>
      <c r="N139" s="119"/>
    </row>
    <row r="140" spans="1:14">
      <c r="A140" s="119" t="s">
        <v>214</v>
      </c>
      <c r="B140" s="133">
        <v>79843912.189999998</v>
      </c>
      <c r="C140" s="134">
        <v>13806523.550000001</v>
      </c>
      <c r="D140" s="134">
        <v>0</v>
      </c>
      <c r="E140" s="134">
        <v>0</v>
      </c>
      <c r="F140" s="134">
        <v>0</v>
      </c>
      <c r="G140" s="134">
        <v>1206268</v>
      </c>
      <c r="H140" s="135">
        <v>0</v>
      </c>
      <c r="I140" s="136">
        <v>94856703.739999995</v>
      </c>
      <c r="J140" s="130">
        <f t="shared" si="8"/>
        <v>15012791.550000001</v>
      </c>
      <c r="K140" s="137"/>
      <c r="L140" s="131">
        <f t="shared" si="7"/>
        <v>79843912.189999998</v>
      </c>
      <c r="M140" s="119"/>
      <c r="N140" s="119"/>
    </row>
    <row r="141" spans="1:14">
      <c r="A141" s="119" t="s">
        <v>215</v>
      </c>
      <c r="B141" s="133">
        <v>82267419</v>
      </c>
      <c r="C141" s="134">
        <v>1204868</v>
      </c>
      <c r="D141" s="134">
        <v>0</v>
      </c>
      <c r="E141" s="134">
        <v>0</v>
      </c>
      <c r="F141" s="134">
        <v>0</v>
      </c>
      <c r="G141" s="134">
        <v>61896</v>
      </c>
      <c r="H141" s="135">
        <v>929744</v>
      </c>
      <c r="I141" s="136">
        <v>84463927</v>
      </c>
      <c r="J141" s="130">
        <f t="shared" si="8"/>
        <v>2196508</v>
      </c>
      <c r="K141" s="137"/>
      <c r="L141" s="131">
        <f t="shared" si="7"/>
        <v>82267419</v>
      </c>
      <c r="M141" s="119"/>
      <c r="N141" s="119"/>
    </row>
    <row r="142" spans="1:14">
      <c r="A142" s="119" t="s">
        <v>216</v>
      </c>
      <c r="B142" s="133">
        <v>66078582</v>
      </c>
      <c r="C142" s="134">
        <v>933568</v>
      </c>
      <c r="D142" s="134">
        <v>733462</v>
      </c>
      <c r="E142" s="134">
        <v>0</v>
      </c>
      <c r="F142" s="134">
        <v>45363879</v>
      </c>
      <c r="G142" s="134">
        <v>0</v>
      </c>
      <c r="H142" s="135">
        <v>346566</v>
      </c>
      <c r="I142" s="136">
        <v>113456057</v>
      </c>
      <c r="J142" s="130">
        <f t="shared" si="8"/>
        <v>24695535.5</v>
      </c>
      <c r="K142" s="137"/>
      <c r="L142" s="131">
        <f t="shared" si="7"/>
        <v>88760521.5</v>
      </c>
      <c r="M142" s="119"/>
      <c r="N142" s="119"/>
    </row>
    <row r="143" spans="1:14">
      <c r="A143" s="119" t="s">
        <v>217</v>
      </c>
      <c r="B143" s="133">
        <v>92465682</v>
      </c>
      <c r="C143" s="134">
        <v>11487830</v>
      </c>
      <c r="D143" s="134">
        <v>1600284</v>
      </c>
      <c r="E143" s="134">
        <v>0</v>
      </c>
      <c r="F143" s="134">
        <v>2065592</v>
      </c>
      <c r="G143" s="134">
        <v>0</v>
      </c>
      <c r="H143" s="135">
        <v>992313</v>
      </c>
      <c r="I143" s="136">
        <v>108611701</v>
      </c>
      <c r="J143" s="130">
        <f t="shared" si="8"/>
        <v>15113223</v>
      </c>
      <c r="K143" s="137"/>
      <c r="L143" s="131">
        <f t="shared" si="7"/>
        <v>93498478</v>
      </c>
      <c r="M143" s="119"/>
      <c r="N143" s="119"/>
    </row>
    <row r="144" spans="1:14">
      <c r="A144" s="119" t="s">
        <v>218</v>
      </c>
      <c r="B144" s="133">
        <v>95819513</v>
      </c>
      <c r="C144" s="134">
        <v>15999894</v>
      </c>
      <c r="D144" s="134">
        <v>0</v>
      </c>
      <c r="E144" s="134">
        <v>0</v>
      </c>
      <c r="F144" s="134">
        <v>0</v>
      </c>
      <c r="G144" s="134">
        <v>5907378</v>
      </c>
      <c r="H144" s="135">
        <v>0</v>
      </c>
      <c r="I144" s="136">
        <v>117726785</v>
      </c>
      <c r="J144" s="130">
        <f t="shared" si="8"/>
        <v>21907272</v>
      </c>
      <c r="K144" s="137"/>
      <c r="L144" s="131">
        <f t="shared" si="7"/>
        <v>95819513</v>
      </c>
      <c r="M144" s="119"/>
      <c r="N144" s="119"/>
    </row>
    <row r="145" spans="1:14">
      <c r="A145" s="119" t="s">
        <v>219</v>
      </c>
      <c r="B145" s="133">
        <v>101071937.72999999</v>
      </c>
      <c r="C145" s="134">
        <v>1055405.3999999999</v>
      </c>
      <c r="D145" s="134">
        <v>0</v>
      </c>
      <c r="E145" s="134">
        <v>0</v>
      </c>
      <c r="F145" s="134">
        <v>185</v>
      </c>
      <c r="G145" s="134">
        <v>6205718</v>
      </c>
      <c r="H145" s="135">
        <v>66000</v>
      </c>
      <c r="I145" s="136">
        <v>108399246.13</v>
      </c>
      <c r="J145" s="130">
        <f t="shared" si="8"/>
        <v>7327215.9000000004</v>
      </c>
      <c r="K145" s="137"/>
      <c r="L145" s="131">
        <f t="shared" si="7"/>
        <v>101072030.22999999</v>
      </c>
      <c r="M145" s="119"/>
      <c r="N145" s="119"/>
    </row>
    <row r="146" spans="1:14">
      <c r="A146" s="119" t="s">
        <v>220</v>
      </c>
      <c r="B146" s="133">
        <v>99065191.799999997</v>
      </c>
      <c r="C146" s="134">
        <v>18399693.370000001</v>
      </c>
      <c r="D146" s="134">
        <v>7374156</v>
      </c>
      <c r="E146" s="134">
        <v>0</v>
      </c>
      <c r="F146" s="134">
        <v>6372335.8399999989</v>
      </c>
      <c r="G146" s="134">
        <v>0</v>
      </c>
      <c r="H146" s="135">
        <v>540775.43999999994</v>
      </c>
      <c r="I146" s="136">
        <v>131752152.45</v>
      </c>
      <c r="J146" s="130">
        <f t="shared" si="8"/>
        <v>29500792.73</v>
      </c>
      <c r="K146" s="137"/>
      <c r="L146" s="131">
        <f t="shared" si="7"/>
        <v>102251359.72</v>
      </c>
      <c r="M146" s="119"/>
      <c r="N146" s="119"/>
    </row>
    <row r="147" spans="1:14">
      <c r="A147" s="119" t="s">
        <v>221</v>
      </c>
      <c r="B147" s="133">
        <v>90706886.739999995</v>
      </c>
      <c r="C147" s="134">
        <v>8230981.7700000014</v>
      </c>
      <c r="D147" s="134">
        <v>9893617</v>
      </c>
      <c r="E147" s="134">
        <v>0</v>
      </c>
      <c r="F147" s="134">
        <v>33221431.030000009</v>
      </c>
      <c r="G147" s="134">
        <v>9746</v>
      </c>
      <c r="H147" s="135">
        <v>494994.82000000007</v>
      </c>
      <c r="I147" s="136">
        <v>142557657.35999998</v>
      </c>
      <c r="J147" s="130">
        <f t="shared" si="8"/>
        <v>35240055.105000004</v>
      </c>
      <c r="K147" s="137"/>
      <c r="L147" s="131">
        <f t="shared" ref="L147:L178" si="9">(I147-J147)+K147</f>
        <v>107317602.25499998</v>
      </c>
      <c r="M147" s="119"/>
      <c r="N147" s="119"/>
    </row>
    <row r="148" spans="1:14">
      <c r="A148" s="119" t="s">
        <v>222</v>
      </c>
      <c r="B148" s="133">
        <v>116101368</v>
      </c>
      <c r="C148" s="134">
        <v>6819931</v>
      </c>
      <c r="D148" s="134">
        <v>0</v>
      </c>
      <c r="E148" s="134">
        <v>-3459890</v>
      </c>
      <c r="F148" s="134">
        <v>0</v>
      </c>
      <c r="G148" s="134">
        <v>15656</v>
      </c>
      <c r="H148" s="135">
        <v>0</v>
      </c>
      <c r="I148" s="136">
        <v>119477065</v>
      </c>
      <c r="J148" s="130">
        <f t="shared" si="8"/>
        <v>3375697</v>
      </c>
      <c r="K148" s="137"/>
      <c r="L148" s="131">
        <f t="shared" si="9"/>
        <v>116101368</v>
      </c>
      <c r="M148" s="119"/>
      <c r="N148" s="119"/>
    </row>
    <row r="149" spans="1:14">
      <c r="A149" s="119" t="s">
        <v>223</v>
      </c>
      <c r="B149" s="133">
        <v>80136246.753596514</v>
      </c>
      <c r="C149" s="134">
        <v>2769258.6436363636</v>
      </c>
      <c r="D149" s="134">
        <v>0</v>
      </c>
      <c r="E149" s="134">
        <v>0</v>
      </c>
      <c r="F149" s="134">
        <v>77631995.49818182</v>
      </c>
      <c r="G149" s="134">
        <v>9686319.2727272734</v>
      </c>
      <c r="H149" s="135">
        <v>0</v>
      </c>
      <c r="I149" s="136">
        <v>170223820.16814199</v>
      </c>
      <c r="J149" s="130">
        <f t="shared" si="8"/>
        <v>51271575.665454544</v>
      </c>
      <c r="K149" s="137"/>
      <c r="L149" s="131">
        <f t="shared" si="9"/>
        <v>118952244.50268745</v>
      </c>
      <c r="M149" s="119"/>
      <c r="N149" s="119"/>
    </row>
    <row r="150" spans="1:14">
      <c r="A150" s="119" t="s">
        <v>224</v>
      </c>
      <c r="B150" s="133">
        <v>128904579</v>
      </c>
      <c r="C150" s="134">
        <v>9099670.6799999997</v>
      </c>
      <c r="D150" s="134">
        <v>0</v>
      </c>
      <c r="E150" s="134">
        <v>498038</v>
      </c>
      <c r="F150" s="134">
        <v>0</v>
      </c>
      <c r="G150" s="134">
        <v>464017</v>
      </c>
      <c r="H150" s="135">
        <v>0</v>
      </c>
      <c r="I150" s="136">
        <v>138966304.68000001</v>
      </c>
      <c r="J150" s="130">
        <f t="shared" si="8"/>
        <v>10061725.68</v>
      </c>
      <c r="K150" s="137"/>
      <c r="L150" s="131">
        <f t="shared" si="9"/>
        <v>128904579</v>
      </c>
      <c r="M150" s="119"/>
      <c r="N150" s="119"/>
    </row>
    <row r="151" spans="1:14">
      <c r="A151" s="119" t="s">
        <v>225</v>
      </c>
      <c r="B151" s="133">
        <v>134657837</v>
      </c>
      <c r="C151" s="134">
        <v>2497564</v>
      </c>
      <c r="D151" s="134">
        <v>0</v>
      </c>
      <c r="E151" s="134">
        <v>0</v>
      </c>
      <c r="F151" s="134">
        <v>0</v>
      </c>
      <c r="G151" s="134">
        <v>12520446</v>
      </c>
      <c r="H151" s="135">
        <v>854026</v>
      </c>
      <c r="I151" s="136">
        <v>150529873</v>
      </c>
      <c r="J151" s="130">
        <f t="shared" si="8"/>
        <v>15872036</v>
      </c>
      <c r="K151" s="137"/>
      <c r="L151" s="131">
        <f t="shared" si="9"/>
        <v>134657837</v>
      </c>
      <c r="M151" s="119"/>
      <c r="N151" s="119"/>
    </row>
    <row r="152" spans="1:14">
      <c r="A152" s="119" t="s">
        <v>226</v>
      </c>
      <c r="B152" s="133">
        <v>131080643</v>
      </c>
      <c r="C152" s="134">
        <v>15356020.363636363</v>
      </c>
      <c r="D152" s="134">
        <v>41432233.090909094</v>
      </c>
      <c r="E152" s="134">
        <v>-4913580</v>
      </c>
      <c r="F152" s="134">
        <v>20570690.181818184</v>
      </c>
      <c r="G152" s="134">
        <v>0</v>
      </c>
      <c r="H152" s="135">
        <v>1789305.8181818181</v>
      </c>
      <c r="I152" s="136">
        <v>205315312.45454547</v>
      </c>
      <c r="J152" s="130">
        <f t="shared" si="8"/>
        <v>63949324.363636367</v>
      </c>
      <c r="K152" s="137"/>
      <c r="L152" s="131">
        <f t="shared" si="9"/>
        <v>141365988.09090909</v>
      </c>
      <c r="M152" s="119"/>
      <c r="N152" s="119"/>
    </row>
    <row r="153" spans="1:14">
      <c r="A153" s="119" t="s">
        <v>227</v>
      </c>
      <c r="B153" s="133">
        <v>142940539.53</v>
      </c>
      <c r="C153" s="134">
        <v>18515840.450000003</v>
      </c>
      <c r="D153" s="134">
        <v>0</v>
      </c>
      <c r="E153" s="134">
        <v>0</v>
      </c>
      <c r="F153" s="134">
        <v>7571191.4300000016</v>
      </c>
      <c r="G153" s="134">
        <v>0</v>
      </c>
      <c r="H153" s="135">
        <v>0</v>
      </c>
      <c r="I153" s="136">
        <v>169027571.41000003</v>
      </c>
      <c r="J153" s="130">
        <f t="shared" si="8"/>
        <v>22301436.165000003</v>
      </c>
      <c r="K153" s="137"/>
      <c r="L153" s="131">
        <f t="shared" si="9"/>
        <v>146726135.24500003</v>
      </c>
      <c r="M153" s="119"/>
      <c r="N153" s="119"/>
    </row>
    <row r="154" spans="1:14">
      <c r="A154" s="119" t="s">
        <v>228</v>
      </c>
      <c r="B154" s="133">
        <v>141683208.53</v>
      </c>
      <c r="C154" s="134">
        <v>17574988.649999999</v>
      </c>
      <c r="D154" s="134">
        <v>0</v>
      </c>
      <c r="E154" s="134">
        <v>2594697</v>
      </c>
      <c r="F154" s="134">
        <v>13936580.68</v>
      </c>
      <c r="G154" s="134">
        <v>0</v>
      </c>
      <c r="H154" s="135">
        <v>0</v>
      </c>
      <c r="I154" s="136">
        <v>175789474.86000001</v>
      </c>
      <c r="J154" s="130">
        <f t="shared" si="8"/>
        <v>27137975.989999998</v>
      </c>
      <c r="K154" s="137"/>
      <c r="L154" s="131">
        <f t="shared" si="9"/>
        <v>148651498.87</v>
      </c>
      <c r="M154" s="119"/>
      <c r="N154" s="119"/>
    </row>
    <row r="155" spans="1:14">
      <c r="A155" s="119" t="s">
        <v>229</v>
      </c>
      <c r="B155" s="133">
        <v>166692534.02999997</v>
      </c>
      <c r="C155" s="134">
        <v>6338351.8399999999</v>
      </c>
      <c r="D155" s="134">
        <v>0</v>
      </c>
      <c r="E155" s="134">
        <v>0</v>
      </c>
      <c r="F155" s="134">
        <v>14555280.370000001</v>
      </c>
      <c r="G155" s="134">
        <v>0</v>
      </c>
      <c r="H155" s="135">
        <v>127204.35999999999</v>
      </c>
      <c r="I155" s="136">
        <v>187713370.59999999</v>
      </c>
      <c r="J155" s="130">
        <f t="shared" si="8"/>
        <v>13743196.385</v>
      </c>
      <c r="K155" s="137"/>
      <c r="L155" s="131">
        <f t="shared" si="9"/>
        <v>173970174.215</v>
      </c>
      <c r="M155" s="119"/>
      <c r="N155" s="119"/>
    </row>
    <row r="156" spans="1:14">
      <c r="A156" s="119" t="s">
        <v>230</v>
      </c>
      <c r="B156" s="133">
        <v>185719846</v>
      </c>
      <c r="C156" s="134">
        <v>650014</v>
      </c>
      <c r="D156" s="134">
        <v>0</v>
      </c>
      <c r="E156" s="134">
        <v>13200000</v>
      </c>
      <c r="F156" s="134">
        <v>0</v>
      </c>
      <c r="G156" s="134">
        <v>34071</v>
      </c>
      <c r="H156" s="135">
        <v>2191420</v>
      </c>
      <c r="I156" s="136">
        <v>201795351</v>
      </c>
      <c r="J156" s="130">
        <f t="shared" si="8"/>
        <v>16075505</v>
      </c>
      <c r="K156" s="137"/>
      <c r="L156" s="131">
        <f t="shared" si="9"/>
        <v>185719846</v>
      </c>
      <c r="M156" s="119"/>
      <c r="N156" s="119"/>
    </row>
    <row r="157" spans="1:14">
      <c r="A157" s="119" t="s">
        <v>231</v>
      </c>
      <c r="B157" s="133">
        <v>203607517</v>
      </c>
      <c r="C157" s="134">
        <v>11573851</v>
      </c>
      <c r="D157" s="134">
        <v>0</v>
      </c>
      <c r="E157" s="134">
        <v>0</v>
      </c>
      <c r="F157" s="134">
        <v>120684923</v>
      </c>
      <c r="G157" s="134">
        <v>0</v>
      </c>
      <c r="H157" s="135">
        <v>579304</v>
      </c>
      <c r="I157" s="136">
        <v>336445595</v>
      </c>
      <c r="J157" s="130">
        <f t="shared" si="8"/>
        <v>72495616.5</v>
      </c>
      <c r="K157" s="137"/>
      <c r="L157" s="131">
        <f t="shared" si="9"/>
        <v>263949978.5</v>
      </c>
      <c r="M157" s="119"/>
      <c r="N157" s="119"/>
    </row>
    <row r="158" spans="1:14">
      <c r="A158" s="119" t="s">
        <v>232</v>
      </c>
      <c r="B158" s="133">
        <v>269090856.08000004</v>
      </c>
      <c r="C158" s="134">
        <v>208948.57</v>
      </c>
      <c r="D158" s="134">
        <v>2887216</v>
      </c>
      <c r="E158" s="134">
        <v>2019554</v>
      </c>
      <c r="F158" s="134">
        <v>0</v>
      </c>
      <c r="G158" s="134">
        <v>0</v>
      </c>
      <c r="H158" s="135">
        <v>4032678.4800000004</v>
      </c>
      <c r="I158" s="136">
        <v>278239253.13000005</v>
      </c>
      <c r="J158" s="130">
        <f t="shared" si="8"/>
        <v>9148397.0500000007</v>
      </c>
      <c r="K158" s="137"/>
      <c r="L158" s="131">
        <f t="shared" si="9"/>
        <v>269090856.08000004</v>
      </c>
      <c r="M158" s="119"/>
      <c r="N158" s="119"/>
    </row>
    <row r="159" spans="1:14" ht="15" thickBot="1">
      <c r="A159" s="119"/>
      <c r="B159" s="138"/>
      <c r="C159" s="138"/>
      <c r="D159" s="138"/>
      <c r="E159" s="138"/>
      <c r="F159" s="138"/>
      <c r="G159" s="138"/>
      <c r="H159" s="139"/>
      <c r="I159" s="136"/>
      <c r="J159" s="130"/>
      <c r="K159" s="137"/>
      <c r="L159" s="131">
        <f t="shared" ref="L159" si="10">(I159-J159)+K159</f>
        <v>0</v>
      </c>
      <c r="M159" s="119"/>
      <c r="N159" s="119"/>
    </row>
    <row r="160" spans="1:14" ht="15" thickBot="1">
      <c r="A160" s="140" t="s">
        <v>233</v>
      </c>
      <c r="B160" s="141">
        <v>5997061230.7219296</v>
      </c>
      <c r="C160" s="142">
        <v>610817115.90303004</v>
      </c>
      <c r="D160" s="142">
        <v>81679289.090909094</v>
      </c>
      <c r="E160" s="142">
        <v>34851611</v>
      </c>
      <c r="F160" s="142">
        <v>733297197.94060624</v>
      </c>
      <c r="G160" s="142">
        <v>67645361.606060609</v>
      </c>
      <c r="H160" s="143">
        <v>35981809.216969691</v>
      </c>
      <c r="I160" s="144">
        <v>7561333615.4795055</v>
      </c>
      <c r="J160" s="137">
        <f>SUM(J4:J159)</f>
        <v>1197623785.7872725</v>
      </c>
      <c r="K160" s="137">
        <f>SUM(K4:K159)</f>
        <v>0</v>
      </c>
      <c r="L160" s="145">
        <f t="shared" ref="L160" si="11">I160-J160+K160</f>
        <v>6363709829.6922331</v>
      </c>
      <c r="M160" s="119"/>
      <c r="N160" s="119"/>
    </row>
  </sheetData>
  <sheetProtection selectLockedCells="1" selectUnlockedCells="1"/>
  <sortState xmlns:xlrd2="http://schemas.microsoft.com/office/spreadsheetml/2017/richdata2" ref="A4:L158">
    <sortCondition ref="L4:L158"/>
  </sortState>
  <mergeCells count="1">
    <mergeCell ref="A1: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27768-5C06-4B49-9A92-58894B90E7D7}">
  <dimension ref="A1:H25"/>
  <sheetViews>
    <sheetView topLeftCell="A3" workbookViewId="0">
      <selection activeCell="B23" sqref="B23"/>
    </sheetView>
  </sheetViews>
  <sheetFormatPr defaultRowHeight="14.1"/>
  <cols>
    <col min="1" max="1" width="63.1640625" style="44" customWidth="1"/>
    <col min="2" max="6" width="22.6640625" style="44" customWidth="1"/>
    <col min="7" max="9" width="22.6640625" customWidth="1"/>
  </cols>
  <sheetData>
    <row r="1" spans="1:8" ht="71.099999999999994" customHeight="1">
      <c r="A1" s="198" t="s">
        <v>234</v>
      </c>
      <c r="B1" s="201"/>
      <c r="C1" s="201"/>
      <c r="D1" s="147"/>
      <c r="E1" s="148"/>
      <c r="F1" s="148"/>
    </row>
    <row r="2" spans="1:8">
      <c r="A2" s="147"/>
      <c r="B2" s="149"/>
      <c r="C2" s="149"/>
      <c r="D2" s="147"/>
      <c r="E2" s="148"/>
      <c r="F2" s="148"/>
    </row>
    <row r="3" spans="1:8">
      <c r="A3" s="150" t="s">
        <v>235</v>
      </c>
      <c r="B3" s="151">
        <v>2024</v>
      </c>
      <c r="C3" s="151">
        <v>2025</v>
      </c>
      <c r="D3" s="152">
        <v>2026</v>
      </c>
      <c r="E3" s="152">
        <v>2027</v>
      </c>
      <c r="F3" s="152">
        <v>2028</v>
      </c>
    </row>
    <row r="4" spans="1:8">
      <c r="A4" s="147" t="s">
        <v>236</v>
      </c>
      <c r="B4" s="148">
        <f>'Dues Calculations'!L161</f>
        <v>171036.34018738524</v>
      </c>
      <c r="C4" s="148">
        <f>'Dues Calculations'!Q161</f>
        <v>176167.43039300645</v>
      </c>
      <c r="D4" s="148">
        <f>'Dues Calculations'!V161</f>
        <v>181452.45330479651</v>
      </c>
      <c r="E4" s="148">
        <f>'Dues Calculations'!AA161</f>
        <v>186896.02690394039</v>
      </c>
      <c r="F4" s="148">
        <f>'Dues Calculations'!AF161</f>
        <v>192502.90771105819</v>
      </c>
    </row>
    <row r="5" spans="1:8">
      <c r="A5" s="147" t="s">
        <v>237</v>
      </c>
      <c r="B5" s="148">
        <f>'Dues Calculations'!M161</f>
        <v>170414.40459552992</v>
      </c>
      <c r="C5" s="148">
        <f>'Dues Calculations'!R161</f>
        <v>175526.83673339579</v>
      </c>
      <c r="D5" s="148">
        <f>'Dues Calculations'!W161</f>
        <v>180792.64188352838</v>
      </c>
      <c r="E5" s="148">
        <f>'Dues Calculations'!AB161</f>
        <v>186216.42116374397</v>
      </c>
      <c r="F5" s="148">
        <f>'Dues Calculations'!AG161</f>
        <v>191802.9138223659</v>
      </c>
      <c r="G5" s="43"/>
      <c r="H5" s="43"/>
    </row>
    <row r="6" spans="1:8">
      <c r="A6" s="147" t="s">
        <v>238</v>
      </c>
      <c r="B6" s="148">
        <f>B4-B5</f>
        <v>621.93559185531922</v>
      </c>
      <c r="C6" s="148">
        <f t="shared" ref="C6:F6" si="0">C4-C5</f>
        <v>640.59365961066214</v>
      </c>
      <c r="D6" s="148">
        <f t="shared" si="0"/>
        <v>659.81142126812483</v>
      </c>
      <c r="E6" s="148">
        <f t="shared" si="0"/>
        <v>679.60574019642081</v>
      </c>
      <c r="F6" s="148">
        <f t="shared" si="0"/>
        <v>699.99388869229006</v>
      </c>
    </row>
    <row r="7" spans="1:8">
      <c r="A7" s="147"/>
      <c r="B7" s="147"/>
      <c r="C7" s="147"/>
      <c r="D7" s="147"/>
      <c r="E7" s="147"/>
      <c r="F7" s="147"/>
    </row>
    <row r="8" spans="1:8">
      <c r="A8" s="147"/>
      <c r="B8" s="147"/>
      <c r="C8" s="147"/>
      <c r="D8" s="147"/>
      <c r="E8" s="147"/>
      <c r="F8" s="147"/>
    </row>
    <row r="9" spans="1:8">
      <c r="A9" s="153" t="s">
        <v>239</v>
      </c>
      <c r="B9" s="147"/>
      <c r="C9" s="147"/>
      <c r="D9" s="147"/>
      <c r="E9" s="147"/>
      <c r="F9" s="147"/>
    </row>
    <row r="10" spans="1:8">
      <c r="A10" s="147" t="s">
        <v>240</v>
      </c>
      <c r="B10" s="148">
        <f>'Dues Calculations'!M162</f>
        <v>35302.963566926934</v>
      </c>
      <c r="C10" s="148">
        <f>'Dues Calculations'!R162</f>
        <v>36362.052473934746</v>
      </c>
      <c r="D10" s="148">
        <f>'Dues Calculations'!W162</f>
        <v>37452.914048152794</v>
      </c>
      <c r="E10" s="148">
        <f>'Dues Calculations'!AB162</f>
        <v>38576.50146959738</v>
      </c>
      <c r="F10" s="148">
        <f>'Dues Calculations'!AG162</f>
        <v>39733.796513685302</v>
      </c>
    </row>
    <row r="11" spans="1:8">
      <c r="A11" s="147" t="s">
        <v>241</v>
      </c>
      <c r="B11" s="148">
        <f>'Dues Calculations'!K162</f>
        <v>5431225.1641426077</v>
      </c>
      <c r="C11" s="148">
        <f>'Dues Calculations'!P162</f>
        <v>5594161.9190668855</v>
      </c>
      <c r="D11" s="148">
        <f>'Dues Calculations'!U162</f>
        <v>5761986.7766388915</v>
      </c>
      <c r="E11" s="148">
        <f>'Dues Calculations'!Z162</f>
        <v>5934846.3799380595</v>
      </c>
      <c r="F11" s="148">
        <f>'Dues Calculations'!AE162</f>
        <v>6112891.7713362016</v>
      </c>
    </row>
    <row r="12" spans="1:8">
      <c r="A12" s="147" t="s">
        <v>242</v>
      </c>
      <c r="B12" s="154">
        <f>B10/B11</f>
        <v>6.4999999999999971E-3</v>
      </c>
      <c r="C12" s="154">
        <f t="shared" ref="C12:F12" si="1">C10/C11</f>
        <v>6.499999999999998E-3</v>
      </c>
      <c r="D12" s="154">
        <f t="shared" si="1"/>
        <v>6.4999999999999997E-3</v>
      </c>
      <c r="E12" s="154">
        <f t="shared" si="1"/>
        <v>6.4999999999999988E-3</v>
      </c>
      <c r="F12" s="154">
        <f t="shared" si="1"/>
        <v>6.4999999999999988E-3</v>
      </c>
    </row>
    <row r="13" spans="1:8">
      <c r="A13" s="147"/>
      <c r="B13" s="147"/>
      <c r="C13" s="147"/>
      <c r="D13" s="147"/>
      <c r="E13" s="147"/>
      <c r="F13" s="147"/>
    </row>
    <row r="14" spans="1:8">
      <c r="A14" s="147" t="s">
        <v>243</v>
      </c>
      <c r="B14" s="148">
        <f>'Dues Calculations'!M164</f>
        <v>366449.22007709811</v>
      </c>
      <c r="C14" s="148">
        <f>'Dues Calculations'!R164</f>
        <v>377442.69667941105</v>
      </c>
      <c r="D14" s="148">
        <f>'Dues Calculations'!W164</f>
        <v>388765.97779294342</v>
      </c>
      <c r="E14" s="148">
        <f>'Dues Calculations'!AB164</f>
        <v>400428.95723173168</v>
      </c>
      <c r="F14" s="148">
        <f>'Dues Calculations'!AG164</f>
        <v>412441.82605368359</v>
      </c>
    </row>
    <row r="15" spans="1:8">
      <c r="A15" s="147" t="s">
        <v>244</v>
      </c>
      <c r="B15" s="148">
        <f>'Dues Calculations'!K164</f>
        <v>158498183.19793755</v>
      </c>
      <c r="C15" s="148">
        <f>'Dues Calculations'!P164</f>
        <v>163253128.6938757</v>
      </c>
      <c r="D15" s="148">
        <f>'Dues Calculations'!U164</f>
        <v>168150722.55469191</v>
      </c>
      <c r="E15" s="148">
        <f>'Dues Calculations'!Z164</f>
        <v>173195244.23133272</v>
      </c>
      <c r="F15" s="148">
        <f>'Dues Calculations'!AE164</f>
        <v>178391101.55827269</v>
      </c>
    </row>
    <row r="16" spans="1:8">
      <c r="A16" s="147" t="s">
        <v>242</v>
      </c>
      <c r="B16" s="154">
        <f>B14/B15</f>
        <v>2.3120089623958951E-3</v>
      </c>
      <c r="C16" s="154">
        <f t="shared" ref="C16:F16" si="2">C14/C15</f>
        <v>2.3120089623958947E-3</v>
      </c>
      <c r="D16" s="154">
        <f t="shared" si="2"/>
        <v>2.3120089636635087E-3</v>
      </c>
      <c r="E16" s="154">
        <f t="shared" si="2"/>
        <v>2.3120089642697599E-3</v>
      </c>
      <c r="F16" s="154">
        <f t="shared" si="2"/>
        <v>2.3120089648583542E-3</v>
      </c>
    </row>
    <row r="17" spans="1:6">
      <c r="A17" s="147"/>
      <c r="B17" s="147"/>
      <c r="C17" s="147"/>
      <c r="D17" s="147"/>
      <c r="E17" s="147"/>
      <c r="F17" s="147"/>
    </row>
    <row r="18" spans="1:6">
      <c r="A18" s="147" t="s">
        <v>245</v>
      </c>
      <c r="B18" s="155">
        <f>$B$12/$B$16</f>
        <v>2.8114077867865004</v>
      </c>
      <c r="C18" s="155">
        <f>$C$12/$C$16</f>
        <v>2.8114077867865013</v>
      </c>
      <c r="D18" s="155">
        <f>$D$12/$D$16</f>
        <v>2.8114077852450809</v>
      </c>
      <c r="E18" s="155">
        <f>$E$12/$E$16</f>
        <v>2.8114077845078778</v>
      </c>
      <c r="F18" s="155">
        <f>$F$12/$F$16</f>
        <v>2.8114077837921458</v>
      </c>
    </row>
    <row r="19" spans="1:6">
      <c r="A19" s="147"/>
      <c r="B19" s="147"/>
      <c r="C19" s="147"/>
      <c r="D19" s="147"/>
      <c r="E19" s="147"/>
      <c r="F19" s="147"/>
    </row>
    <row r="20" spans="1:6">
      <c r="A20" s="147"/>
      <c r="B20" s="147"/>
      <c r="C20" s="147"/>
      <c r="D20" s="147"/>
      <c r="E20" s="147"/>
      <c r="F20" s="147"/>
    </row>
    <row r="21" spans="1:6">
      <c r="A21" s="150" t="s">
        <v>246</v>
      </c>
      <c r="B21" s="147"/>
      <c r="C21" s="147"/>
      <c r="D21" s="147"/>
      <c r="E21" s="147"/>
      <c r="F21" s="147"/>
    </row>
    <row r="22" spans="1:6">
      <c r="A22" s="147" t="s">
        <v>236</v>
      </c>
      <c r="B22" s="148">
        <f>'Dues Calculations'!L160</f>
        <v>26510632.729044713</v>
      </c>
      <c r="C22" s="148">
        <f>'Dues Calculations'!Q160</f>
        <v>27305951.710916001</v>
      </c>
      <c r="D22" s="148">
        <f>'Dues Calculations'!V160</f>
        <v>28125130.262243457</v>
      </c>
      <c r="E22" s="148">
        <f>'Dues Calculations'!AA160</f>
        <v>28968884.170110762</v>
      </c>
      <c r="F22" s="148">
        <f>'Dues Calculations'!AF160</f>
        <v>29837950.695214018</v>
      </c>
    </row>
    <row r="23" spans="1:6">
      <c r="A23" s="147" t="s">
        <v>237</v>
      </c>
      <c r="B23" s="148">
        <f>'Dues Calculations'!M160</f>
        <v>26414232.71230714</v>
      </c>
      <c r="C23" s="148">
        <f>'Dues Calculations'!R160</f>
        <v>27206659.693676345</v>
      </c>
      <c r="D23" s="148">
        <f>'Dues Calculations'!W160</f>
        <v>28022859.491946898</v>
      </c>
      <c r="E23" s="148">
        <f>'Dues Calculations'!AB160</f>
        <v>28863545.280380316</v>
      </c>
      <c r="F23" s="148">
        <f>'Dues Calculations'!AG160</f>
        <v>29729451.642466713</v>
      </c>
    </row>
    <row r="25" spans="1:6">
      <c r="B25" s="157">
        <f>+B23-B22</f>
        <v>-96400.016737572849</v>
      </c>
    </row>
  </sheetData>
  <mergeCells count="1">
    <mergeCell ref="A1:C1"/>
  </mergeCells>
  <pageMargins left="0.7" right="0.7" top="0.75" bottom="0.75" header="0.3" footer="0.3"/>
  <pageSetup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40411AC7CBDC4FB53837EF28736220" ma:contentTypeVersion="16" ma:contentTypeDescription="Create a new document." ma:contentTypeScope="" ma:versionID="0a899ad14da247324a9c1f183a3bf297">
  <xsd:schema xmlns:xsd="http://www.w3.org/2001/XMLSchema" xmlns:xs="http://www.w3.org/2001/XMLSchema" xmlns:p="http://schemas.microsoft.com/office/2006/metadata/properties" xmlns:ns2="46751e9b-86de-4950-bbae-665e16002ec7" xmlns:ns3="5e1404d5-b123-453b-9784-bd200b248461" targetNamespace="http://schemas.microsoft.com/office/2006/metadata/properties" ma:root="true" ma:fieldsID="d4a17789227db03978da8be649333a56" ns2:_="" ns3:_="">
    <xsd:import namespace="46751e9b-86de-4950-bbae-665e16002ec7"/>
    <xsd:import namespace="5e1404d5-b123-453b-9784-bd200b24846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51e9b-86de-4950-bbae-665e16002e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6e8e8d1-967c-4ce8-9933-ba6b1a63392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e1404d5-b123-453b-9784-bd200b24846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c0adb70-bda9-4e0b-b414-8b23887eecb3}" ma:internalName="TaxCatchAll" ma:showField="CatchAllData" ma:web="5e1404d5-b123-453b-9784-bd200b2484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e1404d5-b123-453b-9784-bd200b248461" xsi:nil="true"/>
    <lcf76f155ced4ddcb4097134ff3c332f xmlns="46751e9b-86de-4950-bbae-665e16002ec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6498D57-CDEF-4467-A59D-56A991BCEBF6}"/>
</file>

<file path=customXml/itemProps2.xml><?xml version="1.0" encoding="utf-8"?>
<ds:datastoreItem xmlns:ds="http://schemas.openxmlformats.org/officeDocument/2006/customXml" ds:itemID="{6E372694-6028-4883-B875-EF1FC2E51DB4}"/>
</file>

<file path=customXml/itemProps3.xml><?xml version="1.0" encoding="utf-8"?>
<ds:datastoreItem xmlns:ds="http://schemas.openxmlformats.org/officeDocument/2006/customXml" ds:itemID="{80D27673-C7FB-46A6-805B-F9A58713158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Varner, Dan</dc:creator>
  <cp:keywords/>
  <dc:description/>
  <cp:lastModifiedBy>Doug Green</cp:lastModifiedBy>
  <cp:revision/>
  <dcterms:created xsi:type="dcterms:W3CDTF">2021-06-01T11:40:25Z</dcterms:created>
  <dcterms:modified xsi:type="dcterms:W3CDTF">2023-04-11T12:20:50Z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0x0101003A40411AC7CBDC4FB53837EF28736220</vt:lpwstr>
  </property>
  <property fmtid="{D5CDD505-2E9C-101B-9397-08002B2CF9AE}" pid="3" name="MediaServiceImageTags">
    <vt:lpwstr/>
  </property>
</Properties>
</file>