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4" documentId="8_{BD54502A-6AB2-4EFE-829F-C43FF0D865A9}" xr6:coauthVersionLast="47" xr6:coauthVersionMax="47" xr10:uidLastSave="{E1A290D9-7B07-4468-9E28-E2D9867C0E88}"/>
  <bookViews>
    <workbookView xWindow="27450" yWindow="1410" windowWidth="19845" windowHeight="11055" firstSheet="1"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61" i="1" l="1"/>
  <c r="B28" i="5" l="1"/>
  <c r="C28" i="5"/>
  <c r="D28" i="5"/>
  <c r="E28" i="5"/>
  <c r="F28" i="5"/>
  <c r="B22" i="5"/>
  <c r="C22" i="5"/>
  <c r="D22" i="5"/>
  <c r="E22" i="5"/>
  <c r="F22" i="5"/>
  <c r="F27" i="5"/>
  <c r="E27" i="5"/>
  <c r="D27" i="5"/>
  <c r="C27" i="5"/>
  <c r="B27" i="5"/>
  <c r="D16" i="3"/>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3" i="4"/>
  <c r="D9" i="3"/>
  <c r="B25" i="5"/>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46" i="4"/>
  <c r="L9" i="4"/>
  <c r="L124" i="4"/>
  <c r="L78" i="4"/>
  <c r="L89" i="4"/>
  <c r="L8" i="4"/>
  <c r="L76" i="4"/>
  <c r="L130" i="4"/>
  <c r="L110" i="4"/>
  <c r="L40" i="4"/>
  <c r="L105" i="4"/>
  <c r="L63" i="4"/>
  <c r="L93" i="4"/>
  <c r="L94" i="4"/>
  <c r="L43" i="4"/>
  <c r="L129" i="4"/>
  <c r="L109" i="4"/>
  <c r="L14" i="4"/>
  <c r="L36" i="4"/>
  <c r="L111" i="4"/>
  <c r="F8" i="3"/>
  <c r="L11"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D82" i="1" s="1"/>
  <c r="L16" i="4"/>
  <c r="L44" i="4"/>
  <c r="L58" i="4"/>
  <c r="L86" i="4"/>
  <c r="L125" i="4"/>
  <c r="L152" i="4"/>
  <c r="L158" i="4"/>
  <c r="L24" i="4"/>
  <c r="L132" i="4"/>
  <c r="L67" i="4"/>
  <c r="L138" i="4"/>
  <c r="L100" i="4"/>
  <c r="L140" i="4"/>
  <c r="L60" i="4"/>
  <c r="L99" i="4"/>
  <c r="L84" i="4"/>
  <c r="L141" i="4"/>
  <c r="L90" i="4"/>
  <c r="L49" i="4"/>
  <c r="L157" i="4"/>
  <c r="L122" i="4"/>
  <c r="L5" i="4"/>
  <c r="L155" i="4"/>
  <c r="L4" i="4"/>
  <c r="D3" i="1" s="1"/>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L159" i="4"/>
  <c r="D156" i="1" l="1"/>
  <c r="D97" i="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54" i="1"/>
  <c r="H54" i="1" s="1"/>
  <c r="F73" i="1"/>
  <c r="T160" i="1"/>
  <c r="T161" i="1" s="1"/>
  <c r="T162" i="1"/>
  <c r="P54" i="1"/>
  <c r="P117" i="1"/>
  <c r="U117" i="1" s="1"/>
  <c r="P93" i="1"/>
  <c r="U93" i="1" s="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2" i="5" s="1"/>
  <c r="K164" i="1"/>
  <c r="B16" i="5" s="1"/>
  <c r="F35" i="3"/>
  <c r="I35" i="3" s="1"/>
  <c r="L35" i="3" s="1"/>
  <c r="O35" i="3" s="1"/>
  <c r="R35" i="3" s="1"/>
  <c r="F37" i="1"/>
  <c r="H37" i="1" s="1"/>
  <c r="F4" i="1"/>
  <c r="I4" i="1" s="1"/>
  <c r="F72" i="1"/>
  <c r="I8" i="3"/>
  <c r="K160" i="1"/>
  <c r="K161" i="1" s="1"/>
  <c r="F6" i="1"/>
  <c r="H6" i="1" s="1"/>
  <c r="F43" i="1"/>
  <c r="I43" i="1" s="1"/>
  <c r="F62" i="1"/>
  <c r="I62" i="1" s="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52" i="1"/>
  <c r="I52" i="1" s="1"/>
  <c r="F70" i="1"/>
  <c r="H70" i="1" s="1"/>
  <c r="F78" i="1"/>
  <c r="I78" i="1" s="1"/>
  <c r="F45" i="1"/>
  <c r="H45" i="1" s="1"/>
  <c r="F34" i="1"/>
  <c r="H34" i="1" s="1"/>
  <c r="F85" i="1"/>
  <c r="I85" i="1" s="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54"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F92" i="1" l="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6" i="5" s="1"/>
  <c r="E160" i="1"/>
  <c r="E161" i="1" s="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P160" i="1"/>
  <c r="P161" i="1" s="1"/>
  <c r="H64" i="1"/>
  <c r="H5" i="1"/>
  <c r="H86" i="1"/>
  <c r="I143" i="1"/>
  <c r="I63" i="1"/>
  <c r="H82" i="1"/>
  <c r="I22" i="1"/>
  <c r="F114" i="1"/>
  <c r="H114" i="1" s="1"/>
  <c r="F33" i="1"/>
  <c r="F35" i="1"/>
  <c r="H41"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M117" i="1" s="1"/>
  <c r="I115" i="1" l="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AF3" i="1"/>
  <c r="AD162" i="1"/>
  <c r="AD160" i="1"/>
  <c r="AD161" i="1" s="1"/>
  <c r="U164" i="1"/>
  <c r="U162" i="1"/>
  <c r="D12" i="5" s="1"/>
  <c r="L164" i="1"/>
  <c r="L165" i="1" s="1"/>
  <c r="H103" i="1"/>
  <c r="I10" i="3"/>
  <c r="R117" i="1" s="1"/>
  <c r="N36" i="1"/>
  <c r="C12"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R93" i="1" l="1"/>
  <c r="S93" i="1" s="1"/>
  <c r="W29" i="1"/>
  <c r="W145" i="1"/>
  <c r="W61" i="1"/>
  <c r="W62" i="1"/>
  <c r="W31" i="1"/>
  <c r="W5" i="1"/>
  <c r="AE5" i="1"/>
  <c r="S153" i="1"/>
  <c r="S113" i="1"/>
  <c r="S140" i="1"/>
  <c r="S131" i="1"/>
  <c r="S25" i="1"/>
  <c r="S116" i="1"/>
  <c r="S55" i="1"/>
  <c r="S24" i="1"/>
  <c r="S39" i="1"/>
  <c r="S142" i="1"/>
  <c r="S59" i="1"/>
  <c r="S54" i="1"/>
  <c r="Z164" i="1"/>
  <c r="E16"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2" i="5" s="1"/>
  <c r="M164" i="1"/>
  <c r="M162" i="1"/>
  <c r="S86" i="1"/>
  <c r="S156" i="1"/>
  <c r="S118" i="1"/>
  <c r="S134" i="1"/>
  <c r="S123" i="1"/>
  <c r="S99" i="1"/>
  <c r="S72" i="1"/>
  <c r="S83" i="1"/>
  <c r="D16" i="5"/>
  <c r="Q164" i="1"/>
  <c r="Q165" i="1" s="1"/>
  <c r="L161" i="1"/>
  <c r="B5"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5" i="1" l="1"/>
  <c r="AB29" i="1"/>
  <c r="AB62" i="1"/>
  <c r="AB31" i="1"/>
  <c r="AE164" i="1"/>
  <c r="X50" i="1"/>
  <c r="V162" i="1"/>
  <c r="V163" i="1" s="1"/>
  <c r="V164" i="1"/>
  <c r="V165" i="1" s="1"/>
  <c r="AE162" i="1"/>
  <c r="F12" i="5" s="1"/>
  <c r="R164" i="1"/>
  <c r="R162" i="1"/>
  <c r="X16" i="1"/>
  <c r="S36" i="3"/>
  <c r="M161" i="1"/>
  <c r="B6" i="5" s="1"/>
  <c r="B7" i="5" s="1"/>
  <c r="B26" i="5"/>
  <c r="B11" i="5"/>
  <c r="B13" i="5" s="1"/>
  <c r="M163" i="1"/>
  <c r="B15" i="5"/>
  <c r="B17" i="5" s="1"/>
  <c r="M165" i="1"/>
  <c r="Q161" i="1"/>
  <c r="C5" i="5" s="1"/>
  <c r="C25"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145" i="1"/>
  <c r="AG62" i="1"/>
  <c r="AG31" i="1"/>
  <c r="AG29" i="1"/>
  <c r="AG5" i="1"/>
  <c r="AJ5" i="1" s="1"/>
  <c r="AI84" i="1"/>
  <c r="AI37" i="1"/>
  <c r="AI13" i="1"/>
  <c r="AI155" i="1"/>
  <c r="AI75" i="1"/>
  <c r="AI72" i="1"/>
  <c r="AI79" i="1"/>
  <c r="AA162" i="1"/>
  <c r="AA163" i="1" s="1"/>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6" i="5" s="1"/>
  <c r="C7" i="5" s="1"/>
  <c r="C26" i="5"/>
  <c r="AC31" i="1"/>
  <c r="R165" i="1"/>
  <c r="C15" i="5"/>
  <c r="C17" i="5" s="1"/>
  <c r="F16" i="5"/>
  <c r="V161" i="1"/>
  <c r="D5" i="5" s="1"/>
  <c r="D25" i="5"/>
  <c r="C11" i="5"/>
  <c r="C13"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AB164" i="1"/>
  <c r="AB162" i="1"/>
  <c r="AH143" i="1"/>
  <c r="AH6" i="1"/>
  <c r="AH123" i="1"/>
  <c r="AH12" i="1"/>
  <c r="AH105" i="1"/>
  <c r="AH52" i="1"/>
  <c r="AH16" i="1"/>
  <c r="AH131" i="1"/>
  <c r="AJ116" i="1"/>
  <c r="AK116" i="1" s="1"/>
  <c r="AF160" i="1"/>
  <c r="AF161" i="1" s="1"/>
  <c r="F5" i="5" s="1"/>
  <c r="AH109" i="1"/>
  <c r="AH65" i="1"/>
  <c r="AJ80" i="1"/>
  <c r="AK80" i="1" s="1"/>
  <c r="AA161" i="1"/>
  <c r="E5" i="5" s="1"/>
  <c r="E25" i="5"/>
  <c r="D15" i="5"/>
  <c r="D17" i="5" s="1"/>
  <c r="W165" i="1"/>
  <c r="W161" i="1"/>
  <c r="D6" i="5" s="1"/>
  <c r="D7" i="5" s="1"/>
  <c r="D26" i="5"/>
  <c r="D11" i="5"/>
  <c r="D13"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5" i="5"/>
  <c r="AG162" i="1"/>
  <c r="AG164" i="1"/>
  <c r="AK122" i="1"/>
  <c r="E15" i="5"/>
  <c r="E17" i="5" s="1"/>
  <c r="AB165" i="1"/>
  <c r="AB163" i="1"/>
  <c r="E11" i="5"/>
  <c r="E13" i="5" s="1"/>
  <c r="AB161" i="1"/>
  <c r="E6" i="5" s="1"/>
  <c r="E7" i="5" s="1"/>
  <c r="E26"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AG161" i="1" l="1"/>
  <c r="F6" i="5" s="1"/>
  <c r="F7" i="5" s="1"/>
  <c r="F26" i="5"/>
  <c r="F15" i="5"/>
  <c r="F17" i="5" s="1"/>
  <c r="AG165" i="1"/>
  <c r="AG163" i="1"/>
  <c r="F11" i="5"/>
  <c r="F13" i="5" s="1"/>
  <c r="AH160" i="1"/>
  <c r="AJ160" i="1"/>
  <c r="AK160" i="1"/>
</calcChain>
</file>

<file path=xl/sharedStrings.xml><?xml version="1.0" encoding="utf-8"?>
<sst xmlns="http://schemas.openxmlformats.org/spreadsheetml/2006/main" count="300" uniqueCount="248">
  <si>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</si>
  <si>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</si>
  <si>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</si>
  <si>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</si>
  <si>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</si>
  <si>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</si>
  <si>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</si>
  <si>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</si>
  <si>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</si>
  <si>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</si>
  <si>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</si>
  <si>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</si>
  <si>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</si>
  <si>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</si>
  <si>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</si>
  <si>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</si>
  <si>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</si>
  <si>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</si>
  <si>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</si>
  <si>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</si>
  <si>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</si>
  <si>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</si>
  <si>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</si>
  <si>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</si>
  <si>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</si>
  <si>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</si>
  <si>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</si>
  <si>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</si>
  <si>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</si>
  <si>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</si>
  <si>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</si>
  <si>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</si>
  <si>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</si>
  <si>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</si>
  <si>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</si>
  <si>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</si>
  <si>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</si>
  <si>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</si>
  <si>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</si>
  <si>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</si>
  <si>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</si>
  <si>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</si>
  <si>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</si>
  <si>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</si>
  <si>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</si>
  <si>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</si>
  <si>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</si>
  <si>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</si>
  <si>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</si>
  <si>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</si>
  <si>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</si>
  <si>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</si>
  <si>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</si>
  <si>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</si>
  <si>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</si>
  <si>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</si>
  <si>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</si>
  <si>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</si>
  <si>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</si>
  <si>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</si>
  <si>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</si>
  <si>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</si>
  <si>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</si>
  <si>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Pay Dues on 30% LESS Revenue from Contracts</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</si>
  <si>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</si>
  <si>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</si>
  <si>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</si>
  <si>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</si>
  <si>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</si>
  <si>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</si>
  <si>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</si>
  <si>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</si>
  <si>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</si>
  <si>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</si>
  <si>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</si>
  <si>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</si>
  <si>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</si>
  <si>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</si>
  <si>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</si>
  <si>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</si>
  <si>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</si>
  <si>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</si>
  <si>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</si>
  <si>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</si>
  <si>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</si>
  <si>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</si>
  <si>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</si>
  <si>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</si>
  <si>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</si>
  <si>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</si>
  <si>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</si>
  <si>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</si>
  <si>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</si>
  <si>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</si>
  <si>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</si>
  <si>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</si>
  <si>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</si>
  <si>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</si>
  <si>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</si>
  <si>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</si>
  <si>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</si>
  <si>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</si>
  <si>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</si>
  <si>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</si>
  <si>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</si>
  <si>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</si>
  <si>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</si>
  <si>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</si>
  <si>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</si>
  <si>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</si>
  <si>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</si>
  <si>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</si>
  <si>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</si>
  <si>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</si>
  <si>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</si>
  <si>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</si>
  <si>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</si>
  <si>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</si>
  <si>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</si>
  <si>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</si>
  <si>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</si>
  <si>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</si>
  <si>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</si>
  <si>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</si>
  <si>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</si>
  <si>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</si>
  <si>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</si>
  <si>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</si>
  <si>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</si>
  <si>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</si>
  <si>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</si>
  <si>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</si>
  <si>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</si>
  <si>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</si>
  <si>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</si>
  <si>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</si>
  <si>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</si>
  <si>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</si>
  <si>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</si>
  <si>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</si>
  <si>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</si>
  <si>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</si>
  <si>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</si>
  <si>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</si>
  <si>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</si>
  <si>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</si>
  <si>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</si>
  <si>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</si>
  <si>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</si>
  <si>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</si>
  <si>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</si>
  <si>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</si>
  <si>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</si>
  <si>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</si>
  <si>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</si>
  <si>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</si>
  <si>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</si>
  <si>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</si>
  <si>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</si>
  <si>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</si>
  <si>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</si>
  <si>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</si>
  <si>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</si>
  <si>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</si>
  <si>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</si>
  <si>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</si>
  <si>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</si>
  <si>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</si>
  <si>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</si>
  <si>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</si>
  <si>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</si>
  <si>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</si>
  <si>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</si>
  <si>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</si>
  <si>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</si>
  <si>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</si>
  <si>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</si>
  <si>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</si>
  <si>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</si>
  <si>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</si>
  <si>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</si>
  <si>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</si>
  <si>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</si>
  <si>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</si>
  <si>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</si>
  <si>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</si>
  <si>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</si>
  <si>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</si>
  <si>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</si>
  <si>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</si>
  <si>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</si>
  <si>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</si>
  <si>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</si>
  <si>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</si>
  <si>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</si>
  <si>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</si>
  <si>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</si>
  <si>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</si>
  <si>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</si>
  <si>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</si>
  <si>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</si>
  <si>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</si>
  <si>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</si>
  <si>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</si>
  <si>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</si>
  <si>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</si>
  <si>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</si>
  <si>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</si>
  <si>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</si>
  <si>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</si>
  <si>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</si>
  <si>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</si>
  <si>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</si>
  <si>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</si>
  <si>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</si>
  <si>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</si>
  <si>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</si>
  <si>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</si>
  <si>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</si>
  <si>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</si>
  <si>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</si>
  <si>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</si>
  <si>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</si>
  <si>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</si>
  <si>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</si>
  <si>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</si>
  <si>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</si>
  <si>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</si>
  <si>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</si>
  <si>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</si>
  <si>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</si>
  <si>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</si>
  <si>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</si>
  <si>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</si>
  <si>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</si>
  <si>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</si>
  <si>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</si>
  <si>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</si>
  <si>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</si>
  <si>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</si>
  <si>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</si>
  <si>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</si>
  <si>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</si>
  <si>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</si>
  <si>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</si>
  <si>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</si>
  <si>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for Highest Earned Revenue Goodwills to Lowest Earned Revenue Goodwills - with Earned Revenue defined by proposer)</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</si>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</sst>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6">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2" fillId="0" borderId="0" xfId="0" applyFont="1" applyAlignment="1">
      <alignment wrapText="1"/>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29" fillId="0" borderId="0" xfId="0" applyFont="1" applyAlignment="1">
      <alignment wrapText="1"/>
    </xf>
    <xf numFmtId="0" fontId="30" fillId="0" borderId="0" xfId="3" applyFont="1" applyAlignment="1">
      <alignment wrapText="1"/>
    </xf>
    <xf numFmtId="167" fontId="20" fillId="0" borderId="0" xfId="0" applyNumberFormat="1" applyFont="1"/>
    <xf numFmtId="164" fontId="2" fillId="7" borderId="0" xfId="0" applyNumberFormat="1" applyFont="1" applyFill="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16" zoomScale="80" zoomScaleNormal="80" workbookViewId="0">
      <selection activeCell="A27" sqref="A27:XFD29"/>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5" t="s">
        <v>3</v>
      </c>
      <c r="D4" s="185"/>
      <c r="E4" s="47"/>
      <c r="F4" s="179">
        <v>2024</v>
      </c>
      <c r="G4" s="179"/>
      <c r="H4" s="47"/>
      <c r="I4" s="186">
        <v>2025</v>
      </c>
      <c r="J4" s="186"/>
      <c r="K4" s="47"/>
      <c r="L4" s="178">
        <v>2026</v>
      </c>
      <c r="M4" s="180"/>
      <c r="N4" s="49"/>
      <c r="O4" s="178">
        <v>2027</v>
      </c>
      <c r="P4" s="203"/>
      <c r="Q4" s="47"/>
      <c r="R4" s="178">
        <v>2028</v>
      </c>
      <c r="S4" s="178"/>
    </row>
    <row r="5" spans="1:19" ht="12" customHeight="1">
      <c r="A5" s="45"/>
      <c r="B5" s="45"/>
      <c r="C5" s="179" t="s">
        <v>4</v>
      </c>
      <c r="D5" s="180"/>
      <c r="E5" s="203"/>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970874</v>
      </c>
      <c r="D8" s="79">
        <v>9708738</v>
      </c>
      <c r="E8" s="47"/>
      <c r="F8" s="55">
        <f>C8*(1+$C$45)</f>
        <v>1000000.22</v>
      </c>
      <c r="G8" s="55">
        <f>D8*(1+$C$45)</f>
        <v>10000000.140000001</v>
      </c>
      <c r="H8" s="56"/>
      <c r="I8" s="55">
        <f>F8*(1+$C$45)</f>
        <v>1030000.2266000001</v>
      </c>
      <c r="J8" s="55">
        <f>G8*(1+$C$45)</f>
        <v>10300000.144200001</v>
      </c>
      <c r="K8" s="12"/>
      <c r="L8" s="55">
        <f>I8*(1+$C$45)</f>
        <v>1060900.233398</v>
      </c>
      <c r="M8" s="55">
        <f>J8*(1+$C$45)</f>
        <v>10609000.148526002</v>
      </c>
      <c r="N8" s="57"/>
      <c r="O8" s="55">
        <f>L8*(1+$C$45)</f>
        <v>1092727.2403999399</v>
      </c>
      <c r="P8" s="55">
        <f>M8*(1+$C$45)</f>
        <v>10927270.152981782</v>
      </c>
      <c r="Q8" s="47"/>
      <c r="R8" s="55">
        <f>O8*(1+$C$45)</f>
        <v>1125509.0576119381</v>
      </c>
      <c r="S8" s="55">
        <f>P8*(1+$C$45)</f>
        <v>11255088.257571235</v>
      </c>
    </row>
    <row r="9" spans="1:19" ht="15.6">
      <c r="A9" s="52" t="s">
        <v>10</v>
      </c>
      <c r="B9" s="52"/>
      <c r="C9" s="55">
        <f>D8+1</f>
        <v>9708739</v>
      </c>
      <c r="D9" s="55">
        <f>D8*B17</f>
        <v>38834952</v>
      </c>
      <c r="E9" s="47"/>
      <c r="F9" s="55">
        <f>G8+1</f>
        <v>10000001.140000001</v>
      </c>
      <c r="G9" s="55">
        <f>G8*$B$17</f>
        <v>40000000.560000002</v>
      </c>
      <c r="H9" s="56"/>
      <c r="I9" s="55">
        <f>F9*(1+$C$45)</f>
        <v>10300001.1742</v>
      </c>
      <c r="J9" s="55">
        <f>J$8*$B17</f>
        <v>41200000.576800004</v>
      </c>
      <c r="K9" s="12"/>
      <c r="L9" s="55">
        <f>M8+1</f>
        <v>10609001.148526002</v>
      </c>
      <c r="M9" s="55">
        <f>M$8*$B17</f>
        <v>42436000.594104007</v>
      </c>
      <c r="N9" s="57"/>
      <c r="O9" s="55">
        <f t="shared" ref="O9:O10" si="0">P8+1</f>
        <v>10927271.152981782</v>
      </c>
      <c r="P9" s="55">
        <f>P$8*$B17</f>
        <v>43709080.611927129</v>
      </c>
      <c r="Q9" s="47"/>
      <c r="R9" s="55">
        <f>S8+1</f>
        <v>11255089.257571235</v>
      </c>
      <c r="S9" s="55">
        <f>P9*(1+$C$45)</f>
        <v>45020353.030284941</v>
      </c>
    </row>
    <row r="10" spans="1:19" ht="15.6">
      <c r="A10" s="52" t="s">
        <v>11</v>
      </c>
      <c r="B10" s="52"/>
      <c r="C10" s="55">
        <f>D9+1</f>
        <v>38834953</v>
      </c>
      <c r="D10" s="55">
        <f>D8*B18</f>
        <v>77669904</v>
      </c>
      <c r="E10" s="47"/>
      <c r="F10" s="55">
        <f>C10*(1+$C$45)</f>
        <v>40000001.590000004</v>
      </c>
      <c r="G10" s="55">
        <f>G8*$B$18</f>
        <v>80000001.120000005</v>
      </c>
      <c r="H10" s="56"/>
      <c r="I10" s="55">
        <f>F10*(1+$C$45)</f>
        <v>41200001.637700006</v>
      </c>
      <c r="J10" s="55">
        <f>J$8*$B18</f>
        <v>82400001.153600007</v>
      </c>
      <c r="K10" s="12"/>
      <c r="L10" s="55">
        <f>M9+1</f>
        <v>42436001.594104007</v>
      </c>
      <c r="M10" s="55">
        <f>M$8*$B18</f>
        <v>84872001.188208014</v>
      </c>
      <c r="N10" s="57"/>
      <c r="O10" s="55">
        <f t="shared" si="0"/>
        <v>43709081.611927129</v>
      </c>
      <c r="P10" s="55">
        <f>P$8*$B18</f>
        <v>87418161.223854259</v>
      </c>
      <c r="Q10" s="47"/>
      <c r="R10" s="55">
        <f t="shared" ref="R10" si="1">S9+1</f>
        <v>45020354.030284941</v>
      </c>
      <c r="S10" s="55">
        <f>P10*(1+$C$45)</f>
        <v>90040706.060569882</v>
      </c>
    </row>
    <row r="11" spans="1:19" ht="15.6" hidden="1">
      <c r="A11" s="52" t="s">
        <v>12</v>
      </c>
      <c r="B11" s="52"/>
      <c r="C11" s="55">
        <f>D10+1</f>
        <v>77669905</v>
      </c>
      <c r="D11" s="55">
        <f>IF($B19&gt;B18,$D$8*$B19,500000000)</f>
        <v>500000000</v>
      </c>
      <c r="E11" s="47"/>
      <c r="F11" s="55">
        <f>G10+1</f>
        <v>80000002.120000005</v>
      </c>
      <c r="G11" s="55">
        <f>IF($B19&gt;E18,$D$8*$B19,500000000)</f>
        <v>500000000</v>
      </c>
      <c r="H11" s="56"/>
      <c r="I11" s="55">
        <f>J10+1</f>
        <v>82400002.153600007</v>
      </c>
      <c r="J11" s="55">
        <f>IF($B19&gt;H18,$D$8*$B19,500000000)</f>
        <v>500000000</v>
      </c>
      <c r="K11" s="12"/>
      <c r="L11" s="55">
        <f>M10+1</f>
        <v>84872002.188208014</v>
      </c>
      <c r="M11" s="55">
        <f>IF($B19&gt;K18,$D$8*$B19,500000000)</f>
        <v>500000000</v>
      </c>
      <c r="N11" s="57"/>
      <c r="O11" s="55">
        <f>P10+1</f>
        <v>87418162.223854259</v>
      </c>
      <c r="P11" s="55">
        <f>IF($B19&gt;N18,$D$8*$B19,500000000)</f>
        <v>500000000</v>
      </c>
      <c r="Q11" s="47"/>
      <c r="R11" s="55">
        <f>S10+1</f>
        <v>90040707.060569882</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f>1000000/1.03</f>
        <v>970873.78640776698</v>
      </c>
      <c r="E16" s="47"/>
      <c r="F16" s="47"/>
      <c r="G16" s="47"/>
      <c r="H16" s="47"/>
      <c r="I16" s="47"/>
      <c r="J16" s="47"/>
      <c r="K16" s="47"/>
      <c r="L16" s="47"/>
      <c r="M16" s="47"/>
      <c r="N16" s="47"/>
      <c r="O16" s="47"/>
      <c r="P16" s="47"/>
      <c r="Q16" s="47"/>
      <c r="R16" s="47"/>
      <c r="S16" s="47"/>
    </row>
    <row r="17" spans="1:19" ht="30.95">
      <c r="A17" s="61" t="s">
        <v>17</v>
      </c>
      <c r="B17" s="66">
        <v>4</v>
      </c>
      <c r="C17" s="60"/>
      <c r="D17" s="56"/>
      <c r="E17" s="47"/>
      <c r="F17" s="47"/>
      <c r="G17" s="47"/>
      <c r="H17" s="47"/>
      <c r="I17" s="47"/>
      <c r="J17" s="47"/>
      <c r="K17" s="47"/>
      <c r="L17" s="47"/>
      <c r="M17" s="47"/>
      <c r="N17" s="47"/>
      <c r="O17" s="47"/>
      <c r="P17" s="47"/>
      <c r="Q17" s="47"/>
      <c r="R17" s="47"/>
      <c r="S17" s="47"/>
    </row>
    <row r="18" spans="1:19" ht="30.95">
      <c r="A18" s="61" t="s">
        <v>18</v>
      </c>
      <c r="B18" s="62">
        <v>8</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70">
        <v>7.4999999999999997E-3</v>
      </c>
      <c r="D24" s="71"/>
      <c r="E24" s="47"/>
      <c r="F24" s="47"/>
      <c r="G24" s="47"/>
      <c r="H24" s="47"/>
      <c r="I24" s="47"/>
      <c r="J24" s="47"/>
      <c r="K24" s="47"/>
      <c r="L24" s="47"/>
      <c r="M24" s="47"/>
      <c r="N24" s="47"/>
      <c r="O24" s="47"/>
      <c r="P24" s="47"/>
      <c r="Q24" s="47"/>
      <c r="R24" s="47"/>
      <c r="S24" s="47"/>
    </row>
    <row r="25" spans="1:19" ht="15.6">
      <c r="A25" s="52" t="s">
        <v>24</v>
      </c>
      <c r="B25" s="53"/>
      <c r="C25" s="70">
        <v>5.0000000000000001E-3</v>
      </c>
      <c r="D25" s="71"/>
      <c r="E25" s="47"/>
      <c r="F25" s="47"/>
      <c r="G25" s="47"/>
      <c r="H25" s="47"/>
      <c r="I25" s="47"/>
      <c r="J25" s="47"/>
      <c r="K25" s="47"/>
      <c r="L25" s="47"/>
      <c r="M25" s="47"/>
      <c r="N25" s="47"/>
      <c r="O25" s="47"/>
      <c r="P25" s="47"/>
      <c r="Q25" s="47"/>
      <c r="R25" s="47"/>
      <c r="S25" s="47"/>
    </row>
    <row r="26" spans="1:19" ht="15.6">
      <c r="A26" s="52" t="s">
        <v>25</v>
      </c>
      <c r="B26" s="53"/>
      <c r="C26" s="70">
        <v>1E-3</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81" t="s">
        <v>29</v>
      </c>
      <c r="D31" s="181"/>
      <c r="E31" s="83"/>
      <c r="F31" s="181">
        <v>2024</v>
      </c>
      <c r="G31" s="181"/>
      <c r="H31" s="83"/>
      <c r="I31" s="182">
        <v>2025</v>
      </c>
      <c r="J31" s="182"/>
      <c r="K31" s="83"/>
      <c r="L31" s="183">
        <v>2026</v>
      </c>
      <c r="M31" s="184"/>
      <c r="N31" s="84"/>
      <c r="O31" s="183">
        <v>2027</v>
      </c>
      <c r="P31" s="204"/>
      <c r="Q31" s="83"/>
      <c r="R31" s="183">
        <v>2028</v>
      </c>
      <c r="S31" s="183"/>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topLeftCell="AC1" workbookViewId="0">
      <pane ySplit="2" topLeftCell="A155" activePane="bottomLeft" state="frozen"/>
      <selection pane="bottomLeft" activeCell="AJ162" sqref="AJ162"/>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91" t="s">
        <v>40</v>
      </c>
      <c r="D1" s="192"/>
      <c r="E1" s="192"/>
      <c r="F1" s="192"/>
      <c r="G1" s="192"/>
      <c r="H1" s="192"/>
      <c r="I1" s="192"/>
      <c r="J1" s="193">
        <v>2024</v>
      </c>
      <c r="K1" s="194"/>
      <c r="L1" s="194"/>
      <c r="M1" s="194"/>
      <c r="N1" s="194"/>
      <c r="O1" s="191">
        <v>2025</v>
      </c>
      <c r="P1" s="195"/>
      <c r="Q1" s="195"/>
      <c r="R1" s="195"/>
      <c r="S1" s="195"/>
      <c r="T1" s="196">
        <v>2026</v>
      </c>
      <c r="U1" s="195"/>
      <c r="V1" s="195"/>
      <c r="W1" s="195"/>
      <c r="X1" s="195"/>
      <c r="Y1" s="191">
        <v>2027</v>
      </c>
      <c r="Z1" s="195"/>
      <c r="AA1" s="195"/>
      <c r="AB1" s="195"/>
      <c r="AC1" s="195"/>
      <c r="AD1" s="193">
        <v>2028</v>
      </c>
      <c r="AE1" s="197"/>
      <c r="AF1" s="197"/>
      <c r="AG1" s="197"/>
      <c r="AH1" s="198"/>
      <c r="AI1" s="187" t="s">
        <v>41</v>
      </c>
      <c r="AJ1" s="188"/>
      <c r="AK1" s="189"/>
    </row>
    <row r="2" spans="1:37" s="28" customFormat="1" ht="93.95" customHeight="1">
      <c r="A2" s="190" t="s">
        <v>42</v>
      </c>
      <c r="B2" s="190"/>
      <c r="C2" s="164" t="s">
        <v>43</v>
      </c>
      <c r="D2" s="165" t="s">
        <v>44</v>
      </c>
      <c r="E2" s="166" t="s">
        <v>45</v>
      </c>
      <c r="F2" s="165" t="s">
        <v>46</v>
      </c>
      <c r="G2" s="165" t="s">
        <v>47</v>
      </c>
      <c r="H2" s="165" t="s">
        <v>48</v>
      </c>
      <c r="I2" s="167" t="s">
        <v>49</v>
      </c>
      <c r="J2" s="38" t="s">
        <v>43</v>
      </c>
      <c r="K2" s="38" t="s">
        <v>44</v>
      </c>
      <c r="L2" s="38" t="s">
        <v>45</v>
      </c>
      <c r="M2" s="38" t="s">
        <v>50</v>
      </c>
      <c r="N2" s="38" t="s">
        <v>49</v>
      </c>
      <c r="O2" s="164" t="s">
        <v>43</v>
      </c>
      <c r="P2" s="165" t="s">
        <v>44</v>
      </c>
      <c r="Q2" s="165" t="s">
        <v>45</v>
      </c>
      <c r="R2" s="165" t="s">
        <v>50</v>
      </c>
      <c r="S2" s="165" t="s">
        <v>49</v>
      </c>
      <c r="T2" s="169" t="s">
        <v>43</v>
      </c>
      <c r="U2" s="170" t="s">
        <v>44</v>
      </c>
      <c r="V2" s="170" t="s">
        <v>45</v>
      </c>
      <c r="W2" s="170" t="s">
        <v>50</v>
      </c>
      <c r="X2" s="170" t="s">
        <v>49</v>
      </c>
      <c r="Y2" s="164" t="s">
        <v>43</v>
      </c>
      <c r="Z2" s="165" t="s">
        <v>44</v>
      </c>
      <c r="AA2" s="165" t="s">
        <v>45</v>
      </c>
      <c r="AB2" s="165" t="s">
        <v>50</v>
      </c>
      <c r="AC2" s="172" t="s">
        <v>49</v>
      </c>
      <c r="AD2" s="173"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59">
        <f>'ESTIMATED Earned Revenue'!$I4*1.07925</f>
        <v>1733091.6173849998</v>
      </c>
      <c r="D3" s="159">
        <f>'ESTIMATED Earned Revenue'!$L4*1.07925</f>
        <v>1733091.6173849998</v>
      </c>
      <c r="E3" s="160">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1">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5716.6321303874984</v>
      </c>
      <c r="G3" s="162">
        <f t="shared" ref="G3:G34" si="0">E3/$C3</f>
        <v>0.01</v>
      </c>
      <c r="H3" s="162">
        <f t="shared" ref="H3:H34" si="1">F3/$D3</f>
        <v>3.2985169814698668E-3</v>
      </c>
      <c r="I3" s="163">
        <f t="shared" ref="I3:I34" si="2">F3-E3</f>
        <v>-11614.2840434625</v>
      </c>
      <c r="J3" s="168">
        <f>C3*(1+'Control Panel'!$C$44)</f>
        <v>1785084.3659065499</v>
      </c>
      <c r="K3" s="91">
        <f>D3*(1+'Control Panel'!$C$44)</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5888.131094299124</v>
      </c>
      <c r="N3" s="92">
        <f t="shared" ref="N3:N34" si="3">M3-L3</f>
        <v>-11962.712564766376</v>
      </c>
      <c r="O3" s="163">
        <f>J3*(1+'Control Panel'!$C$44)</f>
        <v>1838636.8968837464</v>
      </c>
      <c r="P3" s="163">
        <f>K3*(1+'Control Panel'!$C$44)</f>
        <v>1838636.8968837464</v>
      </c>
      <c r="Q3" s="163">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3">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6064.7750271280975</v>
      </c>
      <c r="S3" s="163">
        <f t="shared" ref="S3:S34" si="4">R3-Q3</f>
        <v>-12321.593941709369</v>
      </c>
      <c r="T3" s="163">
        <f>O3*(1+'Control Panel'!$C$44)</f>
        <v>1893796.0037902589</v>
      </c>
      <c r="U3" s="163">
        <f>P3*(1+'Control Panel'!$C$44)</f>
        <v>1893796.0037902589</v>
      </c>
      <c r="V3" s="163">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68">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6246.7182779419418</v>
      </c>
      <c r="X3" s="163">
        <f t="shared" ref="X3:X34" si="5">W3-V3</f>
        <v>-12691.241759960649</v>
      </c>
      <c r="Y3" s="168">
        <f>T3*(1+'Control Panel'!$C$44)</f>
        <v>1950609.8839039668</v>
      </c>
      <c r="Z3" s="168">
        <f>U3*(1+'Control Panel'!$C$44)</f>
        <v>1950609.8839039668</v>
      </c>
      <c r="AA3" s="168">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68">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6434.1198262802009</v>
      </c>
      <c r="AC3" s="171">
        <f t="shared" ref="AC3:AC34" si="6">AB3-AA3</f>
        <v>-13071.979012759466</v>
      </c>
      <c r="AD3" s="171">
        <f>Y3*(1+'Control Panel'!$C$44)</f>
        <v>2009128.1804210858</v>
      </c>
      <c r="AE3" s="91">
        <f>Z3*(1+'Control Panel'!$C$44)</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6627.1434210686075</v>
      </c>
      <c r="AH3" s="91">
        <f t="shared" ref="AH3:AH34" si="7">AG3-AF3</f>
        <v>-13464.138383142252</v>
      </c>
      <c r="AI3" s="92">
        <f t="shared" ref="AI3:AI34" si="8">L3+Q3+V3+AA3+AF3</f>
        <v>94772.553309056078</v>
      </c>
      <c r="AJ3" s="92">
        <f t="shared" ref="AJ3:AJ34" si="9">M3+R3+W3+AB3+AG3</f>
        <v>31260.887646717973</v>
      </c>
      <c r="AK3" s="92">
        <f t="shared" ref="AK3:AK34" si="10">AJ3-AI3</f>
        <v>-63511.665662338106</v>
      </c>
    </row>
    <row r="4" spans="1:37" s="94" customFormat="1" ht="14.1">
      <c r="A4" s="86" t="str">
        <f>'ESTIMATED Earned Revenue'!A5</f>
        <v>Port Huron, MI</v>
      </c>
      <c r="B4" s="86"/>
      <c r="C4" s="95">
        <f>'ESTIMATED Earned Revenue'!$I5*1.07925</f>
        <v>3121917.9072524998</v>
      </c>
      <c r="D4" s="95">
        <f>'ESTIMATED Earned Revenue'!$L5*1.07925</f>
        <v>3047712.2096377499</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15576.286572283125</v>
      </c>
      <c r="G4" s="89">
        <f t="shared" si="0"/>
        <v>0.01</v>
      </c>
      <c r="H4" s="90">
        <f t="shared" si="1"/>
        <v>5.1108128001805383E-3</v>
      </c>
      <c r="I4" s="91">
        <f t="shared" si="2"/>
        <v>-15642.892500241875</v>
      </c>
      <c r="J4" s="91">
        <f>C4*(1+'Control Panel'!$C$44)</f>
        <v>3215575.444470075</v>
      </c>
      <c r="K4" s="91">
        <f>D4*(1+'Control Panel'!$C$44)</f>
        <v>3139143.5759268827</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16043.575169451618</v>
      </c>
      <c r="N4" s="92">
        <f t="shared" si="3"/>
        <v>-16112.179275249131</v>
      </c>
      <c r="O4" s="92">
        <f>J4*(1+'Control Panel'!$C$44)</f>
        <v>3312042.7078041774</v>
      </c>
      <c r="P4" s="92">
        <f>K4*(1+'Control Panel'!$C$44)</f>
        <v>3233317.8832046892</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16524.882424535168</v>
      </c>
      <c r="S4" s="92">
        <f t="shared" si="4"/>
        <v>-16595.544653506604</v>
      </c>
      <c r="T4" s="92">
        <f>O4*(1+'Control Panel'!$C$44)</f>
        <v>3411403.989038303</v>
      </c>
      <c r="U4" s="92">
        <f>P4*(1+'Control Panel'!$C$44)</f>
        <v>3330317.4197008302</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17020.628897271228</v>
      </c>
      <c r="X4" s="92">
        <f t="shared" si="5"/>
        <v>-17093.4109931118</v>
      </c>
      <c r="Y4" s="91">
        <f>T4*(1+'Control Panel'!$C$44)</f>
        <v>3513746.1087094522</v>
      </c>
      <c r="Z4" s="91">
        <f>U4*(1+'Control Panel'!$C$44)</f>
        <v>3430226.9422918553</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17531.247764189364</v>
      </c>
      <c r="AC4" s="93">
        <f t="shared" si="6"/>
        <v>-17606.213322905161</v>
      </c>
      <c r="AD4" s="93">
        <f>Y4*(1+'Control Panel'!$C$44)</f>
        <v>3619158.4919707361</v>
      </c>
      <c r="AE4" s="91">
        <f>Z4*(1+'Control Panel'!$C$44)</f>
        <v>3533133.750560611</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18057.185197115046</v>
      </c>
      <c r="AH4" s="91">
        <f t="shared" si="7"/>
        <v>-18134.399722592316</v>
      </c>
      <c r="AI4" s="92">
        <f t="shared" si="8"/>
        <v>170719.26741992743</v>
      </c>
      <c r="AJ4" s="92">
        <f t="shared" si="9"/>
        <v>85177.519452562425</v>
      </c>
      <c r="AK4" s="92">
        <f t="shared" si="10"/>
        <v>-85541.747967365009</v>
      </c>
    </row>
    <row r="5" spans="1:37" s="94" customFormat="1" ht="14.1">
      <c r="A5" s="86" t="str">
        <f>'ESTIMATED Earned Revenue'!A6</f>
        <v>Lufkin, TX</v>
      </c>
      <c r="B5" s="86"/>
      <c r="C5" s="95">
        <f>'ESTIMATED Earned Revenue'!$I6*1.07925</f>
        <v>3960922.8208574997</v>
      </c>
      <c r="D5" s="95">
        <f>'ESTIMATED Earned Revenue'!$L6*1.07925</f>
        <v>3859605.9239879996</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21665.489429909994</v>
      </c>
      <c r="G5" s="89">
        <f t="shared" si="0"/>
        <v>0.01</v>
      </c>
      <c r="H5" s="90">
        <f t="shared" si="1"/>
        <v>5.6133941797673944E-3</v>
      </c>
      <c r="I5" s="91">
        <f t="shared" si="2"/>
        <v>-17943.738778665003</v>
      </c>
      <c r="J5" s="91">
        <f>C5*(1+'Control Panel'!$C$44)</f>
        <v>4079750.505483225</v>
      </c>
      <c r="K5" s="91">
        <f>D5*(1+'Control Panel'!$C$44)</f>
        <v>3975394.1017076396</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22315.454112807296</v>
      </c>
      <c r="N5" s="92">
        <f t="shared" si="3"/>
        <v>-18482.050942024958</v>
      </c>
      <c r="O5" s="92">
        <f>J5*(1+'Control Panel'!$C$44)</f>
        <v>4202143.0206477223</v>
      </c>
      <c r="P5" s="92">
        <f>K5*(1+'Control Panel'!$C$44)</f>
        <v>4094655.9247588688</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22984.917736191514</v>
      </c>
      <c r="S5" s="92">
        <f t="shared" si="4"/>
        <v>-19036.512470285714</v>
      </c>
      <c r="T5" s="92">
        <f>O5*(1+'Control Panel'!$C$44)</f>
        <v>4328207.3112671543</v>
      </c>
      <c r="U5" s="92">
        <f>P5*(1+'Control Panel'!$C$44)</f>
        <v>4217495.6025016345</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23674.465268277261</v>
      </c>
      <c r="X5" s="92">
        <f t="shared" si="5"/>
        <v>-19607.607844394286</v>
      </c>
      <c r="Y5" s="91">
        <f>T5*(1+'Control Panel'!$C$44)</f>
        <v>4458053.530605169</v>
      </c>
      <c r="Z5" s="91">
        <f>U5*(1+'Control Panel'!$C$44)</f>
        <v>4344020.470576684</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24384.699226325578</v>
      </c>
      <c r="AC5" s="93">
        <f t="shared" si="6"/>
        <v>-20195.836079726116</v>
      </c>
      <c r="AD5" s="93">
        <f>Y5*(1+'Control Panel'!$C$44)</f>
        <v>4591795.1365233241</v>
      </c>
      <c r="AE5" s="91">
        <f>Z5*(1+'Control Panel'!$C$44)</f>
        <v>4474341.0846939851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25116.240203115351</v>
      </c>
      <c r="AH5" s="91">
        <f t="shared" si="7"/>
        <v>-20801.711162117888</v>
      </c>
      <c r="AI5" s="92">
        <f t="shared" si="8"/>
        <v>216599.49504526594</v>
      </c>
      <c r="AJ5" s="92">
        <f t="shared" si="9"/>
        <v>118475.776546717</v>
      </c>
      <c r="AK5" s="92">
        <f t="shared" si="10"/>
        <v>-98123.718498548944</v>
      </c>
    </row>
    <row r="6" spans="1:37" s="94" customFormat="1" ht="14.1">
      <c r="A6" s="86" t="str">
        <f>'ESTIMATED Earned Revenue'!A7</f>
        <v>Ashtabula, OH</v>
      </c>
      <c r="B6" s="86"/>
      <c r="C6" s="95">
        <f>'ESTIMATED Earned Revenue'!$I7*1.07925</f>
        <v>5992418.8501500003</v>
      </c>
      <c r="D6" s="95">
        <f>'ESTIMATED Earned Revenue'!$L7*1.07925</f>
        <v>5771955.1395022497</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36008.108546266871</v>
      </c>
      <c r="G6" s="89">
        <f t="shared" si="0"/>
        <v>0.01</v>
      </c>
      <c r="H6" s="90">
        <f t="shared" si="1"/>
        <v>6.2384595299145142E-3</v>
      </c>
      <c r="I6" s="91">
        <f t="shared" si="2"/>
        <v>-23916.07995523313</v>
      </c>
      <c r="J6" s="91">
        <f>C6*(1+'Control Panel'!$C$44)</f>
        <v>6172191.4156545</v>
      </c>
      <c r="K6" s="91">
        <f>D6*(1+'Control Panel'!$C$44)</f>
        <v>5945113.7936873175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37088.351802654885</v>
      </c>
      <c r="N6" s="92">
        <f t="shared" si="3"/>
        <v>-24633.56235389012</v>
      </c>
      <c r="O6" s="92">
        <f>J6*(1+'Control Panel'!$C$44)</f>
        <v>6357357.1581241349</v>
      </c>
      <c r="P6" s="92">
        <f>K6*(1+'Control Panel'!$C$44)</f>
        <v>6123467.2074979376</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38201.002356734534</v>
      </c>
      <c r="S6" s="92">
        <f t="shared" si="4"/>
        <v>-25372.569224506813</v>
      </c>
      <c r="T6" s="92">
        <f>O6*(1+'Control Panel'!$C$44)</f>
        <v>6548077.872867859</v>
      </c>
      <c r="U6" s="92">
        <f>P6*(1+'Control Panel'!$C$44)</f>
        <v>6307171.223722876</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39347.03242743657</v>
      </c>
      <c r="X6" s="92">
        <f t="shared" si="5"/>
        <v>-26133.746301242019</v>
      </c>
      <c r="Y6" s="91">
        <f>T6*(1+'Control Panel'!$C$44)</f>
        <v>6744520.2090538945</v>
      </c>
      <c r="Z6" s="91">
        <f>U6*(1+'Control Panel'!$C$44)</f>
        <v>6496386.3604345629</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40527.443400259668</v>
      </c>
      <c r="AC6" s="93">
        <f t="shared" si="6"/>
        <v>-26917.758690279283</v>
      </c>
      <c r="AD6" s="93">
        <f>Y6*(1+'Control Panel'!$C$44)</f>
        <v>6946855.8153255116</v>
      </c>
      <c r="AE6" s="91">
        <f>Z6*(1+'Control Panel'!$C$44)</f>
        <v>6691277.9512475999</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41743.266702267465</v>
      </c>
      <c r="AH6" s="91">
        <f t="shared" si="7"/>
        <v>-27725.29145098765</v>
      </c>
      <c r="AI6" s="92">
        <f t="shared" si="8"/>
        <v>327690.02471025899</v>
      </c>
      <c r="AJ6" s="92">
        <f t="shared" si="9"/>
        <v>196907.09668935311</v>
      </c>
      <c r="AK6" s="92">
        <f t="shared" si="10"/>
        <v>-130782.92802090588</v>
      </c>
    </row>
    <row r="7" spans="1:37" s="94" customFormat="1" ht="14.1">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40807.094497500002</v>
      </c>
      <c r="G7" s="89">
        <f t="shared" si="0"/>
        <v>0.01</v>
      </c>
      <c r="H7" s="90">
        <f t="shared" si="1"/>
        <v>6.3643544148013738E-3</v>
      </c>
      <c r="I7" s="91">
        <f t="shared" si="2"/>
        <v>-23311.104832500001</v>
      </c>
      <c r="J7" s="91">
        <f>C7*(1+'Control Panel'!$C$44)</f>
        <v>6604174.5309900008</v>
      </c>
      <c r="K7" s="91">
        <f>D7*(1+'Control Panel'!$C$44)</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42031.307332425007</v>
      </c>
      <c r="N7" s="92">
        <f t="shared" si="3"/>
        <v>-24010.437977475005</v>
      </c>
      <c r="O7" s="92">
        <f>J7*(1+'Control Panel'!$C$44)</f>
        <v>6802299.7669197014</v>
      </c>
      <c r="P7" s="92">
        <f>K7*(1+'Control Panel'!$C$44)</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43292.246552397759</v>
      </c>
      <c r="S7" s="92">
        <f t="shared" si="4"/>
        <v>-24730.751116799249</v>
      </c>
      <c r="T7" s="92">
        <f>O7*(1+'Control Panel'!$C$44)</f>
        <v>7006368.7599272924</v>
      </c>
      <c r="U7" s="92">
        <f>P7*(1+'Control Panel'!$C$44)</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44591.013948969696</v>
      </c>
      <c r="X7" s="92">
        <f t="shared" si="5"/>
        <v>-25472.673650303223</v>
      </c>
      <c r="Y7" s="91">
        <f>T7*(1+'Control Panel'!$C$44)</f>
        <v>7216559.8227251116</v>
      </c>
      <c r="Z7" s="91">
        <f>U7*(1+'Control Panel'!$C$44)</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45928.744367438783</v>
      </c>
      <c r="AC7" s="93">
        <f t="shared" si="6"/>
        <v>-26236.853859812334</v>
      </c>
      <c r="AD7" s="93">
        <f>Y7*(1+'Control Panel'!$C$44)</f>
        <v>7433056.6174068656</v>
      </c>
      <c r="AE7" s="91">
        <f>Z7*(1+'Control Panel'!$C$44)</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47306.606698461954</v>
      </c>
      <c r="AH7" s="91">
        <f t="shared" si="7"/>
        <v>-27023.959475606709</v>
      </c>
      <c r="AI7" s="92">
        <f t="shared" si="8"/>
        <v>350624.59497968975</v>
      </c>
      <c r="AJ7" s="92">
        <f t="shared" si="9"/>
        <v>223149.91889969318</v>
      </c>
      <c r="AK7" s="92">
        <f t="shared" si="10"/>
        <v>-127474.67607999657</v>
      </c>
    </row>
    <row r="8" spans="1:37" s="94" customFormat="1" ht="14.1">
      <c r="A8" s="86" t="str">
        <f>'ESTIMATED Earned Revenue'!A9</f>
        <v>Lorain, OH</v>
      </c>
      <c r="B8" s="86"/>
      <c r="C8" s="95">
        <f>'ESTIMATED Earned Revenue'!$I9*1.07925</f>
        <v>6465158.0652899994</v>
      </c>
      <c r="D8" s="95">
        <f>'ESTIMATED Earned Revenue'!$L9*1.07925</f>
        <v>6444915.0015022494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41055.307511266867</v>
      </c>
      <c r="G8" s="89">
        <f t="shared" si="0"/>
        <v>0.01</v>
      </c>
      <c r="H8" s="90">
        <f t="shared" si="1"/>
        <v>6.3701860306454401E-3</v>
      </c>
      <c r="I8" s="91">
        <f t="shared" si="2"/>
        <v>-23596.27314163313</v>
      </c>
      <c r="J8" s="91">
        <f>C8*(1+'Control Panel'!$C$44)</f>
        <v>6659112.8072486995</v>
      </c>
      <c r="K8" s="91">
        <f>D8*(1+'Control Panel'!$C$44)</f>
        <v>6638262.4515473172</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42286.966736604882</v>
      </c>
      <c r="N8" s="92">
        <f t="shared" si="3"/>
        <v>-24304.16133588212</v>
      </c>
      <c r="O8" s="92">
        <f>J8*(1+'Control Panel'!$C$44)</f>
        <v>6858886.191466161</v>
      </c>
      <c r="P8" s="92">
        <f>K8*(1+'Control Panel'!$C$44)</f>
        <v>6837410.3250937369</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43555.575738703024</v>
      </c>
      <c r="S8" s="92">
        <f t="shared" si="4"/>
        <v>-25033.286175958587</v>
      </c>
      <c r="T8" s="92">
        <f>O8*(1+'Control Panel'!$C$44)</f>
        <v>7064652.7772101462</v>
      </c>
      <c r="U8" s="92">
        <f>P8*(1+'Control Panel'!$C$44)</f>
        <v>7042532.6348465495</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44862.24301086412</v>
      </c>
      <c r="X8" s="92">
        <f t="shared" si="5"/>
        <v>-25784.284761237337</v>
      </c>
      <c r="Y8" s="91">
        <f>T8*(1+'Control Panel'!$C$44)</f>
        <v>7276592.3605264509</v>
      </c>
      <c r="Z8" s="91">
        <f>U8*(1+'Control Panel'!$C$44)</f>
        <v>7253808.6138919462</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46208.110301190041</v>
      </c>
      <c r="AC8" s="93">
        <f t="shared" si="6"/>
        <v>-26557.813304074472</v>
      </c>
      <c r="AD8" s="93">
        <f>Y8*(1+'Control Panel'!$C$44)</f>
        <v>7494890.1313422443</v>
      </c>
      <c r="AE8" s="91">
        <f>Z8*(1+'Control Panel'!$C$44)</f>
        <v>7471422.872308705</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47594.353610225749</v>
      </c>
      <c r="AH8" s="91">
        <f t="shared" si="7"/>
        <v>-27354.547703196702</v>
      </c>
      <c r="AI8" s="92">
        <f t="shared" si="8"/>
        <v>353541.34267793701</v>
      </c>
      <c r="AJ8" s="92">
        <f t="shared" si="9"/>
        <v>224507.24939758782</v>
      </c>
      <c r="AK8" s="92">
        <f t="shared" si="10"/>
        <v>-129034.09328034919</v>
      </c>
    </row>
    <row r="9" spans="1:37" s="94" customFormat="1" ht="14.1">
      <c r="A9" s="86" t="str">
        <f>'ESTIMATED Earned Revenue'!A10</f>
        <v>Huntington, WV</v>
      </c>
      <c r="B9" s="86"/>
      <c r="C9" s="95">
        <f>'ESTIMATED Earned Revenue'!$I10*1.07925</f>
        <v>7149764.3083050009</v>
      </c>
      <c r="D9" s="95">
        <f>'ESTIMATED Earned Revenue'!$L10*1.07925</f>
        <v>6829575.9550072504</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43940.264662554378</v>
      </c>
      <c r="G9" s="89">
        <f t="shared" si="0"/>
        <v>1.0000000000000002E-2</v>
      </c>
      <c r="H9" s="90">
        <f t="shared" si="1"/>
        <v>6.43382033555665E-3</v>
      </c>
      <c r="I9" s="91">
        <f t="shared" si="2"/>
        <v>-27557.378420495639</v>
      </c>
      <c r="J9" s="91">
        <f>C9*(1+'Control Panel'!$C$44)</f>
        <v>7364257.2375541516</v>
      </c>
      <c r="K9" s="91">
        <f>D9*(1+'Control Panel'!$C$44)</f>
        <v>7034463.2336574681</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45258.472602431008</v>
      </c>
      <c r="N9" s="92">
        <f t="shared" si="3"/>
        <v>-28384.099773110516</v>
      </c>
      <c r="O9" s="92">
        <f>J9*(1+'Control Panel'!$C$44)</f>
        <v>7585184.9546807762</v>
      </c>
      <c r="P9" s="92">
        <f>K9*(1+'Control Panel'!$C$44)</f>
        <v>7245497.1306671919</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46616.226780503937</v>
      </c>
      <c r="S9" s="92">
        <f t="shared" si="4"/>
        <v>-29235.622766303823</v>
      </c>
      <c r="T9" s="92">
        <f>O9*(1+'Control Panel'!$C$44)</f>
        <v>7812740.5033211997</v>
      </c>
      <c r="U9" s="92">
        <f>P9*(1+'Control Panel'!$C$44)</f>
        <v>7462862.044587208</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48014.71358391906</v>
      </c>
      <c r="X9" s="92">
        <f t="shared" si="5"/>
        <v>-30112.691449292935</v>
      </c>
      <c r="Y9" s="91">
        <f>T9*(1+'Control Panel'!$C$44)</f>
        <v>8047122.7184208361</v>
      </c>
      <c r="Z9" s="91">
        <f>U9*(1+'Control Panel'!$C$44)</f>
        <v>7686747.9059248241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49455.154991436626</v>
      </c>
      <c r="AC9" s="93">
        <f t="shared" si="6"/>
        <v>-31016.072192771731</v>
      </c>
      <c r="AD9" s="93">
        <f>Y9*(1+'Control Panel'!$C$44)</f>
        <v>8288536.3999734614</v>
      </c>
      <c r="AE9" s="91">
        <f>Z9*(1+'Control Panel'!$C$44)</f>
        <v>7917350.3431025688</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50938.809641179723</v>
      </c>
      <c r="AH9" s="91">
        <f t="shared" si="7"/>
        <v>-31946.554358554895</v>
      </c>
      <c r="AI9" s="92">
        <f t="shared" si="8"/>
        <v>390978.41813950427</v>
      </c>
      <c r="AJ9" s="92">
        <f t="shared" si="9"/>
        <v>240283.37759947035</v>
      </c>
      <c r="AK9" s="92">
        <f t="shared" si="10"/>
        <v>-150695.04054003392</v>
      </c>
    </row>
    <row r="10" spans="1:37" s="94" customFormat="1" ht="14.1">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46957.070707781255</v>
      </c>
      <c r="G10" s="89">
        <f t="shared" si="0"/>
        <v>0.01</v>
      </c>
      <c r="H10" s="90">
        <f t="shared" si="1"/>
        <v>6.4931223037576853E-3</v>
      </c>
      <c r="I10" s="91">
        <f t="shared" si="2"/>
        <v>-25361.096902593752</v>
      </c>
      <c r="J10" s="91">
        <f>C10*(1+'Control Panel'!$C$44)</f>
        <v>7448771.2638686262</v>
      </c>
      <c r="K10" s="91">
        <f>D10*(1+'Control Panel'!$C$44)</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48365.782829014694</v>
      </c>
      <c r="N10" s="92">
        <f t="shared" si="3"/>
        <v>-26121.929809671572</v>
      </c>
      <c r="O10" s="92">
        <f>J10*(1+'Control Panel'!$C$44)</f>
        <v>7672234.4017846854</v>
      </c>
      <c r="P10" s="92">
        <f>K10*(1+'Control Panel'!$C$44)</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49816.75631388514</v>
      </c>
      <c r="S10" s="92">
        <f t="shared" si="4"/>
        <v>-26905.587703961719</v>
      </c>
      <c r="T10" s="92">
        <f>O10*(1+'Control Panel'!$C$44)</f>
        <v>7902401.4338382259</v>
      </c>
      <c r="U10" s="92">
        <f>P10*(1+'Control Panel'!$C$44)</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51311.259003301697</v>
      </c>
      <c r="X10" s="92">
        <f t="shared" si="5"/>
        <v>-27712.755335080561</v>
      </c>
      <c r="Y10" s="91">
        <f>T10*(1+'Control Panel'!$C$44)</f>
        <v>8139473.4768533725</v>
      </c>
      <c r="Z10" s="91">
        <f>U10*(1+'Control Panel'!$C$44)</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52850.596773400743</v>
      </c>
      <c r="AC10" s="93">
        <f t="shared" si="6"/>
        <v>-28544.137995132987</v>
      </c>
      <c r="AD10" s="93">
        <f>Y10*(1+'Control Panel'!$C$44)</f>
        <v>8383657.6811589738</v>
      </c>
      <c r="AE10" s="91">
        <f>Z10*(1+'Control Panel'!$C$44)</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54436.114676602767</v>
      </c>
      <c r="AH10" s="91">
        <f t="shared" si="7"/>
        <v>-29400.46213498697</v>
      </c>
      <c r="AI10" s="92">
        <f t="shared" si="8"/>
        <v>395465.38257503882</v>
      </c>
      <c r="AJ10" s="92">
        <f t="shared" si="9"/>
        <v>256780.50959620503</v>
      </c>
      <c r="AK10" s="92">
        <f t="shared" si="10"/>
        <v>-138684.8729788338</v>
      </c>
    </row>
    <row r="11" spans="1:37" s="94" customFormat="1" ht="14.1">
      <c r="A11" s="86" t="str">
        <f>'ESTIMATED Earned Revenue'!A12</f>
        <v>Terre Haute, IN</v>
      </c>
      <c r="B11" s="86"/>
      <c r="C11" s="95">
        <f>'ESTIMATED Earned Revenue'!$I12*1.07925</f>
        <v>7531985.0265708864</v>
      </c>
      <c r="D11" s="95">
        <f>'ESTIMATED Earned Revenue'!$L12*1.07925</f>
        <v>7530087.0681171594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49194.098010878697</v>
      </c>
      <c r="G11" s="89">
        <f t="shared" si="0"/>
        <v>0.01</v>
      </c>
      <c r="H11" s="90">
        <f t="shared" si="1"/>
        <v>6.5330052051017391E-3</v>
      </c>
      <c r="I11" s="91">
        <f t="shared" si="2"/>
        <v>-26125.752254830171</v>
      </c>
      <c r="J11" s="91">
        <f>C11*(1+'Control Panel'!$C$44)</f>
        <v>7757944.5773680136</v>
      </c>
      <c r="K11" s="91">
        <f>D11*(1+'Control Panel'!$C$44)</f>
        <v>7755989.6801606743</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50669.920951205058</v>
      </c>
      <c r="N11" s="92">
        <f t="shared" si="3"/>
        <v>-26909.524822475083</v>
      </c>
      <c r="O11" s="92">
        <f>J11*(1+'Control Panel'!$C$44)</f>
        <v>7990682.9146890538</v>
      </c>
      <c r="P11" s="92">
        <f>K11*(1+'Control Panel'!$C$44)</f>
        <v>7988669.3705654945</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52190.018579741212</v>
      </c>
      <c r="S11" s="92">
        <f t="shared" si="4"/>
        <v>-27716.810567149325</v>
      </c>
      <c r="T11" s="92">
        <f>O11*(1+'Control Panel'!$C$44)</f>
        <v>8230403.4021297256</v>
      </c>
      <c r="U11" s="92">
        <f>P11*(1+'Control Panel'!$C$44)</f>
        <v>8228329.4516824596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53755.719137133448</v>
      </c>
      <c r="X11" s="92">
        <f t="shared" si="5"/>
        <v>-28548.314884163803</v>
      </c>
      <c r="Y11" s="91">
        <f>T11*(1+'Control Panel'!$C$44)</f>
        <v>8477315.504193617</v>
      </c>
      <c r="Z11" s="91">
        <f>U11*(1+'Control Panel'!$C$44)</f>
        <v>8475179.335232934</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55368.390711247455</v>
      </c>
      <c r="AC11" s="93">
        <f t="shared" si="6"/>
        <v>-29404.764330688718</v>
      </c>
      <c r="AD11" s="93">
        <f>Y11*(1+'Control Panel'!$C$44)</f>
        <v>8731634.9693194255</v>
      </c>
      <c r="AE11" s="91">
        <f>Z11*(1+'Control Panel'!$C$44)</f>
        <v>8729434.7152899224</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57029.442432584874</v>
      </c>
      <c r="AH11" s="91">
        <f t="shared" si="7"/>
        <v>-30286.907260609376</v>
      </c>
      <c r="AI11" s="92">
        <f t="shared" si="8"/>
        <v>411879.81367699837</v>
      </c>
      <c r="AJ11" s="92">
        <f t="shared" si="9"/>
        <v>269013.49181191204</v>
      </c>
      <c r="AK11" s="92">
        <f t="shared" si="10"/>
        <v>-142866.32186508633</v>
      </c>
    </row>
    <row r="12" spans="1:37" s="94" customFormat="1" ht="14.1">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51498.373258875006</v>
      </c>
      <c r="G12" s="89">
        <f t="shared" si="0"/>
        <v>0.01</v>
      </c>
      <c r="H12" s="90">
        <f t="shared" si="1"/>
        <v>6.570913080065654E-3</v>
      </c>
      <c r="I12" s="91">
        <f t="shared" si="2"/>
        <v>-26874.864419625002</v>
      </c>
      <c r="J12" s="91">
        <f>C12*(1+'Control Panel'!$C$44)</f>
        <v>8072443.480885502</v>
      </c>
      <c r="K12" s="91">
        <f>D12*(1+'Control Panel'!$C$44)</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53043.324456641261</v>
      </c>
      <c r="N12" s="92">
        <f t="shared" si="3"/>
        <v>-27681.110352213756</v>
      </c>
      <c r="O12" s="92">
        <f>J12*(1+'Control Panel'!$C$44)</f>
        <v>8314616.7853120668</v>
      </c>
      <c r="P12" s="92">
        <f>K12*(1+'Control Panel'!$C$44)</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54634.624190340503</v>
      </c>
      <c r="S12" s="92">
        <f t="shared" si="4"/>
        <v>-28511.543662780168</v>
      </c>
      <c r="T12" s="92">
        <f>O12*(1+'Control Panel'!$C$44)</f>
        <v>8564055.2888714299</v>
      </c>
      <c r="U12" s="92">
        <f>P12*(1+'Control Panel'!$C$44)</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56273.662916050722</v>
      </c>
      <c r="X12" s="92">
        <f t="shared" si="5"/>
        <v>-29366.889972663579</v>
      </c>
      <c r="Y12" s="91">
        <f>T12*(1+'Control Panel'!$C$44)</f>
        <v>8820976.9475375731</v>
      </c>
      <c r="Z12" s="91">
        <f>U12*(1+'Control Panel'!$C$44)</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57961.872803532249</v>
      </c>
      <c r="AC12" s="93">
        <f t="shared" si="6"/>
        <v>-30247.896671843489</v>
      </c>
      <c r="AD12" s="93">
        <f>Y12*(1+'Control Panel'!$C$44)</f>
        <v>9085606.2559636999</v>
      </c>
      <c r="AE12" s="91">
        <f>Z12*(1+'Control Panel'!$C$44)</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59700.728987638206</v>
      </c>
      <c r="AH12" s="91">
        <f t="shared" si="7"/>
        <v>-31155.333571998788</v>
      </c>
      <c r="AI12" s="92">
        <f t="shared" si="8"/>
        <v>428576.98758570274</v>
      </c>
      <c r="AJ12" s="92">
        <f t="shared" si="9"/>
        <v>281614.21335420298</v>
      </c>
      <c r="AK12" s="92">
        <f t="shared" si="10"/>
        <v>-146962.77423149976</v>
      </c>
    </row>
    <row r="13" spans="1:37" s="94" customFormat="1" ht="14.1">
      <c r="A13" s="86" t="str">
        <f>'ESTIMATED Earned Revenue'!A14</f>
        <v>Wooster, OH</v>
      </c>
      <c r="B13" s="86"/>
      <c r="C13" s="95">
        <f>'ESTIMATED Earned Revenue'!$I14*1.07925</f>
        <v>8429966.0930774994</v>
      </c>
      <c r="D13" s="95">
        <f>'ESTIMATED Earned Revenue'!$L14*1.07925</f>
        <v>7816787.7006382504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51344.35275478688</v>
      </c>
      <c r="G13" s="89">
        <f t="shared" si="0"/>
        <v>0.01</v>
      </c>
      <c r="H13" s="90">
        <f t="shared" si="1"/>
        <v>6.5684722063763549E-3</v>
      </c>
      <c r="I13" s="91">
        <f t="shared" si="2"/>
        <v>-32955.30817598811</v>
      </c>
      <c r="J13" s="91">
        <f>C13*(1+'Control Panel'!$C$44)</f>
        <v>8682865.0758698247</v>
      </c>
      <c r="K13" s="91">
        <f>D13*(1+'Control Panel'!$C$44)</f>
        <v>8051291.3316573985</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52884.683337430492</v>
      </c>
      <c r="N13" s="92">
        <f t="shared" si="3"/>
        <v>-33943.967421267756</v>
      </c>
      <c r="O13" s="92">
        <f>J13*(1+'Control Panel'!$C$44)</f>
        <v>8943351.0281459205</v>
      </c>
      <c r="P13" s="92">
        <f>K13*(1+'Control Panel'!$C$44)</f>
        <v>8292830.0716071203</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54471.2238375534</v>
      </c>
      <c r="S13" s="92">
        <f t="shared" si="4"/>
        <v>-34962.28644390581</v>
      </c>
      <c r="T13" s="92">
        <f>O13*(1+'Control Panel'!$C$44)</f>
        <v>9211651.5589902978</v>
      </c>
      <c r="U13" s="92">
        <f>P13*(1+'Control Panel'!$C$44)</f>
        <v>8541614.9737553336</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56105.360552680002</v>
      </c>
      <c r="X13" s="92">
        <f t="shared" si="5"/>
        <v>-36011.155037222976</v>
      </c>
      <c r="Y13" s="91">
        <f>T13*(1+'Control Panel'!$C$44)</f>
        <v>9488001.1057600062</v>
      </c>
      <c r="Z13" s="91">
        <f>U13*(1+'Control Panel'!$C$44)</f>
        <v>8797863.4229679946</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57788.521369260408</v>
      </c>
      <c r="AC13" s="93">
        <f t="shared" si="6"/>
        <v>-37091.48968833965</v>
      </c>
      <c r="AD13" s="93">
        <f>Y13*(1+'Control Panel'!$C$44)</f>
        <v>9772641.1389328074</v>
      </c>
      <c r="AE13" s="91">
        <f>Z13*(1+'Control Panel'!$C$44)</f>
        <v>9061799.3256570343</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59522.177010338215</v>
      </c>
      <c r="AH13" s="91">
        <f t="shared" si="7"/>
        <v>-38204.234378989859</v>
      </c>
      <c r="AI13" s="92">
        <f t="shared" si="8"/>
        <v>460985.09907698852</v>
      </c>
      <c r="AJ13" s="92">
        <f t="shared" si="9"/>
        <v>280771.96610726253</v>
      </c>
      <c r="AK13" s="92">
        <f t="shared" si="10"/>
        <v>-180213.13296972599</v>
      </c>
    </row>
    <row r="14" spans="1:37" s="94" customFormat="1" ht="14.1">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56278.236062999997</v>
      </c>
      <c r="G14" s="89">
        <f t="shared" si="0"/>
        <v>0.01</v>
      </c>
      <c r="H14" s="90">
        <f t="shared" si="1"/>
        <v>6.6407828504994717E-3</v>
      </c>
      <c r="I14" s="91">
        <f t="shared" si="2"/>
        <v>-28468.152020999994</v>
      </c>
      <c r="J14" s="91">
        <f>C14*(1+'Control Panel'!$C$44)</f>
        <v>8728877.9726519994</v>
      </c>
      <c r="K14" s="91">
        <f>D14*(1+'Control Panel'!$C$44)</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57966.583144889999</v>
      </c>
      <c r="N14" s="92">
        <f t="shared" si="3"/>
        <v>-29322.196581629993</v>
      </c>
      <c r="O14" s="92">
        <f>J14*(1+'Control Panel'!$C$44)</f>
        <v>8990744.31183156</v>
      </c>
      <c r="P14" s="92">
        <f>K14*(1+'Control Panel'!$C$44)</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59705.580639236701</v>
      </c>
      <c r="S14" s="92">
        <f t="shared" si="4"/>
        <v>-30201.862479078896</v>
      </c>
      <c r="T14" s="92">
        <f>O14*(1+'Control Panel'!$C$44)</f>
        <v>9260466.6411865074</v>
      </c>
      <c r="U14" s="92">
        <f>P14*(1+'Control Panel'!$C$44)</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61496.748058413803</v>
      </c>
      <c r="X14" s="92">
        <f t="shared" si="5"/>
        <v>-31107.918353451278</v>
      </c>
      <c r="Y14" s="91">
        <f>T14*(1+'Control Panel'!$C$44)</f>
        <v>9538280.6404221021</v>
      </c>
      <c r="Z14" s="91">
        <f>U14*(1+'Control Panel'!$C$44)</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63341.650500166215</v>
      </c>
      <c r="AC14" s="93">
        <f t="shared" si="6"/>
        <v>-32041.155904054802</v>
      </c>
      <c r="AD14" s="93">
        <f>Y14*(1+'Control Panel'!$C$44)</f>
        <v>9824429.0596347656</v>
      </c>
      <c r="AE14" s="91">
        <f>Z14*(1+'Control Panel'!$C$44)</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65241.900015171203</v>
      </c>
      <c r="AH14" s="91">
        <f t="shared" si="7"/>
        <v>-33002.390581176449</v>
      </c>
      <c r="AI14" s="92">
        <f t="shared" si="8"/>
        <v>463427.9862572694</v>
      </c>
      <c r="AJ14" s="92">
        <f t="shared" si="9"/>
        <v>307752.46235787793</v>
      </c>
      <c r="AK14" s="92">
        <f t="shared" si="10"/>
        <v>-155675.52389939147</v>
      </c>
    </row>
    <row r="15" spans="1:37" s="94" customFormat="1" ht="14.1">
      <c r="A15" s="86" t="str">
        <f>'ESTIMATED Earned Revenue'!A16</f>
        <v>Marinette, WI</v>
      </c>
      <c r="B15" s="86"/>
      <c r="C15" s="95">
        <f>'ESTIMATED Earned Revenue'!$I16*1.07925</f>
        <v>8801921.5004100017</v>
      </c>
      <c r="D15" s="95">
        <f>'ESTIMATED Earned Revenue'!$L16*1.07925</f>
        <v>8595074.1635760013</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57181.501226820008</v>
      </c>
      <c r="G15" s="89">
        <f t="shared" si="0"/>
        <v>0.01</v>
      </c>
      <c r="H15" s="90">
        <f t="shared" si="1"/>
        <v>6.6528223187581554E-3</v>
      </c>
      <c r="I15" s="91">
        <f t="shared" si="2"/>
        <v>-30837.713777280005</v>
      </c>
      <c r="J15" s="91">
        <f>C15*(1+'Control Panel'!$C$44)</f>
        <v>9065979.1454223022</v>
      </c>
      <c r="K15" s="91">
        <f>D15*(1+'Control Panel'!$C$44)</f>
        <v>8852926.3884832822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58896.946263624617</v>
      </c>
      <c r="N15" s="92">
        <f t="shared" si="3"/>
        <v>-31762.845190598411</v>
      </c>
      <c r="O15" s="92">
        <f>J15*(1+'Control Panel'!$C$44)</f>
        <v>9337958.5197849721</v>
      </c>
      <c r="P15" s="92">
        <f>K15*(1+'Control Panel'!$C$44)</f>
        <v>9118514.1801377814</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60663.854651533358</v>
      </c>
      <c r="S15" s="92">
        <f t="shared" si="4"/>
        <v>-32715.730546316365</v>
      </c>
      <c r="T15" s="92">
        <f>O15*(1+'Control Panel'!$C$44)</f>
        <v>9618097.2753785215</v>
      </c>
      <c r="U15" s="92">
        <f>P15*(1+'Control Panel'!$C$44)</f>
        <v>9392069.6055419147</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62483.77029107936</v>
      </c>
      <c r="X15" s="92">
        <f t="shared" si="5"/>
        <v>-33697.202462705856</v>
      </c>
      <c r="Y15" s="91">
        <f>T15*(1+'Control Panel'!$C$44)</f>
        <v>9906640.1936398782</v>
      </c>
      <c r="Z15" s="91">
        <f>U15*(1+'Control Panel'!$C$44)</f>
        <v>9673831.6937081721</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64358.283399811742</v>
      </c>
      <c r="AC15" s="93">
        <f t="shared" si="6"/>
        <v>-34708.118536587048</v>
      </c>
      <c r="AD15" s="93">
        <f>Y15*(1+'Control Panel'!$C$44)</f>
        <v>10203839.399449075</v>
      </c>
      <c r="AE15" s="91">
        <f>Z15*(1+'Control Panel'!$C$44)</f>
        <v>9964046.6445194166</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66289.031901806084</v>
      </c>
      <c r="AH15" s="91">
        <f t="shared" si="7"/>
        <v>-35749.362092684663</v>
      </c>
      <c r="AI15" s="92">
        <f t="shared" si="8"/>
        <v>481325.14533674752</v>
      </c>
      <c r="AJ15" s="92">
        <f t="shared" si="9"/>
        <v>312691.88650785515</v>
      </c>
      <c r="AK15" s="92">
        <f t="shared" si="10"/>
        <v>-168633.25882889237</v>
      </c>
    </row>
    <row r="16" spans="1:37" s="94" customFormat="1" ht="14.1">
      <c r="A16" s="86" t="str">
        <f>'ESTIMATED Earned Revenue'!A17</f>
        <v>Cheyenne, WY</v>
      </c>
      <c r="B16" s="86"/>
      <c r="C16" s="95">
        <f>'ESTIMATED Earned Revenue'!$I17*1.07925</f>
        <v>8803811.731237499</v>
      </c>
      <c r="D16" s="95">
        <f>'ESTIMATED Earned Revenue'!$L17*1.07925</f>
        <v>8774507.9471092504</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58527.254603319372</v>
      </c>
      <c r="G16" s="89">
        <f t="shared" si="0"/>
        <v>0.01</v>
      </c>
      <c r="H16" s="90">
        <f t="shared" si="1"/>
        <v>6.6701466288603788E-3</v>
      </c>
      <c r="I16" s="91">
        <f t="shared" si="2"/>
        <v>-29510.862709055618</v>
      </c>
      <c r="J16" s="91">
        <f>C16*(1+'Control Panel'!$C$44)</f>
        <v>9067926.0831746235</v>
      </c>
      <c r="K16" s="91">
        <f>D16*(1+'Control Panel'!$C$44)</f>
        <v>9037743.1855225284</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60283.072241418966</v>
      </c>
      <c r="N16" s="92">
        <f t="shared" si="3"/>
        <v>-30396.188590327278</v>
      </c>
      <c r="O16" s="92">
        <f>J16*(1+'Control Panel'!$C$44)</f>
        <v>9339963.8656698633</v>
      </c>
      <c r="P16" s="92">
        <f>K16*(1+'Control Panel'!$C$44)</f>
        <v>9308875.4810882043</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62091.564408661536</v>
      </c>
      <c r="S16" s="92">
        <f t="shared" si="4"/>
        <v>-31308.074248037097</v>
      </c>
      <c r="T16" s="92">
        <f>O16*(1+'Control Panel'!$C$44)</f>
        <v>9620162.7816399597</v>
      </c>
      <c r="U16" s="92">
        <f>P16*(1+'Control Panel'!$C$44)</f>
        <v>9588141.7455208506</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63954.311340921377</v>
      </c>
      <c r="X16" s="92">
        <f t="shared" si="5"/>
        <v>-32247.316475478226</v>
      </c>
      <c r="Y16" s="91">
        <f>T16*(1+'Control Panel'!$C$44)</f>
        <v>9908767.6650891583</v>
      </c>
      <c r="Z16" s="91">
        <f>U16*(1+'Control Panel'!$C$44)</f>
        <v>9875785.997886477</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65872.940681149019</v>
      </c>
      <c r="AC16" s="93">
        <f t="shared" si="6"/>
        <v>-33214.735969742571</v>
      </c>
      <c r="AD16" s="93">
        <f>Y16*(1+'Control Panel'!$C$44)</f>
        <v>10206030.695041833</v>
      </c>
      <c r="AE16" s="91">
        <f>Z16*(1+'Control Panel'!$C$44)</f>
        <v>10172059.577823071</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67849.128901583492</v>
      </c>
      <c r="AH16" s="91">
        <f t="shared" si="7"/>
        <v>-34211.178048834845</v>
      </c>
      <c r="AI16" s="92">
        <f t="shared" si="8"/>
        <v>481428.51090615441</v>
      </c>
      <c r="AJ16" s="92">
        <f t="shared" si="9"/>
        <v>320051.0175737344</v>
      </c>
      <c r="AK16" s="92">
        <f t="shared" si="10"/>
        <v>-161377.49333242001</v>
      </c>
    </row>
    <row r="17" spans="1:37" s="94" customFormat="1" ht="14.1">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63842.054649993741</v>
      </c>
      <c r="G17" s="89">
        <f t="shared" si="0"/>
        <v>0.01</v>
      </c>
      <c r="H17" s="90">
        <f t="shared" si="1"/>
        <v>6.7321584524639658E-3</v>
      </c>
      <c r="I17" s="91">
        <f t="shared" si="2"/>
        <v>-30989.424883331252</v>
      </c>
      <c r="J17" s="91">
        <f>C17*(1+'Control Panel'!$C$44)</f>
        <v>9767642.3919324744</v>
      </c>
      <c r="K17" s="91">
        <f>D17*(1+'Control Panel'!$C$44)</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65757.316289493552</v>
      </c>
      <c r="N17" s="92">
        <f t="shared" si="3"/>
        <v>-31919.107629831196</v>
      </c>
      <c r="O17" s="92">
        <f>J17*(1+'Control Panel'!$C$44)</f>
        <v>10060671.66369045</v>
      </c>
      <c r="P17" s="92">
        <f>K17*(1+'Control Panel'!$C$44)</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67730.035778178368</v>
      </c>
      <c r="S17" s="92">
        <f t="shared" si="4"/>
        <v>-32876.680858726133</v>
      </c>
      <c r="T17" s="92">
        <f>O17*(1+'Control Panel'!$C$44)</f>
        <v>10362491.813601164</v>
      </c>
      <c r="U17" s="92">
        <f>P17*(1+'Control Panel'!$C$44)</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69761.936851523729</v>
      </c>
      <c r="X17" s="92">
        <f t="shared" si="5"/>
        <v>-33862.98128448792</v>
      </c>
      <c r="Y17" s="91">
        <f>T17*(1+'Control Panel'!$C$44)</f>
        <v>10673366.5680092</v>
      </c>
      <c r="Z17" s="91">
        <f>U17*(1+'Control Panel'!$C$44)</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71854.794957069447</v>
      </c>
      <c r="AC17" s="93">
        <f t="shared" si="6"/>
        <v>-34878.870723022555</v>
      </c>
      <c r="AD17" s="93">
        <f>Y17*(1+'Control Panel'!$C$44)</f>
        <v>10993567.565049475</v>
      </c>
      <c r="AE17" s="91">
        <f>Z17*(1+'Control Panel'!$C$44)</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74010.438805781523</v>
      </c>
      <c r="AH17" s="91">
        <f t="shared" si="7"/>
        <v>-35925.236844713232</v>
      </c>
      <c r="AI17" s="92">
        <f t="shared" si="8"/>
        <v>518577.40002282767</v>
      </c>
      <c r="AJ17" s="92">
        <f t="shared" si="9"/>
        <v>349114.52268204663</v>
      </c>
      <c r="AK17" s="92">
        <f t="shared" si="10"/>
        <v>-169462.87734078104</v>
      </c>
    </row>
    <row r="18" spans="1:37" s="94" customFormat="1" ht="14.1">
      <c r="A18" s="86" t="str">
        <f>'ESTIMATED Earned Revenue'!A19</f>
        <v>Adrian, MI</v>
      </c>
      <c r="B18" s="86"/>
      <c r="C18" s="95">
        <f>'ESTIMATED Earned Revenue'!$I19*1.07925</f>
        <v>9526628.2485000007</v>
      </c>
      <c r="D18" s="95">
        <f>'ESTIMATED Earned Revenue'!$L19*1.07925</f>
        <v>9507976.5420750007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64028.269065562505</v>
      </c>
      <c r="G18" s="89">
        <f t="shared" si="0"/>
        <v>0.01</v>
      </c>
      <c r="H18" s="90">
        <f t="shared" si="1"/>
        <v>6.734163550175221E-3</v>
      </c>
      <c r="I18" s="91">
        <f t="shared" si="2"/>
        <v>-31238.013419437499</v>
      </c>
      <c r="J18" s="91">
        <f>C18*(1+'Control Panel'!$C$44)</f>
        <v>9812427.0959550012</v>
      </c>
      <c r="K18" s="91">
        <f>D18*(1+'Control Panel'!$C$44)</f>
        <v>9793215.8383372501</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65949.117137529363</v>
      </c>
      <c r="N18" s="92">
        <f t="shared" si="3"/>
        <v>-32175.153822020657</v>
      </c>
      <c r="O18" s="92">
        <f>J18*(1+'Control Panel'!$C$44)</f>
        <v>10106799.908833651</v>
      </c>
      <c r="P18" s="92">
        <f>K18*(1+'Control Panel'!$C$44)</f>
        <v>10087012.313487368</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67927.59065165525</v>
      </c>
      <c r="S18" s="92">
        <f t="shared" si="4"/>
        <v>-33140.40843668126</v>
      </c>
      <c r="T18" s="92">
        <f>O18*(1+'Control Panel'!$C$44)</f>
        <v>10410003.90609866</v>
      </c>
      <c r="U18" s="92">
        <f>P18*(1+'Control Panel'!$C$44)</f>
        <v>10389622.682891989</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69965.418371204913</v>
      </c>
      <c r="X18" s="92">
        <f t="shared" si="5"/>
        <v>-34134.620689781688</v>
      </c>
      <c r="Y18" s="91">
        <f>T18*(1+'Control Panel'!$C$44)</f>
        <v>10722304.023281621</v>
      </c>
      <c r="Z18" s="91">
        <f>U18*(1+'Control Panel'!$C$44)</f>
        <v>10701311.363378748</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72064.380922341064</v>
      </c>
      <c r="AC18" s="93">
        <f t="shared" si="6"/>
        <v>-35158.659310475152</v>
      </c>
      <c r="AD18" s="93">
        <f>Y18*(1+'Control Panel'!$C$44)</f>
        <v>11043973.143980069</v>
      </c>
      <c r="AE18" s="91">
        <f>Z18*(1+'Control Panel'!$C$44)</f>
        <v>11022350.704280112</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74226.3123500113</v>
      </c>
      <c r="AH18" s="91">
        <f t="shared" si="7"/>
        <v>-36213.4190897894</v>
      </c>
      <c r="AI18" s="92">
        <f t="shared" si="8"/>
        <v>520955.08078149008</v>
      </c>
      <c r="AJ18" s="92">
        <f t="shared" si="9"/>
        <v>350132.8194327419</v>
      </c>
      <c r="AK18" s="92">
        <f t="shared" si="10"/>
        <v>-170822.26134874817</v>
      </c>
    </row>
    <row r="19" spans="1:37" s="94" customFormat="1" ht="14.1">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67206.769532887498</v>
      </c>
      <c r="G19" s="89">
        <f t="shared" si="0"/>
        <v>0.01</v>
      </c>
      <c r="H19" s="90">
        <f t="shared" si="1"/>
        <v>6.6917046115182975E-3</v>
      </c>
      <c r="I19" s="91">
        <f t="shared" si="2"/>
        <v>-33226.189532887496</v>
      </c>
      <c r="J19" s="91">
        <f>C19*(1+'Control Panel'!$C$44)</f>
        <v>10344594.783774825</v>
      </c>
      <c r="K19" s="91">
        <f>D19*(1+'Control Panel'!$C$44)</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69222.972618874119</v>
      </c>
      <c r="N19" s="92">
        <f t="shared" si="3"/>
        <v>-34222.975218874126</v>
      </c>
      <c r="O19" s="92">
        <f>J19*(1+'Control Panel'!$C$44)</f>
        <v>10654932.62728807</v>
      </c>
      <c r="P19" s="92">
        <f>K19*(1+'Control Panel'!$C$44)</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71299.661797440334</v>
      </c>
      <c r="S19" s="92">
        <f t="shared" si="4"/>
        <v>-35249.664475440368</v>
      </c>
      <c r="T19" s="92">
        <f>O19*(1+'Control Panel'!$C$44)</f>
        <v>10974580.606106712</v>
      </c>
      <c r="U19" s="92">
        <f>P19*(1+'Control Panel'!$C$44)</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73438.651651363558</v>
      </c>
      <c r="X19" s="92">
        <f t="shared" si="5"/>
        <v>-36307.154409703566</v>
      </c>
      <c r="Y19" s="91">
        <f>T19*(1+'Control Panel'!$C$44)</f>
        <v>11303818.024289913</v>
      </c>
      <c r="Z19" s="91">
        <f>U19*(1+'Control Panel'!$C$44)</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75641.811200904471</v>
      </c>
      <c r="AC19" s="93">
        <f t="shared" si="6"/>
        <v>-37396.369041994665</v>
      </c>
      <c r="AD19" s="93">
        <f>Y19*(1+'Control Panel'!$C$44)</f>
        <v>11642932.565018611</v>
      </c>
      <c r="AE19" s="91">
        <f>Z19*(1+'Control Panel'!$C$44)</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77911.065536931608</v>
      </c>
      <c r="AH19" s="91">
        <f t="shared" si="7"/>
        <v>-38518.26011325451</v>
      </c>
      <c r="AI19" s="92">
        <f t="shared" si="8"/>
        <v>549208.5860647813</v>
      </c>
      <c r="AJ19" s="92">
        <f t="shared" si="9"/>
        <v>367514.16280551412</v>
      </c>
      <c r="AK19" s="92">
        <f t="shared" si="10"/>
        <v>-181694.42325926718</v>
      </c>
    </row>
    <row r="20" spans="1:37" s="94" customFormat="1" ht="14.1">
      <c r="A20" s="86" t="str">
        <f>'ESTIMATED Earned Revenue'!A21</f>
        <v>Hamilton, ON</v>
      </c>
      <c r="B20" s="86"/>
      <c r="C20" s="95">
        <f>'ESTIMATED Earned Revenue'!$I21*1.07925</f>
        <v>10425662.741411673</v>
      </c>
      <c r="D20" s="95">
        <f>'ESTIMATED Earned Revenue'!$L21*1.07925</f>
        <v>10347197.873249674</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68726.279366248375</v>
      </c>
      <c r="G20" s="89">
        <f t="shared" si="0"/>
        <v>0.01</v>
      </c>
      <c r="H20" s="90">
        <f t="shared" si="1"/>
        <v>6.6420184680071239E-3</v>
      </c>
      <c r="I20" s="91">
        <f t="shared" si="2"/>
        <v>-35530.348047868363</v>
      </c>
      <c r="J20" s="91">
        <f>C20*(1+'Control Panel'!$C$44)</f>
        <v>10738432.623654023</v>
      </c>
      <c r="K20" s="91">
        <f>D20*(1+'Control Panel'!$C$44)</f>
        <v>10657613.809447166</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70788.067747235822</v>
      </c>
      <c r="N20" s="92">
        <f t="shared" si="3"/>
        <v>-36596.258489304411</v>
      </c>
      <c r="O20" s="92">
        <f>J20*(1+'Control Panel'!$C$44)</f>
        <v>11060585.602363644</v>
      </c>
      <c r="P20" s="92">
        <f>K20*(1+'Control Panel'!$C$44)</f>
        <v>10977342.223730581</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72911.709779652898</v>
      </c>
      <c r="S20" s="92">
        <f t="shared" si="4"/>
        <v>-37694.146243983545</v>
      </c>
      <c r="T20" s="92">
        <f>O20*(1+'Control Panel'!$C$44)</f>
        <v>11392403.170434553</v>
      </c>
      <c r="U20" s="92">
        <f>P20*(1+'Control Panel'!$C$44)</f>
        <v>11306662.4904425</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75099.061073042496</v>
      </c>
      <c r="X20" s="92">
        <f t="shared" si="5"/>
        <v>-38824.970631303033</v>
      </c>
      <c r="Y20" s="91">
        <f>T20*(1+'Control Panel'!$C$44)</f>
        <v>11734175.26554759</v>
      </c>
      <c r="Z20" s="91">
        <f>U20*(1+'Control Panel'!$C$44)</f>
        <v>11645862.365155775</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77352.032905233777</v>
      </c>
      <c r="AC20" s="93">
        <f t="shared" si="6"/>
        <v>-39989.719750242133</v>
      </c>
      <c r="AD20" s="93">
        <f>Y20*(1+'Control Panel'!$C$44)</f>
        <v>12086200.523514017</v>
      </c>
      <c r="AE20" s="91">
        <f>Z20*(1+'Control Panel'!$C$44)</f>
        <v>11995238.236110449</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79672.593892390796</v>
      </c>
      <c r="AH20" s="91">
        <f t="shared" si="7"/>
        <v>-41189.411342749387</v>
      </c>
      <c r="AI20" s="92">
        <f t="shared" si="8"/>
        <v>570117.97185513831</v>
      </c>
      <c r="AJ20" s="92">
        <f t="shared" si="9"/>
        <v>375823.46539755579</v>
      </c>
      <c r="AK20" s="92">
        <f t="shared" si="10"/>
        <v>-194294.50645758252</v>
      </c>
    </row>
    <row r="21" spans="1:37" s="94" customFormat="1" ht="14.1">
      <c r="A21" s="86" t="str">
        <f>'ESTIMATED Earned Revenue'!A22</f>
        <v>El Paso, TX</v>
      </c>
      <c r="B21" s="86"/>
      <c r="C21" s="95">
        <f>'ESTIMATED Earned Revenue'!$I22*1.07925</f>
        <v>10708297.99425</v>
      </c>
      <c r="D21" s="95">
        <f>'ESTIMATED Earned Revenue'!$L22*1.07925</f>
        <v>10362195.146475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68801.265732375003</v>
      </c>
      <c r="G21" s="89">
        <f t="shared" si="0"/>
        <v>9.969180912650432E-3</v>
      </c>
      <c r="H21" s="90">
        <f t="shared" si="1"/>
        <v>6.6396419638728513E-3</v>
      </c>
      <c r="I21" s="91">
        <f t="shared" si="2"/>
        <v>-37951.694238875003</v>
      </c>
      <c r="J21" s="91">
        <f>C21*(1+'Control Panel'!$C$44)</f>
        <v>11029546.934077499</v>
      </c>
      <c r="K21" s="91">
        <f>D21*(1+'Control Panel'!$C$44)</f>
        <v>10673061.00086925</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70865.303704346254</v>
      </c>
      <c r="N21" s="92">
        <f t="shared" si="3"/>
        <v>-39090.245066041243</v>
      </c>
      <c r="O21" s="92">
        <f>J21*(1+'Control Panel'!$C$44)</f>
        <v>11360433.342099825</v>
      </c>
      <c r="P21" s="92">
        <f>K21*(1+'Control Panel'!$C$44)</f>
        <v>10993252.830895327</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72991.262815476628</v>
      </c>
      <c r="S21" s="92">
        <f t="shared" si="4"/>
        <v>-40262.952418022498</v>
      </c>
      <c r="T21" s="92">
        <f>O21*(1+'Control Panel'!$C$44)</f>
        <v>11701246.342362819</v>
      </c>
      <c r="U21" s="92">
        <f>P21*(1+'Control Panel'!$C$44)</f>
        <v>11323050.415822187</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75181.000699940938</v>
      </c>
      <c r="X21" s="92">
        <f t="shared" si="5"/>
        <v>-41470.840990563171</v>
      </c>
      <c r="Y21" s="91">
        <f>T21*(1+'Control Panel'!$C$44)</f>
        <v>12052283.732633704</v>
      </c>
      <c r="Z21" s="91">
        <f>U21*(1+'Control Panel'!$C$44)</f>
        <v>11662741.928296853</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77436.43072093917</v>
      </c>
      <c r="AC21" s="93">
        <f t="shared" si="6"/>
        <v>-42714.966220280068</v>
      </c>
      <c r="AD21" s="93">
        <f>Y21*(1+'Control Panel'!$C$44)</f>
        <v>12413852.244612716</v>
      </c>
      <c r="AE21" s="91">
        <f>Z21*(1+'Control Panel'!$C$44)</f>
        <v>12012624.186145758</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79759.523642567336</v>
      </c>
      <c r="AH21" s="91">
        <f t="shared" si="7"/>
        <v>-43996.415206888487</v>
      </c>
      <c r="AI21" s="92">
        <f t="shared" si="8"/>
        <v>583768.94148506573</v>
      </c>
      <c r="AJ21" s="92">
        <f t="shared" si="9"/>
        <v>376233.52158327034</v>
      </c>
      <c r="AK21" s="92">
        <f t="shared" si="10"/>
        <v>-207535.41990179539</v>
      </c>
    </row>
    <row r="22" spans="1:37" s="94" customFormat="1" ht="14.1">
      <c r="A22" s="86" t="str">
        <f>'ESTIMATED Earned Revenue'!A23</f>
        <v>Youngstown, OH</v>
      </c>
      <c r="B22" s="86"/>
      <c r="C22" s="95">
        <f>'ESTIMATED Earned Revenue'!$I23*1.07925</f>
        <v>11233783.74</v>
      </c>
      <c r="D22" s="95">
        <f>'ESTIMATED Earned Revenue'!$L23*1.07925</f>
        <v>11026005.6666</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72120.318333000003</v>
      </c>
      <c r="G22" s="89">
        <f t="shared" si="0"/>
        <v>9.7367361907217918E-3</v>
      </c>
      <c r="H22" s="90">
        <f t="shared" si="1"/>
        <v>6.5409288289654177E-3</v>
      </c>
      <c r="I22" s="91">
        <f t="shared" si="2"/>
        <v>-37260.070367000008</v>
      </c>
      <c r="J22" s="91">
        <f>C22*(1+'Control Panel'!$C$44)</f>
        <v>11570797.2522</v>
      </c>
      <c r="K22" s="91">
        <f>D22*(1+'Control Panel'!$C$44)</f>
        <v>11356785.836598</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74283.927882989999</v>
      </c>
      <c r="N22" s="92">
        <f t="shared" si="3"/>
        <v>-38377.872478010002</v>
      </c>
      <c r="O22" s="92">
        <f>J22*(1+'Control Panel'!$C$44)</f>
        <v>11917921.169766</v>
      </c>
      <c r="P22" s="92">
        <f>K22*(1+'Control Panel'!$C$44)</f>
        <v>11697489.41169594</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76512.4457194797</v>
      </c>
      <c r="S22" s="92">
        <f t="shared" si="4"/>
        <v>-39529.208652350309</v>
      </c>
      <c r="T22" s="92">
        <f>O22*(1+'Control Panel'!$C$44)</f>
        <v>12275458.804858981</v>
      </c>
      <c r="U22" s="92">
        <f>P22*(1+'Control Panel'!$C$44)</f>
        <v>12048414.094046818</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78807.819091064099</v>
      </c>
      <c r="X22" s="92">
        <f t="shared" si="5"/>
        <v>-40715.084911920814</v>
      </c>
      <c r="Y22" s="91">
        <f>T22*(1+'Control Panel'!$C$44)</f>
        <v>12643722.56900475</v>
      </c>
      <c r="Z22" s="91">
        <f>U22*(1+'Control Panel'!$C$44)</f>
        <v>12409866.516868223</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81172.053663796018</v>
      </c>
      <c r="AC22" s="93">
        <f t="shared" si="6"/>
        <v>-41936.53745927845</v>
      </c>
      <c r="AD22" s="93">
        <f>Y22*(1+'Control Panel'!$C$44)</f>
        <v>13023034.246074893</v>
      </c>
      <c r="AE22" s="91">
        <f>Z22*(1+'Control Panel'!$C$44)</f>
        <v>12782162.512374269</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83607.215273709895</v>
      </c>
      <c r="AH22" s="91">
        <f t="shared" si="7"/>
        <v>-43194.633583056799</v>
      </c>
      <c r="AI22" s="92">
        <f t="shared" si="8"/>
        <v>598136.79871565604</v>
      </c>
      <c r="AJ22" s="92">
        <f t="shared" si="9"/>
        <v>394383.46163103968</v>
      </c>
      <c r="AK22" s="92">
        <f t="shared" si="10"/>
        <v>-203753.33708461636</v>
      </c>
    </row>
    <row r="23" spans="1:37" s="94" customFormat="1" ht="14.1">
      <c r="A23" s="86" t="str">
        <f>'ESTIMATED Earned Revenue'!A24</f>
        <v>Montgomery, AL</v>
      </c>
      <c r="B23" s="86"/>
      <c r="C23" s="95">
        <f>'ESTIMATED Earned Revenue'!$I24*1.07925</f>
        <v>11633752.430145001</v>
      </c>
      <c r="D23" s="95">
        <f>'ESTIMATED Earned Revenue'!$L24*1.07925</f>
        <v>10158971.178903751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67785.145894518748</v>
      </c>
      <c r="G23" s="89">
        <f t="shared" si="0"/>
        <v>9.5738870858314094E-3</v>
      </c>
      <c r="H23" s="90">
        <f t="shared" si="1"/>
        <v>6.6724419924807194E-3</v>
      </c>
      <c r="I23" s="91">
        <f t="shared" si="2"/>
        <v>-43595.086256206254</v>
      </c>
      <c r="J23" s="91">
        <f>C23*(1+'Control Panel'!$C$44)</f>
        <v>11982765.003049351</v>
      </c>
      <c r="K23" s="91">
        <f>D23*(1+'Control Panel'!$C$44)</f>
        <v>10463740.314270863</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69818.700271354319</v>
      </c>
      <c r="N23" s="92">
        <f t="shared" si="3"/>
        <v>-44902.938843892436</v>
      </c>
      <c r="O23" s="92">
        <f>J23*(1+'Control Panel'!$C$44)</f>
        <v>12342247.953140832</v>
      </c>
      <c r="P23" s="92">
        <f>K23*(1+'Control Panel'!$C$44)</f>
        <v>10777652.523698989</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71913.261279494938</v>
      </c>
      <c r="S23" s="92">
        <f t="shared" si="4"/>
        <v>-46250.027009209225</v>
      </c>
      <c r="T23" s="92">
        <f>O23*(1+'Control Panel'!$C$44)</f>
        <v>12712515.391735058</v>
      </c>
      <c r="U23" s="92">
        <f>P23*(1+'Control Panel'!$C$44)</f>
        <v>11100982.099409958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74070.659117879797</v>
      </c>
      <c r="X23" s="92">
        <f t="shared" si="5"/>
        <v>-47637.527819485505</v>
      </c>
      <c r="Y23" s="91">
        <f>T23*(1+'Control Panel'!$C$44)</f>
        <v>13093890.85348711</v>
      </c>
      <c r="Z23" s="91">
        <f>U23*(1+'Control Panel'!$C$44)</f>
        <v>11434011.562392257</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76292.778891416194</v>
      </c>
      <c r="AC23" s="93">
        <f t="shared" si="6"/>
        <v>-49066.653654070076</v>
      </c>
      <c r="AD23" s="93">
        <f>Y23*(1+'Control Panel'!$C$44)</f>
        <v>13486707.579091724</v>
      </c>
      <c r="AE23" s="91">
        <f>Z23*(1+'Control Panel'!$C$44)</f>
        <v>11777031.909264024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78581.562258158679</v>
      </c>
      <c r="AH23" s="91">
        <f t="shared" si="7"/>
        <v>-50538.653263692177</v>
      </c>
      <c r="AI23" s="92">
        <f t="shared" si="8"/>
        <v>609072.76240865327</v>
      </c>
      <c r="AJ23" s="92">
        <f t="shared" si="9"/>
        <v>370676.96181830397</v>
      </c>
      <c r="AK23" s="92">
        <f t="shared" si="10"/>
        <v>-238395.8005903493</v>
      </c>
    </row>
    <row r="24" spans="1:37" s="94" customFormat="1" ht="14.1">
      <c r="A24" s="86" t="str">
        <f>'ESTIMATED Earned Revenue'!A25</f>
        <v>Shreveport, LA</v>
      </c>
      <c r="B24" s="86"/>
      <c r="C24" s="95">
        <f>'ESTIMATED Earned Revenue'!$I25*1.07925</f>
        <v>11818058.39175</v>
      </c>
      <c r="D24" s="95">
        <f>'ESTIMATED Earned Revenue'!$L25*1.07925</f>
        <v>11325508.549950002</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73617.832749749999</v>
      </c>
      <c r="G24" s="89">
        <f t="shared" si="0"/>
        <v>9.502556023682036E-3</v>
      </c>
      <c r="H24" s="90">
        <f t="shared" si="1"/>
        <v>6.5001789919689737E-3</v>
      </c>
      <c r="I24" s="91">
        <f t="shared" si="2"/>
        <v>-38683.929209000009</v>
      </c>
      <c r="J24" s="91">
        <f>C24*(1+'Control Panel'!$C$44)</f>
        <v>12172600.1435025</v>
      </c>
      <c r="K24" s="91">
        <f>D24*(1+'Control Panel'!$C$44)</f>
        <v>11665273.806448502</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75826.367732242506</v>
      </c>
      <c r="N24" s="92">
        <f t="shared" si="3"/>
        <v>-39844.447085270003</v>
      </c>
      <c r="O24" s="92">
        <f>J24*(1+'Control Panel'!$C$44)</f>
        <v>12537778.147807576</v>
      </c>
      <c r="P24" s="92">
        <f>K24*(1+'Control Panel'!$C$44)</f>
        <v>12015232.020641958</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78101.158764209787</v>
      </c>
      <c r="S24" s="92">
        <f t="shared" si="4"/>
        <v>-41039.780497828091</v>
      </c>
      <c r="T24" s="92">
        <f>O24*(1+'Control Panel'!$C$44)</f>
        <v>12913911.492241804</v>
      </c>
      <c r="U24" s="92">
        <f>P24*(1+'Control Panel'!$C$44)</f>
        <v>12375688.981261218</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80444.193527136085</v>
      </c>
      <c r="X24" s="92">
        <f t="shared" si="5"/>
        <v>-42270.973912762944</v>
      </c>
      <c r="Y24" s="91">
        <f>T24*(1+'Control Panel'!$C$44)</f>
        <v>13301328.837009057</v>
      </c>
      <c r="Z24" s="91">
        <f>U24*(1+'Control Panel'!$C$44)</f>
        <v>12746959.650699055</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82857.519332950178</v>
      </c>
      <c r="AC24" s="93">
        <f t="shared" si="6"/>
        <v>-43539.103130145828</v>
      </c>
      <c r="AD24" s="93">
        <f>Y24*(1+'Control Panel'!$C$44)</f>
        <v>13700368.70211933</v>
      </c>
      <c r="AE24" s="91">
        <f>Z24*(1+'Control Panel'!$C$44)</f>
        <v>13129368.440220026</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85343.24491293868</v>
      </c>
      <c r="AH24" s="91">
        <f t="shared" si="7"/>
        <v>-44845.276224050205</v>
      </c>
      <c r="AI24" s="92">
        <f t="shared" si="8"/>
        <v>614112.06511953427</v>
      </c>
      <c r="AJ24" s="92">
        <f t="shared" si="9"/>
        <v>402572.48426947719</v>
      </c>
      <c r="AK24" s="92">
        <f t="shared" si="10"/>
        <v>-211539.58085005707</v>
      </c>
    </row>
    <row r="25" spans="1:37" s="94" customFormat="1" ht="14.1">
      <c r="A25" s="86" t="str">
        <f>'ESTIMATED Earned Revenue'!A26</f>
        <v>Lubbock, TX</v>
      </c>
      <c r="B25" s="86"/>
      <c r="C25" s="95">
        <f>'ESTIMATED Earned Revenue'!$I26*1.07925</f>
        <v>12065215.988054998</v>
      </c>
      <c r="D25" s="95">
        <f>'ESTIMATED Earned Revenue'!$L26*1.07925</f>
        <v>11806464.20002725</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76022.611000136239</v>
      </c>
      <c r="G25" s="89">
        <f t="shared" si="0"/>
        <v>9.4103205489799186E-3</v>
      </c>
      <c r="H25" s="90">
        <f t="shared" si="1"/>
        <v>6.4390667444670499E-3</v>
      </c>
      <c r="I25" s="91">
        <f t="shared" si="2"/>
        <v>-37514.93894013876</v>
      </c>
      <c r="J25" s="91">
        <f>C25*(1+'Control Panel'!$C$44)</f>
        <v>12427172.467696648</v>
      </c>
      <c r="K25" s="91">
        <f>D25*(1+'Control Panel'!$C$44)</f>
        <v>12160658.126028068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78303.289330140338</v>
      </c>
      <c r="N25" s="92">
        <f t="shared" si="3"/>
        <v>-38640.387108342911</v>
      </c>
      <c r="O25" s="92">
        <f>J25*(1+'Control Panel'!$C$44)</f>
        <v>12799987.641727548</v>
      </c>
      <c r="P25" s="92">
        <f>K25*(1+'Control Panel'!$C$44)</f>
        <v>12525477.86980891</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80652.388010044539</v>
      </c>
      <c r="S25" s="92">
        <f t="shared" si="4"/>
        <v>-39799.598721593211</v>
      </c>
      <c r="T25" s="92">
        <f>O25*(1+'Control Panel'!$C$44)</f>
        <v>13183987.270979375</v>
      </c>
      <c r="U25" s="92">
        <f>P25*(1+'Control Panel'!$C$44)</f>
        <v>12901242.205903178</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83071.959650345889</v>
      </c>
      <c r="X25" s="92">
        <f t="shared" si="5"/>
        <v>-40993.586683240996</v>
      </c>
      <c r="Y25" s="91">
        <f>T25*(1+'Control Panel'!$C$44)</f>
        <v>13579506.889108757</v>
      </c>
      <c r="Z25" s="91">
        <f>U25*(1+'Control Panel'!$C$44)</f>
        <v>13288279.472080274</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85564.118439856276</v>
      </c>
      <c r="AC25" s="93">
        <f t="shared" si="6"/>
        <v>-42223.39428373822</v>
      </c>
      <c r="AD25" s="93">
        <f>Y25*(1+'Control Panel'!$C$44)</f>
        <v>13986892.095782019</v>
      </c>
      <c r="AE25" s="91">
        <f>Z25*(1+'Control Panel'!$C$44)</f>
        <v>13686927.856242683</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88131.041993051971</v>
      </c>
      <c r="AH25" s="91">
        <f t="shared" si="7"/>
        <v>-43490.09611225035</v>
      </c>
      <c r="AI25" s="92">
        <f t="shared" si="8"/>
        <v>620869.86033260473</v>
      </c>
      <c r="AJ25" s="92">
        <f t="shared" si="9"/>
        <v>415722.79742343898</v>
      </c>
      <c r="AK25" s="92">
        <f t="shared" si="10"/>
        <v>-205147.06290916575</v>
      </c>
    </row>
    <row r="26" spans="1:37" s="94" customFormat="1" ht="14.1">
      <c r="A26" s="86" t="str">
        <f>'ESTIMATED Earned Revenue'!A27</f>
        <v>Beaumont, TX</v>
      </c>
      <c r="B26" s="86"/>
      <c r="C26" s="95">
        <f>'ESTIMATED Earned Revenue'!$I27*1.07925</f>
        <v>12401886.298755001</v>
      </c>
      <c r="D26" s="95">
        <f>'ESTIMATED Earned Revenue'!$L27*1.07925</f>
        <v>12304984.375121251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78515.211875606255</v>
      </c>
      <c r="G26" s="89">
        <f t="shared" si="0"/>
        <v>9.2905948916288464E-3</v>
      </c>
      <c r="H26" s="90">
        <f t="shared" si="1"/>
        <v>6.3807648577231604E-3</v>
      </c>
      <c r="I26" s="91">
        <f t="shared" si="2"/>
        <v>-36705.689618168748</v>
      </c>
      <c r="J26" s="91">
        <f>C26*(1+'Control Panel'!$C$44)</f>
        <v>12773942.887717651</v>
      </c>
      <c r="K26" s="91">
        <f>D26*(1+'Control Panel'!$C$44)</f>
        <v>12674133.906374888</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80870.668231874442</v>
      </c>
      <c r="N26" s="92">
        <f t="shared" si="3"/>
        <v>-37806.860306713817</v>
      </c>
      <c r="O26" s="92">
        <f>J26*(1+'Control Panel'!$C$44)</f>
        <v>13157161.174349181</v>
      </c>
      <c r="P26" s="92">
        <f>K26*(1+'Control Panel'!$C$44)</f>
        <v>13054357.923566135</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83296.78827883066</v>
      </c>
      <c r="S26" s="92">
        <f t="shared" si="4"/>
        <v>-38941.066115915251</v>
      </c>
      <c r="T26" s="92">
        <f>O26*(1+'Control Panel'!$C$44)</f>
        <v>13551876.009579657</v>
      </c>
      <c r="U26" s="92">
        <f>P26*(1+'Control Panel'!$C$44)</f>
        <v>13445988.661273118</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85795.691927195585</v>
      </c>
      <c r="X26" s="92">
        <f t="shared" si="5"/>
        <v>-40109.298099392705</v>
      </c>
      <c r="Y26" s="91">
        <f>T26*(1+'Control Panel'!$C$44)</f>
        <v>13958432.289867047</v>
      </c>
      <c r="Z26" s="91">
        <f>U26*(1+'Control Panel'!$C$44)</f>
        <v>13849368.321111312</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88369.562685011464</v>
      </c>
      <c r="AC26" s="93">
        <f t="shared" si="6"/>
        <v>-41312.577042374498</v>
      </c>
      <c r="AD26" s="93">
        <f>Y26*(1+'Control Panel'!$C$44)</f>
        <v>14377185.258563058</v>
      </c>
      <c r="AE26" s="91">
        <f>Z26*(1+'Control Panel'!$C$44)</f>
        <v>14264849.370744651</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91020.649565561806</v>
      </c>
      <c r="AH26" s="91">
        <f t="shared" si="7"/>
        <v>-42551.95435364572</v>
      </c>
      <c r="AI26" s="92">
        <f t="shared" si="8"/>
        <v>630075.11660651583</v>
      </c>
      <c r="AJ26" s="92">
        <f t="shared" si="9"/>
        <v>429353.36068847397</v>
      </c>
      <c r="AK26" s="92">
        <f t="shared" si="10"/>
        <v>-200721.75591804186</v>
      </c>
    </row>
    <row r="27" spans="1:37" s="94" customFormat="1" ht="14.1">
      <c r="A27" s="86" t="str">
        <f>'ESTIMATED Earned Revenue'!A28</f>
        <v>Chillicothe, OH</v>
      </c>
      <c r="B27" s="86"/>
      <c r="C27" s="95">
        <f>'ESTIMATED Earned Revenue'!$I28*1.07925</f>
        <v>12559112.45325</v>
      </c>
      <c r="D27" s="95">
        <f>'ESTIMATED Earned Revenue'!$L28*1.07925</f>
        <v>11911204.681875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76546.313409374998</v>
      </c>
      <c r="G27" s="89">
        <f t="shared" si="0"/>
        <v>9.2368814036878962E-3</v>
      </c>
      <c r="H27" s="90">
        <f t="shared" si="1"/>
        <v>6.4264123952007743E-3</v>
      </c>
      <c r="I27" s="91">
        <f t="shared" si="2"/>
        <v>-39460.718856874999</v>
      </c>
      <c r="J27" s="91">
        <f>C27*(1+'Control Panel'!$C$44)</f>
        <v>12935885.826847501</v>
      </c>
      <c r="K27" s="91">
        <f>D27*(1+'Control Panel'!$C$44)</f>
        <v>12268540.82233125</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78842.702811656243</v>
      </c>
      <c r="N27" s="92">
        <f t="shared" si="3"/>
        <v>-40644.540422581267</v>
      </c>
      <c r="O27" s="92">
        <f>J27*(1+'Control Panel'!$C$44)</f>
        <v>13323962.401652927</v>
      </c>
      <c r="P27" s="92">
        <f>K27*(1+'Control Panel'!$C$44)</f>
        <v>12636597.047001187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81207.983896005928</v>
      </c>
      <c r="S27" s="92">
        <f t="shared" si="4"/>
        <v>-41863.876635258712</v>
      </c>
      <c r="T27" s="92">
        <f>O27*(1+'Control Panel'!$C$44)</f>
        <v>13723681.273702515</v>
      </c>
      <c r="U27" s="92">
        <f>P27*(1+'Control Panel'!$C$44)</f>
        <v>13015694.958411222</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83644.223412886116</v>
      </c>
      <c r="X27" s="92">
        <f t="shared" si="5"/>
        <v>-43119.792934316472</v>
      </c>
      <c r="Y27" s="91">
        <f>T27*(1+'Control Panel'!$C$44)</f>
        <v>14135391.711913591</v>
      </c>
      <c r="Z27" s="91">
        <f>U27*(1+'Control Panel'!$C$44)</f>
        <v>13406165.807163559</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86153.550115272694</v>
      </c>
      <c r="AC27" s="93">
        <f t="shared" si="6"/>
        <v>-44413.386722345982</v>
      </c>
      <c r="AD27" s="93">
        <f>Y27*(1+'Control Panel'!$C$44)</f>
        <v>14559453.463270999</v>
      </c>
      <c r="AE27" s="91">
        <f>Z27*(1+'Control Panel'!$C$44)</f>
        <v>13808350.781378467</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88738.156618730878</v>
      </c>
      <c r="AH27" s="91">
        <f t="shared" si="7"/>
        <v>-45745.788324016365</v>
      </c>
      <c r="AI27" s="92">
        <f t="shared" si="8"/>
        <v>634374.00189307064</v>
      </c>
      <c r="AJ27" s="92">
        <f t="shared" si="9"/>
        <v>418586.61685455183</v>
      </c>
      <c r="AK27" s="92">
        <f t="shared" si="10"/>
        <v>-215787.38503851881</v>
      </c>
    </row>
    <row r="28" spans="1:37" s="94" customFormat="1" ht="14.1">
      <c r="A28" s="86" t="str">
        <f>'ESTIMATED Earned Revenue'!A29</f>
        <v>Buffalo, NY</v>
      </c>
      <c r="B28" s="86"/>
      <c r="C28" s="95">
        <f>'ESTIMATED Earned Revenue'!$I29*1.07925</f>
        <v>12670492.426840911</v>
      </c>
      <c r="D28" s="95">
        <f>'ESTIMATED Earned Revenue'!$L29*1.07925</f>
        <v>12563183.972931821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79806.209864659104</v>
      </c>
      <c r="G28" s="89">
        <f t="shared" si="0"/>
        <v>9.1996370943940517E-3</v>
      </c>
      <c r="H28" s="90">
        <f t="shared" si="1"/>
        <v>6.3523872639775604E-3</v>
      </c>
      <c r="I28" s="91">
        <f t="shared" si="2"/>
        <v>-36757.722269545455</v>
      </c>
      <c r="J28" s="91">
        <f>C28*(1+'Control Panel'!$C$44)</f>
        <v>13050607.199646138</v>
      </c>
      <c r="K28" s="91">
        <f>D28*(1+'Control Panel'!$C$44)</f>
        <v>12940079.492119776</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82200.396160598873</v>
      </c>
      <c r="N28" s="92">
        <f t="shared" si="3"/>
        <v>-37860.453937631828</v>
      </c>
      <c r="O28" s="92">
        <f>J28*(1+'Control Panel'!$C$44)</f>
        <v>13442125.415635522</v>
      </c>
      <c r="P28" s="92">
        <f>K28*(1+'Control Panel'!$C$44)</f>
        <v>13328281.876883369</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84666.408045416829</v>
      </c>
      <c r="S28" s="92">
        <f t="shared" si="4"/>
        <v>-38996.267555760787</v>
      </c>
      <c r="T28" s="92">
        <f>O28*(1+'Control Panel'!$C$44)</f>
        <v>13845389.178104589</v>
      </c>
      <c r="U28" s="92">
        <f>P28*(1+'Control Panel'!$C$44)</f>
        <v>13728130.333189871</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87206.400286779361</v>
      </c>
      <c r="X28" s="92">
        <f t="shared" si="5"/>
        <v>-40166.155582433596</v>
      </c>
      <c r="Y28" s="91">
        <f>T28*(1+'Control Panel'!$C$44)</f>
        <v>14260750.853447726</v>
      </c>
      <c r="Z28" s="91">
        <f>U28*(1+'Control Panel'!$C$44)</f>
        <v>14139974.243185567</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89822.592295382739</v>
      </c>
      <c r="AC28" s="93">
        <f t="shared" si="6"/>
        <v>-41371.140249906617</v>
      </c>
      <c r="AD28" s="93">
        <f>Y28*(1+'Control Panel'!$C$44)</f>
        <v>14688573.379051158</v>
      </c>
      <c r="AE28" s="91">
        <f>Z28*(1+'Control Panel'!$C$44)</f>
        <v>14564173.470481135</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92517.270064244221</v>
      </c>
      <c r="AH28" s="91">
        <f t="shared" si="7"/>
        <v>-42612.274457403808</v>
      </c>
      <c r="AI28" s="92">
        <f t="shared" si="8"/>
        <v>637419.35863555875</v>
      </c>
      <c r="AJ28" s="92">
        <f t="shared" si="9"/>
        <v>436413.06685242202</v>
      </c>
      <c r="AK28" s="92">
        <f t="shared" si="10"/>
        <v>-201006.29178313672</v>
      </c>
    </row>
    <row r="29" spans="1:37" s="94" customFormat="1" ht="14.1">
      <c r="A29" s="86" t="str">
        <f>'ESTIMATED Earned Revenue'!A30</f>
        <v>Sandusky, OH</v>
      </c>
      <c r="B29" s="86"/>
      <c r="C29" s="95">
        <f>'ESTIMATED Earned Revenue'!$I30*1.07925</f>
        <v>12670955.13075</v>
      </c>
      <c r="D29" s="95">
        <f>'ESTIMATED Earned Revenue'!$L30*1.07925</f>
        <v>11618661.1263</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75083.595631499993</v>
      </c>
      <c r="G29" s="89">
        <f t="shared" si="0"/>
        <v>9.1994837366968403E-3</v>
      </c>
      <c r="H29" s="90">
        <f t="shared" si="1"/>
        <v>6.4623276998363247E-3</v>
      </c>
      <c r="I29" s="91">
        <f t="shared" si="2"/>
        <v>-41482.650022250018</v>
      </c>
      <c r="J29" s="91">
        <f>C29*(1+'Control Panel'!$C$44)</f>
        <v>13051083.784672501</v>
      </c>
      <c r="K29" s="91">
        <f>D29*(1+'Control Panel'!$C$44)</f>
        <v>11967220.960089</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77336.103500444995</v>
      </c>
      <c r="N29" s="92">
        <f t="shared" si="3"/>
        <v>-42727.129522917516</v>
      </c>
      <c r="O29" s="92">
        <f>J29*(1+'Control Panel'!$C$44)</f>
        <v>13442616.298212675</v>
      </c>
      <c r="P29" s="92">
        <f>K29*(1+'Control Panel'!$C$44)</f>
        <v>12326237.58889167</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79656.186605458337</v>
      </c>
      <c r="S29" s="92">
        <f t="shared" si="4"/>
        <v>-44008.943408605046</v>
      </c>
      <c r="T29" s="92">
        <f>O29*(1+'Control Panel'!$C$44)</f>
        <v>13845894.787159055</v>
      </c>
      <c r="U29" s="92">
        <f>P29*(1+'Control Panel'!$C$44)</f>
        <v>12696024.716558421</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82045.872203622101</v>
      </c>
      <c r="X29" s="92">
        <f t="shared" si="5"/>
        <v>-45329.211710863194</v>
      </c>
      <c r="Y29" s="91">
        <f>T29*(1+'Control Panel'!$C$44)</f>
        <v>14261271.630773827</v>
      </c>
      <c r="Z29" s="91">
        <f>U29*(1+'Control Panel'!$C$44)</f>
        <v>13076905.458055174</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84507.248369730776</v>
      </c>
      <c r="AC29" s="93">
        <f t="shared" si="6"/>
        <v>-46689.088062189083</v>
      </c>
      <c r="AD29" s="93">
        <f>Y29*(1+'Control Panel'!$C$44)</f>
        <v>14689109.779697042</v>
      </c>
      <c r="AE29" s="91">
        <f>Z29*(1+'Control Panel'!$C$44)</f>
        <v>13469212.62179683</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87042.465820822705</v>
      </c>
      <c r="AH29" s="91">
        <f t="shared" si="7"/>
        <v>-48089.760704054745</v>
      </c>
      <c r="AI29" s="92">
        <f t="shared" si="8"/>
        <v>637432.00990870851</v>
      </c>
      <c r="AJ29" s="92">
        <f t="shared" si="9"/>
        <v>410587.87650007888</v>
      </c>
      <c r="AK29" s="92">
        <f t="shared" si="10"/>
        <v>-226844.13340862963</v>
      </c>
    </row>
    <row r="30" spans="1:37" s="94" customFormat="1" ht="14.1">
      <c r="A30" s="86" t="str">
        <f>'ESTIMATED Earned Revenue'!A31</f>
        <v>Lafayette, LA</v>
      </c>
      <c r="B30" s="86"/>
      <c r="C30" s="95">
        <f>'ESTIMATED Earned Revenue'!$I31*1.07925</f>
        <v>12858591.4959675</v>
      </c>
      <c r="D30" s="95">
        <f>'ESTIMATED Earned Revenue'!$L31*1.07925</f>
        <v>12322119.678095998</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78600.888390479988</v>
      </c>
      <c r="G30" s="89">
        <f t="shared" si="0"/>
        <v>9.138203629587836E-3</v>
      </c>
      <c r="H30" s="90">
        <f t="shared" si="1"/>
        <v>6.3788447478076533E-3</v>
      </c>
      <c r="I30" s="91">
        <f t="shared" si="2"/>
        <v>-38903.53908935751</v>
      </c>
      <c r="J30" s="91">
        <f>C30*(1+'Control Panel'!$C$44)</f>
        <v>13244349.240846526</v>
      </c>
      <c r="K30" s="91">
        <f>D30*(1+'Control Panel'!$C$44)</f>
        <v>12691783.268438879</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80958.915042194392</v>
      </c>
      <c r="N30" s="92">
        <f t="shared" si="3"/>
        <v>-40070.645262038248</v>
      </c>
      <c r="O30" s="92">
        <f>J30*(1+'Control Panel'!$C$44)</f>
        <v>13641679.718071923</v>
      </c>
      <c r="P30" s="92">
        <f>K30*(1+'Control Panel'!$C$44)</f>
        <v>13072536.766492046</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83387.682493460219</v>
      </c>
      <c r="S30" s="92">
        <f t="shared" si="4"/>
        <v>-41272.764619899404</v>
      </c>
      <c r="T30" s="92">
        <f>O30*(1+'Control Panel'!$C$44)</f>
        <v>14050930.10961408</v>
      </c>
      <c r="U30" s="92">
        <f>P30*(1+'Control Panel'!$C$44)</f>
        <v>13464712.869486809</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85889.312968264043</v>
      </c>
      <c r="X30" s="92">
        <f t="shared" si="5"/>
        <v>-42510.947558496366</v>
      </c>
      <c r="Y30" s="91">
        <f>T30*(1+'Control Panel'!$C$44)</f>
        <v>14472458.012902502</v>
      </c>
      <c r="Z30" s="91">
        <f>U30*(1+'Control Panel'!$C$44)</f>
        <v>13868654.255571414</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88465.992357311974</v>
      </c>
      <c r="AC30" s="93">
        <f t="shared" si="6"/>
        <v>-43786.275985251268</v>
      </c>
      <c r="AD30" s="93">
        <f>Y30*(1+'Control Panel'!$C$44)</f>
        <v>14906631.753289577</v>
      </c>
      <c r="AE30" s="91">
        <f>Z30*(1+'Control Panel'!$C$44)</f>
        <v>14284713.883238556</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91119.972128031324</v>
      </c>
      <c r="AH30" s="91">
        <f t="shared" si="7"/>
        <v>-45099.864264808784</v>
      </c>
      <c r="AI30" s="92">
        <f t="shared" si="8"/>
        <v>642562.37267975602</v>
      </c>
      <c r="AJ30" s="92">
        <f t="shared" si="9"/>
        <v>429821.87498926197</v>
      </c>
      <c r="AK30" s="92">
        <f t="shared" si="10"/>
        <v>-212740.49769049406</v>
      </c>
    </row>
    <row r="31" spans="1:37" s="94" customFormat="1" ht="14.1">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84013.532133225002</v>
      </c>
      <c r="G31" s="89">
        <f t="shared" si="0"/>
        <v>8.9696281697496261E-3</v>
      </c>
      <c r="H31" s="90">
        <f t="shared" si="1"/>
        <v>6.2674923995938358E-3</v>
      </c>
      <c r="I31" s="91">
        <f t="shared" si="2"/>
        <v>-36221.179999999993</v>
      </c>
      <c r="J31" s="91">
        <f>C31*(1+'Control Panel'!$C$44)</f>
        <v>13806787.87944435</v>
      </c>
      <c r="K31" s="91">
        <f>D31*(1+'Control Panel'!$C$44)</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86533.938097221748</v>
      </c>
      <c r="N31" s="92">
        <f t="shared" si="3"/>
        <v>-37307.815400000007</v>
      </c>
      <c r="O31" s="92">
        <f>J31*(1+'Control Panel'!$C$44)</f>
        <v>14220991.51582768</v>
      </c>
      <c r="P31" s="92">
        <f>K31*(1+'Control Panel'!$C$44)</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89129.956240138388</v>
      </c>
      <c r="S31" s="92">
        <f t="shared" si="4"/>
        <v>-38427.049862000014</v>
      </c>
      <c r="T31" s="92">
        <f>O31*(1+'Control Panel'!$C$44)</f>
        <v>14647621.26130251</v>
      </c>
      <c r="U31" s="92">
        <f>P31*(1+'Control Panel'!$C$44)</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91803.85492734256</v>
      </c>
      <c r="X31" s="92">
        <f t="shared" si="5"/>
        <v>-39579.861357860005</v>
      </c>
      <c r="Y31" s="91">
        <f>T31*(1+'Control Panel'!$C$44)</f>
        <v>15087049.899141585</v>
      </c>
      <c r="Z31" s="91">
        <f>U31*(1+'Control Panel'!$C$44)</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94557.970575162835</v>
      </c>
      <c r="AC31" s="93">
        <f t="shared" si="6"/>
        <v>-40767.257198595806</v>
      </c>
      <c r="AD31" s="93">
        <f>Y31*(1+'Control Panel'!$C$44)</f>
        <v>15539661.396115834</v>
      </c>
      <c r="AE31" s="91">
        <f>Z31*(1+'Control Panel'!$C$44)</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97394.709692417717</v>
      </c>
      <c r="AH31" s="91">
        <f t="shared" si="7"/>
        <v>-41990.274914553695</v>
      </c>
      <c r="AI31" s="92">
        <f t="shared" si="8"/>
        <v>657492.68826529279</v>
      </c>
      <c r="AJ31" s="92">
        <f t="shared" si="9"/>
        <v>459420.42953228322</v>
      </c>
      <c r="AK31" s="92">
        <f t="shared" si="10"/>
        <v>-198072.25873300957</v>
      </c>
    </row>
    <row r="32" spans="1:37" s="94" customFormat="1" ht="14.1">
      <c r="A32" s="86" t="str">
        <f>'ESTIMATED Earned Revenue'!A33</f>
        <v>Kalamazoo, MI</v>
      </c>
      <c r="B32" s="86"/>
      <c r="C32" s="95">
        <f>'ESTIMATED Earned Revenue'!$I33*1.07925</f>
        <v>13675788.68475</v>
      </c>
      <c r="D32" s="95">
        <f>'ESTIMATED Earned Revenue'!$L33*1.07925</f>
        <v>13485487.985849999</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84417.729929249996</v>
      </c>
      <c r="G32" s="89">
        <f t="shared" si="0"/>
        <v>8.8909251397937001E-3</v>
      </c>
      <c r="H32" s="90">
        <f t="shared" si="1"/>
        <v>6.259894341074458E-3</v>
      </c>
      <c r="I32" s="91">
        <f t="shared" si="2"/>
        <v>-37172.683494500001</v>
      </c>
      <c r="J32" s="91">
        <f>C32*(1+'Control Panel'!$C$44)</f>
        <v>14086062.345292501</v>
      </c>
      <c r="K32" s="91">
        <f>D32*(1+'Control Panel'!$C$44)</f>
        <v>13890052.625425499</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86950.261827127484</v>
      </c>
      <c r="N32" s="92">
        <f t="shared" si="3"/>
        <v>-38287.863999335023</v>
      </c>
      <c r="O32" s="92">
        <f>J32*(1+'Control Panel'!$C$44)</f>
        <v>14508644.215651277</v>
      </c>
      <c r="P32" s="92">
        <f>K32*(1+'Control Panel'!$C$44)</f>
        <v>14306754.204188265</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89558.76968194131</v>
      </c>
      <c r="S32" s="92">
        <f t="shared" si="4"/>
        <v>-39436.499919315087</v>
      </c>
      <c r="T32" s="92">
        <f>O32*(1+'Control Panel'!$C$44)</f>
        <v>14943903.542120816</v>
      </c>
      <c r="U32" s="92">
        <f>P32*(1+'Control Panel'!$C$44)</f>
        <v>14735956.830313914</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92245.532772399572</v>
      </c>
      <c r="X32" s="92">
        <f t="shared" si="5"/>
        <v>-40619.594916894508</v>
      </c>
      <c r="Y32" s="91">
        <f>T32*(1+'Control Panel'!$C$44)</f>
        <v>15392220.648384441</v>
      </c>
      <c r="Z32" s="91">
        <f>U32*(1+'Control Panel'!$C$44)</f>
        <v>15178035.535223331</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95012.898755571572</v>
      </c>
      <c r="AC32" s="93">
        <f t="shared" si="6"/>
        <v>-41838.182764401339</v>
      </c>
      <c r="AD32" s="93">
        <f>Y32*(1+'Control Panel'!$C$44)</f>
        <v>15853987.267835975</v>
      </c>
      <c r="AE32" s="91">
        <f>Z32*(1+'Control Panel'!$C$44)</f>
        <v>15633376.601280032</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97863.285718238709</v>
      </c>
      <c r="AH32" s="91">
        <f t="shared" si="7"/>
        <v>-43093.328247333411</v>
      </c>
      <c r="AI32" s="92">
        <f t="shared" si="8"/>
        <v>664906.21860255802</v>
      </c>
      <c r="AJ32" s="92">
        <f t="shared" si="9"/>
        <v>461630.74875527865</v>
      </c>
      <c r="AK32" s="92">
        <f t="shared" si="10"/>
        <v>-203275.46984727937</v>
      </c>
    </row>
    <row r="33" spans="1:37" s="94" customFormat="1" ht="14.1">
      <c r="A33" s="86" t="str">
        <f>'ESTIMATED Earned Revenue'!A34</f>
        <v>Knoxville, TN</v>
      </c>
      <c r="B33" s="86"/>
      <c r="C33" s="95">
        <f>'ESTIMATED Earned Revenue'!$I34*1.07925</f>
        <v>14033433.528480001</v>
      </c>
      <c r="D33" s="95">
        <f>'ESTIMATED Earned Revenue'!$L34*1.07925</f>
        <v>13467958.7749725</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84330.083874862496</v>
      </c>
      <c r="G33" s="89">
        <f t="shared" si="0"/>
        <v>8.7917641389764351E-3</v>
      </c>
      <c r="H33" s="90">
        <f t="shared" si="1"/>
        <v>6.2615341555375889E-3</v>
      </c>
      <c r="I33" s="91">
        <f t="shared" si="2"/>
        <v>-39048.553767537509</v>
      </c>
      <c r="J33" s="91">
        <f>C33*(1+'Control Panel'!$C$44)</f>
        <v>14454436.534334401</v>
      </c>
      <c r="K33" s="91">
        <f>D33*(1+'Control Panel'!$C$44)</f>
        <v>13871997.538221676</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86859.986391108381</v>
      </c>
      <c r="N33" s="92">
        <f t="shared" si="3"/>
        <v>-40220.010380563632</v>
      </c>
      <c r="O33" s="92">
        <f>J33*(1+'Control Panel'!$C$44)</f>
        <v>14888069.630364433</v>
      </c>
      <c r="P33" s="92">
        <f>K33*(1+'Control Panel'!$C$44)</f>
        <v>14288157.464368327</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89465.785982841626</v>
      </c>
      <c r="S33" s="92">
        <f t="shared" si="4"/>
        <v>-41426.610691980546</v>
      </c>
      <c r="T33" s="92">
        <f>O33*(1+'Control Panel'!$C$44)</f>
        <v>15334711.719275367</v>
      </c>
      <c r="U33" s="92">
        <f>P33*(1+'Control Panel'!$C$44)</f>
        <v>14716802.188299377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92149.759562326886</v>
      </c>
      <c r="X33" s="92">
        <f t="shared" si="5"/>
        <v>-42669.409012739954</v>
      </c>
      <c r="Y33" s="91">
        <f>T33*(1+'Control Panel'!$C$44)</f>
        <v>15794753.070853628</v>
      </c>
      <c r="Z33" s="91">
        <f>U33*(1+'Control Panel'!$C$44)</f>
        <v>15158306.253948359</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94914.2523491967</v>
      </c>
      <c r="AC33" s="93">
        <f t="shared" si="6"/>
        <v>-43949.491283122159</v>
      </c>
      <c r="AD33" s="93">
        <f>Y33*(1+'Control Panel'!$C$44)</f>
        <v>16268595.662979238</v>
      </c>
      <c r="AE33" s="91">
        <f>Z33*(1+'Control Panel'!$C$44)</f>
        <v>15613055.44156681</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97761.679919672606</v>
      </c>
      <c r="AH33" s="91">
        <f t="shared" si="7"/>
        <v>-45267.976021615817</v>
      </c>
      <c r="AI33" s="92">
        <f t="shared" si="8"/>
        <v>674684.96159516834</v>
      </c>
      <c r="AJ33" s="92">
        <f t="shared" si="9"/>
        <v>461151.46420514619</v>
      </c>
      <c r="AK33" s="92">
        <f t="shared" si="10"/>
        <v>-213533.49739002215</v>
      </c>
    </row>
    <row r="34" spans="1:37" s="94" customFormat="1" ht="14.1">
      <c r="A34" s="86" t="str">
        <f>'ESTIMATED Earned Revenue'!A35</f>
        <v>Kingsport, TN</v>
      </c>
      <c r="B34" s="86"/>
      <c r="C34" s="95">
        <f>'ESTIMATED Earned Revenue'!$I35*1.07925</f>
        <v>14148387.003802499</v>
      </c>
      <c r="D34" s="95">
        <f>'ESTIMATED Earned Revenue'!$L35*1.07925</f>
        <v>14137426.7667675</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87677.4238338375</v>
      </c>
      <c r="G34" s="89">
        <f t="shared" si="0"/>
        <v>8.760956636661054E-3</v>
      </c>
      <c r="H34" s="90">
        <f t="shared" si="1"/>
        <v>6.2017950847985046E-3</v>
      </c>
      <c r="I34" s="91">
        <f t="shared" si="2"/>
        <v>-36275.981185174998</v>
      </c>
      <c r="J34" s="91">
        <f>C34*(1+'Control Panel'!$C$44)</f>
        <v>14572838.613916574</v>
      </c>
      <c r="K34" s="91">
        <f>D34*(1+'Control Panel'!$C$44)</f>
        <v>14561549.569770526</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90307.746548852621</v>
      </c>
      <c r="N34" s="92">
        <f t="shared" si="3"/>
        <v>-37364.26062073026</v>
      </c>
      <c r="O34" s="92">
        <f>J34*(1+'Control Panel'!$C$44)</f>
        <v>15010023.772334071</v>
      </c>
      <c r="P34" s="92">
        <f>K34*(1+'Control Panel'!$C$44)</f>
        <v>14998396.056863643</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93016.978945318202</v>
      </c>
      <c r="S34" s="92">
        <f t="shared" si="4"/>
        <v>-38485.188439352147</v>
      </c>
      <c r="T34" s="92">
        <f>O34*(1+'Control Panel'!$C$44)</f>
        <v>15460324.485504093</v>
      </c>
      <c r="U34" s="92">
        <f>P34*(1+'Control Panel'!$C$44)</f>
        <v>15448347.938569553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95807.488313677764</v>
      </c>
      <c r="X34" s="92">
        <f t="shared" si="5"/>
        <v>-39639.74409253271</v>
      </c>
      <c r="Y34" s="91">
        <f>T34*(1+'Control Panel'!$C$44)</f>
        <v>15924134.220069217</v>
      </c>
      <c r="Z34" s="91">
        <f>U34*(1+'Control Panel'!$C$44)</f>
        <v>15911798.37672664</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98681.71296308811</v>
      </c>
      <c r="AC34" s="93">
        <f t="shared" si="6"/>
        <v>-40828.936415308694</v>
      </c>
      <c r="AD34" s="93">
        <f>Y34*(1+'Control Panel'!$C$44)</f>
        <v>16401858.246671293</v>
      </c>
      <c r="AE34" s="91">
        <f>Z34*(1+'Control Panel'!$C$44)</f>
        <v>16389152.32802844</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101642.16435198075</v>
      </c>
      <c r="AH34" s="91">
        <f t="shared" si="7"/>
        <v>-42053.804507767956</v>
      </c>
      <c r="AI34" s="92">
        <f t="shared" si="8"/>
        <v>677828.02519860922</v>
      </c>
      <c r="AJ34" s="92">
        <f t="shared" si="9"/>
        <v>479456.09112291748</v>
      </c>
      <c r="AK34" s="92">
        <f t="shared" si="10"/>
        <v>-198371.93407569174</v>
      </c>
    </row>
    <row r="35" spans="1:37" s="94" customFormat="1" ht="14.1">
      <c r="A35" s="86" t="str">
        <f>'ESTIMATED Earned Revenue'!A36</f>
        <v>Zanesville, OH</v>
      </c>
      <c r="B35" s="86"/>
      <c r="C35" s="95">
        <f>'ESTIMATED Earned Revenue'!$I36*1.07925</f>
        <v>14449632.519750001</v>
      </c>
      <c r="D35" s="95">
        <f>'ESTIMATED Earned Revenue'!$L36*1.07925</f>
        <v>14196946.85385</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87975.024269249989</v>
      </c>
      <c r="G35" s="89">
        <f t="shared" ref="G35:G66" si="11">E35/$C35</f>
        <v>8.6825483227528227E-3</v>
      </c>
      <c r="H35" s="90">
        <f t="shared" ref="H35:H66" si="12">F35/$D35</f>
        <v>6.196756610763284E-3</v>
      </c>
      <c r="I35" s="91">
        <f t="shared" ref="I35:I66" si="13">F35-E35</f>
        <v>-37484.608329500013</v>
      </c>
      <c r="J35" s="91">
        <f>C35*(1+'Control Panel'!$C$44)</f>
        <v>14883121.495342501</v>
      </c>
      <c r="K35" s="91">
        <f>D35*(1+'Control Panel'!$C$44)</f>
        <v>14622855.259465501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90614.274997327506</v>
      </c>
      <c r="N35" s="92">
        <f t="shared" ref="N35:N66" si="14">M35-L35</f>
        <v>-38609.146579385007</v>
      </c>
      <c r="O35" s="92">
        <f>J35*(1+'Control Panel'!$C$44)</f>
        <v>15329615.140202776</v>
      </c>
      <c r="P35" s="92">
        <f>K35*(1+'Control Panel'!$C$44)</f>
        <v>15061540.917249465</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93332.703247247322</v>
      </c>
      <c r="S35" s="92">
        <f t="shared" ref="S35:S66" si="15">R35-Q35</f>
        <v>-39767.42097676656</v>
      </c>
      <c r="T35" s="92">
        <f>O35*(1+'Control Panel'!$C$44)</f>
        <v>15789503.594408859</v>
      </c>
      <c r="U35" s="92">
        <f>P35*(1+'Control Panel'!$C$44)</f>
        <v>15513387.144766949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96132.68434466474</v>
      </c>
      <c r="X35" s="92">
        <f t="shared" ref="X35:X66" si="16">W35-V35</f>
        <v>-40960.443606069573</v>
      </c>
      <c r="Y35" s="91">
        <f>T35*(1+'Control Panel'!$C$44)</f>
        <v>16263188.702241125</v>
      </c>
      <c r="Z35" s="91">
        <f>U35*(1+'Control Panel'!$C$44)</f>
        <v>15978788.759109957</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99016.664875004688</v>
      </c>
      <c r="AC35" s="93">
        <f t="shared" ref="AC35:AC66" si="17">AB35-AA35</f>
        <v>-42189.256914251644</v>
      </c>
      <c r="AD35" s="93">
        <f>Y35*(1+'Control Panel'!$C$44)</f>
        <v>16751084.363308359</v>
      </c>
      <c r="AE35" s="91">
        <f>Z35*(1+'Control Panel'!$C$44)</f>
        <v>16458152.421883257</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101987.16482125483</v>
      </c>
      <c r="AH35" s="91">
        <f t="shared" ref="AH35:AH66" si="18">AG35-AF35</f>
        <v>-43454.934621679204</v>
      </c>
      <c r="AI35" s="92">
        <f t="shared" ref="AI35:AI66" si="19">L35+Q35+V35+AA35+AF35</f>
        <v>686064.69498365105</v>
      </c>
      <c r="AJ35" s="92">
        <f t="shared" ref="AJ35:AJ66" si="20">M35+R35+W35+AB35+AG35</f>
        <v>481083.49228549906</v>
      </c>
      <c r="AK35" s="92">
        <f t="shared" ref="AK35:AK66" si="21">AJ35-AI35</f>
        <v>-204981.20269815199</v>
      </c>
    </row>
    <row r="36" spans="1:37" s="94" customFormat="1" ht="14.1">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91588.695715275011</v>
      </c>
      <c r="G36" s="89">
        <f t="shared" si="11"/>
        <v>8.5665286335405051E-3</v>
      </c>
      <c r="H36" s="90">
        <f t="shared" si="12"/>
        <v>6.1387837204489358E-3</v>
      </c>
      <c r="I36" s="91">
        <f t="shared" si="13"/>
        <v>-36221.179999999993</v>
      </c>
      <c r="J36" s="91">
        <f>C36*(1+'Control Panel'!$C$44)</f>
        <v>15367271.577346651</v>
      </c>
      <c r="K36" s="91">
        <f>D36*(1+'Control Panel'!$C$44)</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94336.356586733251</v>
      </c>
      <c r="N36" s="92">
        <f t="shared" si="14"/>
        <v>-37307.815400000021</v>
      </c>
      <c r="O36" s="92">
        <f>J36*(1+'Control Panel'!$C$44)</f>
        <v>15828289.72466705</v>
      </c>
      <c r="P36" s="92">
        <f>K36*(1+'Control Panel'!$C$44)</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97166.447284335241</v>
      </c>
      <c r="S36" s="92">
        <f t="shared" si="15"/>
        <v>-38427.049862000014</v>
      </c>
      <c r="T36" s="92">
        <f>O36*(1+'Control Panel'!$C$44)</f>
        <v>16303138.416407062</v>
      </c>
      <c r="U36" s="92">
        <f>P36*(1+'Control Panel'!$C$44)</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100081.44070286531</v>
      </c>
      <c r="X36" s="92">
        <f t="shared" si="16"/>
        <v>-39579.861357860005</v>
      </c>
      <c r="Y36" s="91">
        <f>T36*(1+'Control Panel'!$C$44)</f>
        <v>16792232.568899274</v>
      </c>
      <c r="Z36" s="91">
        <f>U36*(1+'Control Panel'!$C$44)</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103083.88392395127</v>
      </c>
      <c r="AC36" s="93">
        <f t="shared" si="17"/>
        <v>-40767.25719859582</v>
      </c>
      <c r="AD36" s="93">
        <f>Y36*(1+'Control Panel'!$C$44)</f>
        <v>17295999.545966253</v>
      </c>
      <c r="AE36" s="91">
        <f>Z36*(1+'Control Panel'!$C$44)</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106176.40044166982</v>
      </c>
      <c r="AH36" s="91">
        <f t="shared" si="18"/>
        <v>-41990.274914553695</v>
      </c>
      <c r="AI36" s="92">
        <f t="shared" si="19"/>
        <v>698916.78767256439</v>
      </c>
      <c r="AJ36" s="92">
        <f t="shared" si="20"/>
        <v>500844.52893955488</v>
      </c>
      <c r="AK36" s="92">
        <f t="shared" si="21"/>
        <v>-198072.25873300951</v>
      </c>
    </row>
    <row r="37" spans="1:37" s="94" customFormat="1" ht="14.1">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92020.612698487501</v>
      </c>
      <c r="G37" s="89">
        <f t="shared" si="11"/>
        <v>8.5459976770880033E-3</v>
      </c>
      <c r="H37" s="90">
        <f t="shared" si="12"/>
        <v>6.1322282371272865E-3</v>
      </c>
      <c r="I37" s="91">
        <f t="shared" si="13"/>
        <v>-36221.180000000008</v>
      </c>
      <c r="J37" s="91">
        <f>C37*(1+'Control Panel'!$C$44)</f>
        <v>15456246.475888427</v>
      </c>
      <c r="K37" s="91">
        <f>D37*(1+'Control Panel'!$C$44)</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94781.231079442136</v>
      </c>
      <c r="N37" s="92">
        <f t="shared" si="14"/>
        <v>-37307.815400000021</v>
      </c>
      <c r="O37" s="92">
        <f>J37*(1+'Control Panel'!$C$44)</f>
        <v>15919933.87016508</v>
      </c>
      <c r="P37" s="92">
        <f>K37*(1+'Control Panel'!$C$44)</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97624.668011825386</v>
      </c>
      <c r="S37" s="92">
        <f t="shared" si="15"/>
        <v>-38427.049862000014</v>
      </c>
      <c r="T37" s="92">
        <f>O37*(1+'Control Panel'!$C$44)</f>
        <v>16397531.886270033</v>
      </c>
      <c r="U37" s="92">
        <f>P37*(1+'Control Panel'!$C$44)</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100553.40805218017</v>
      </c>
      <c r="X37" s="92">
        <f t="shared" si="16"/>
        <v>-39579.861357860005</v>
      </c>
      <c r="Y37" s="91">
        <f>T37*(1+'Control Panel'!$C$44)</f>
        <v>16889457.842858136</v>
      </c>
      <c r="Z37" s="91">
        <f>U37*(1+'Control Panel'!$C$44)</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103570.01029374558</v>
      </c>
      <c r="AC37" s="93">
        <f t="shared" si="17"/>
        <v>-40767.25719859582</v>
      </c>
      <c r="AD37" s="93">
        <f>Y37*(1+'Control Panel'!$C$44)</f>
        <v>17396141.57814388</v>
      </c>
      <c r="AE37" s="91">
        <f>Z37*(1+'Control Panel'!$C$44)</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106677.11060255795</v>
      </c>
      <c r="AH37" s="91">
        <f t="shared" si="18"/>
        <v>-41990.27491455368</v>
      </c>
      <c r="AI37" s="92">
        <f t="shared" si="19"/>
        <v>701278.68677276082</v>
      </c>
      <c r="AJ37" s="92">
        <f t="shared" si="20"/>
        <v>503206.42803975119</v>
      </c>
      <c r="AK37" s="92">
        <f t="shared" si="21"/>
        <v>-198072.25873300963</v>
      </c>
    </row>
    <row r="38" spans="1:37" s="94" customFormat="1" ht="14.1">
      <c r="A38" s="86" t="str">
        <f>'ESTIMATED Earned Revenue'!A39</f>
        <v>Gulfport, MS</v>
      </c>
      <c r="B38" s="86"/>
      <c r="C38" s="95">
        <f>'ESTIMATED Earned Revenue'!$I39*1.07925</f>
        <v>15262137.982140005</v>
      </c>
      <c r="D38" s="95">
        <f>'ESTIMATED Earned Revenue'!$L39*1.07925</f>
        <v>13983119.640321003</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86905.888201605005</v>
      </c>
      <c r="G38" s="89">
        <f t="shared" si="11"/>
        <v>8.4865016986656067E-3</v>
      </c>
      <c r="H38" s="90">
        <f t="shared" si="12"/>
        <v>6.2150571858805856E-3</v>
      </c>
      <c r="I38" s="91">
        <f t="shared" si="13"/>
        <v>-42616.271709095017</v>
      </c>
      <c r="J38" s="91">
        <f>C38*(1+'Control Panel'!$C$44)</f>
        <v>15720002.121604206</v>
      </c>
      <c r="K38" s="91">
        <f>D38*(1+'Control Panel'!$C$44)</f>
        <v>14402613.229530634</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89513.064847653179</v>
      </c>
      <c r="N38" s="92">
        <f t="shared" si="14"/>
        <v>-43894.759860367863</v>
      </c>
      <c r="O38" s="92">
        <f>J38*(1+'Control Panel'!$C$44)</f>
        <v>16191602.185252333</v>
      </c>
      <c r="P38" s="92">
        <f>K38*(1+'Control Panel'!$C$44)</f>
        <v>14834691.626416555</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92198.456793082762</v>
      </c>
      <c r="S38" s="92">
        <f t="shared" si="15"/>
        <v>-45211.602656178904</v>
      </c>
      <c r="T38" s="92">
        <f>O38*(1+'Control Panel'!$C$44)</f>
        <v>16677350.250809904</v>
      </c>
      <c r="U38" s="92">
        <f>P38*(1+'Control Panel'!$C$44)</f>
        <v>15279732.375209052</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94964.410496875265</v>
      </c>
      <c r="X38" s="92">
        <f t="shared" si="16"/>
        <v>-46567.950735864259</v>
      </c>
      <c r="Y38" s="91">
        <f>T38*(1+'Control Panel'!$C$44)</f>
        <v>17177670.758334201</v>
      </c>
      <c r="Z38" s="91">
        <f>U38*(1+'Control Panel'!$C$44)</f>
        <v>15738124.346465325</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97813.342811781535</v>
      </c>
      <c r="AC38" s="93">
        <f t="shared" si="17"/>
        <v>-47964.989257940179</v>
      </c>
      <c r="AD38" s="93">
        <f>Y38*(1+'Control Panel'!$C$44)</f>
        <v>17693000.881084226</v>
      </c>
      <c r="AE38" s="91">
        <f>Z38*(1+'Control Panel'!$C$44)</f>
        <v>16210268.076859286</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100747.74309613497</v>
      </c>
      <c r="AH38" s="91">
        <f t="shared" si="18"/>
        <v>-49403.938935678394</v>
      </c>
      <c r="AI38" s="92">
        <f t="shared" si="19"/>
        <v>708280.25949155726</v>
      </c>
      <c r="AJ38" s="92">
        <f t="shared" si="20"/>
        <v>475237.01804552774</v>
      </c>
      <c r="AK38" s="92">
        <f t="shared" si="21"/>
        <v>-233043.24144602951</v>
      </c>
    </row>
    <row r="39" spans="1:37" s="94" customFormat="1" ht="14.1">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97355.535837998847</v>
      </c>
      <c r="G39" s="89">
        <f t="shared" si="11"/>
        <v>8.3106020796143813E-3</v>
      </c>
      <c r="H39" s="90">
        <f t="shared" si="12"/>
        <v>6.0570670084335466E-3</v>
      </c>
      <c r="I39" s="91">
        <f t="shared" si="13"/>
        <v>-36221.180000000022</v>
      </c>
      <c r="J39" s="91">
        <f>C39*(1+'Control Panel'!$C$44)</f>
        <v>16555240.642627764</v>
      </c>
      <c r="K39" s="91">
        <f>D39*(1+'Control Panel'!$C$44)</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100276.20191313882</v>
      </c>
      <c r="N39" s="92">
        <f t="shared" si="14"/>
        <v>-37307.815399999992</v>
      </c>
      <c r="O39" s="92">
        <f>J39*(1+'Control Panel'!$C$44)</f>
        <v>17051897.861906599</v>
      </c>
      <c r="P39" s="92">
        <f>K39*(1+'Control Panel'!$C$44)</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103284.48797053299</v>
      </c>
      <c r="S39" s="92">
        <f t="shared" si="15"/>
        <v>-38427.049862000014</v>
      </c>
      <c r="T39" s="92">
        <f>O39*(1+'Control Panel'!$C$44)</f>
        <v>17563454.797763798</v>
      </c>
      <c r="U39" s="92">
        <f>P39*(1+'Control Panel'!$C$44)</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106383.02260964899</v>
      </c>
      <c r="X39" s="92">
        <f t="shared" si="16"/>
        <v>-39579.861357860005</v>
      </c>
      <c r="Y39" s="91">
        <f>T39*(1+'Control Panel'!$C$44)</f>
        <v>18090358.441696715</v>
      </c>
      <c r="Z39" s="91">
        <f>U39*(1+'Control Panel'!$C$44)</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109574.51328793849</v>
      </c>
      <c r="AC39" s="93">
        <f t="shared" si="17"/>
        <v>-40767.257198595791</v>
      </c>
      <c r="AD39" s="93">
        <f>Y39*(1+'Control Panel'!$C$44)</f>
        <v>18633069.194947615</v>
      </c>
      <c r="AE39" s="91">
        <f>Z39*(1+'Control Panel'!$C$44)</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112861.74868657663</v>
      </c>
      <c r="AH39" s="91">
        <f t="shared" si="18"/>
        <v>-41990.274914553695</v>
      </c>
      <c r="AI39" s="92">
        <f t="shared" si="19"/>
        <v>730452.23320084554</v>
      </c>
      <c r="AJ39" s="92">
        <f t="shared" si="20"/>
        <v>532379.97446783597</v>
      </c>
      <c r="AK39" s="92">
        <f t="shared" si="21"/>
        <v>-198072.25873300957</v>
      </c>
    </row>
    <row r="40" spans="1:37" s="94" customFormat="1" ht="14.1">
      <c r="A40" s="86" t="str">
        <f>'ESTIMATED Earned Revenue'!A41</f>
        <v>Traverse City, MI</v>
      </c>
      <c r="B40" s="86"/>
      <c r="C40" s="95">
        <f>'ESTIMATED Earned Revenue'!$I41*1.07925</f>
        <v>16150969.774500001</v>
      </c>
      <c r="D40" s="95">
        <f>'ESTIMATED Earned Revenue'!$L41*1.07925</f>
        <v>15979231.9057875</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96886.44952893749</v>
      </c>
      <c r="G40" s="89">
        <f t="shared" si="11"/>
        <v>8.2946300279759713E-3</v>
      </c>
      <c r="H40" s="90">
        <f t="shared" si="12"/>
        <v>6.0632732599522699E-3</v>
      </c>
      <c r="I40" s="91">
        <f t="shared" si="13"/>
        <v>-37079.869343562517</v>
      </c>
      <c r="J40" s="91">
        <f>C40*(1+'Control Panel'!$C$44)</f>
        <v>16635498.867735002</v>
      </c>
      <c r="K40" s="91">
        <f>D40*(1+'Control Panel'!$C$44)</f>
        <v>16458608.862961125</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99793.043014805618</v>
      </c>
      <c r="N40" s="92">
        <f t="shared" si="14"/>
        <v>-38192.265423869394</v>
      </c>
      <c r="O40" s="92">
        <f>J40*(1+'Control Panel'!$C$44)</f>
        <v>17134563.833767053</v>
      </c>
      <c r="P40" s="92">
        <f>K40*(1+'Control Panel'!$C$44)</f>
        <v>16952367.128849957</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102786.83430524977</v>
      </c>
      <c r="S40" s="92">
        <f t="shared" si="15"/>
        <v>-39338.033386585506</v>
      </c>
      <c r="T40" s="92">
        <f>O40*(1+'Control Panel'!$C$44)</f>
        <v>17648600.748780064</v>
      </c>
      <c r="U40" s="92">
        <f>P40*(1+'Control Panel'!$C$44)</f>
        <v>17460938.142715458</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105870.43933440729</v>
      </c>
      <c r="X40" s="92">
        <f t="shared" si="16"/>
        <v>-40518.174388183033</v>
      </c>
      <c r="Y40" s="91">
        <f>T40*(1+'Control Panel'!$C$44)</f>
        <v>18178058.771243468</v>
      </c>
      <c r="Z40" s="91">
        <f>U40*(1+'Control Panel'!$C$44)</f>
        <v>17984766.286996923</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109046.55251443952</v>
      </c>
      <c r="AC40" s="93">
        <f t="shared" si="17"/>
        <v>-41733.719619828553</v>
      </c>
      <c r="AD40" s="93">
        <f>Y40*(1+'Control Panel'!$C$44)</f>
        <v>18723400.534380771</v>
      </c>
      <c r="AE40" s="91">
        <f>Z40*(1+'Control Panel'!$C$44)</f>
        <v>18524309.275606833</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112317.94908987271</v>
      </c>
      <c r="AH40" s="91">
        <f t="shared" si="18"/>
        <v>-42985.731208423385</v>
      </c>
      <c r="AI40" s="92">
        <f t="shared" si="19"/>
        <v>732582.74228566466</v>
      </c>
      <c r="AJ40" s="92">
        <f t="shared" si="20"/>
        <v>529814.81825877493</v>
      </c>
      <c r="AK40" s="92">
        <f t="shared" si="21"/>
        <v>-202767.92402688973</v>
      </c>
    </row>
    <row r="41" spans="1:37" s="94" customFormat="1" ht="14.1">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97855.351990424999</v>
      </c>
      <c r="G41" s="89">
        <f t="shared" si="11"/>
        <v>8.290139690135933E-3</v>
      </c>
      <c r="H41" s="90">
        <f t="shared" si="12"/>
        <v>6.0505334183761439E-3</v>
      </c>
      <c r="I41" s="91">
        <f t="shared" si="13"/>
        <v>-36221.179999999993</v>
      </c>
      <c r="J41" s="91">
        <f>C41*(1+'Control Panel'!$C$44)</f>
        <v>16658202.77002755</v>
      </c>
      <c r="K41" s="91">
        <f>D41*(1+'Control Panel'!$C$44)</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100791.01255013775</v>
      </c>
      <c r="N41" s="92">
        <f t="shared" si="14"/>
        <v>-37307.815400000007</v>
      </c>
      <c r="O41" s="92">
        <f>J41*(1+'Control Panel'!$C$44)</f>
        <v>17157948.853128377</v>
      </c>
      <c r="P41" s="92">
        <f>K41*(1+'Control Panel'!$C$44)</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103814.74292664188</v>
      </c>
      <c r="S41" s="92">
        <f t="shared" si="15"/>
        <v>-38427.049862000029</v>
      </c>
      <c r="T41" s="92">
        <f>O41*(1+'Control Panel'!$C$44)</f>
        <v>17672687.318722229</v>
      </c>
      <c r="U41" s="92">
        <f>P41*(1+'Control Panel'!$C$44)</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106929.18521444115</v>
      </c>
      <c r="X41" s="92">
        <f t="shared" si="16"/>
        <v>-39579.861357860005</v>
      </c>
      <c r="Y41" s="91">
        <f>T41*(1+'Control Panel'!$C$44)</f>
        <v>18202867.938283898</v>
      </c>
      <c r="Z41" s="91">
        <f>U41*(1+'Control Panel'!$C$44)</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110137.06077087441</v>
      </c>
      <c r="AC41" s="93">
        <f t="shared" si="17"/>
        <v>-40767.25719859582</v>
      </c>
      <c r="AD41" s="93">
        <f>Y41*(1+'Control Panel'!$C$44)</f>
        <v>18748953.976432417</v>
      </c>
      <c r="AE41" s="91">
        <f>Z41*(1+'Control Panel'!$C$44)</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113441.17259400064</v>
      </c>
      <c r="AH41" s="91">
        <f t="shared" si="18"/>
        <v>-41990.27491455368</v>
      </c>
      <c r="AI41" s="92">
        <f t="shared" si="19"/>
        <v>733185.43278910534</v>
      </c>
      <c r="AJ41" s="92">
        <f t="shared" si="20"/>
        <v>535113.17405609577</v>
      </c>
      <c r="AK41" s="92">
        <f t="shared" si="21"/>
        <v>-198072.25873300957</v>
      </c>
    </row>
    <row r="42" spans="1:37" s="94" customFormat="1" ht="14.1">
      <c r="A42" s="86" t="str">
        <f>'ESTIMATED Earned Revenue'!A43</f>
        <v>Tyler, TX</v>
      </c>
      <c r="B42" s="86"/>
      <c r="C42" s="95">
        <f>'ESTIMATED Earned Revenue'!$I43*1.07925</f>
        <v>16612254.704332499</v>
      </c>
      <c r="D42" s="95">
        <f>'ESTIMATED Earned Revenue'!$L43*1.07925</f>
        <v>15279990.006405748</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93390.240032028742</v>
      </c>
      <c r="G42" s="89">
        <f t="shared" si="11"/>
        <v>8.2031455661537838E-3</v>
      </c>
      <c r="H42" s="90">
        <f t="shared" si="12"/>
        <v>6.1119307010591793E-3</v>
      </c>
      <c r="I42" s="91">
        <f t="shared" si="13"/>
        <v>-42882.503489633746</v>
      </c>
      <c r="J42" s="91">
        <f>C42*(1+'Control Panel'!$C$44)</f>
        <v>17110622.345462475</v>
      </c>
      <c r="K42" s="91">
        <f>D42*(1+'Control Panel'!$C$44)</f>
        <v>15738389.706597921</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96191.947232989594</v>
      </c>
      <c r="N42" s="92">
        <f t="shared" si="14"/>
        <v>-44168.978594322776</v>
      </c>
      <c r="O42" s="92">
        <f>J42*(1+'Control Panel'!$C$44)</f>
        <v>17623941.015826348</v>
      </c>
      <c r="P42" s="92">
        <f>K42*(1+'Control Panel'!$C$44)</f>
        <v>16210541.397795858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99077.705649979282</v>
      </c>
      <c r="S42" s="92">
        <f t="shared" si="15"/>
        <v>-45494.047952152454</v>
      </c>
      <c r="T42" s="92">
        <f>O42*(1+'Control Panel'!$C$44)</f>
        <v>18152659.246301141</v>
      </c>
      <c r="U42" s="92">
        <f>P42*(1+'Control Panel'!$C$44)</f>
        <v>16696857.639729735</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102050.03681947867</v>
      </c>
      <c r="X42" s="92">
        <f t="shared" si="16"/>
        <v>-46858.869390717038</v>
      </c>
      <c r="Y42" s="91">
        <f>T42*(1+'Control Panel'!$C$44)</f>
        <v>18697239.023690175</v>
      </c>
      <c r="Z42" s="91">
        <f>U42*(1+'Control Panel'!$C$44)</f>
        <v>17197763.368921626</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105111.53792406304</v>
      </c>
      <c r="AC42" s="93">
        <f t="shared" si="17"/>
        <v>-48264.63547243856</v>
      </c>
      <c r="AD42" s="93">
        <f>Y42*(1+'Control Panel'!$C$44)</f>
        <v>19258156.19440088</v>
      </c>
      <c r="AE42" s="91">
        <f>Z42*(1+'Control Panel'!$C$44)</f>
        <v>17713696.269989274</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108264.88406178492</v>
      </c>
      <c r="AH42" s="91">
        <f t="shared" si="18"/>
        <v>-49712.574536611704</v>
      </c>
      <c r="AI42" s="92">
        <f t="shared" si="19"/>
        <v>745195.21763453807</v>
      </c>
      <c r="AJ42" s="92">
        <f t="shared" si="20"/>
        <v>510696.1116882955</v>
      </c>
      <c r="AK42" s="92">
        <f t="shared" si="21"/>
        <v>-234499.10594624258</v>
      </c>
    </row>
    <row r="43" spans="1:37" s="94" customFormat="1" ht="14.1">
      <c r="A43" s="86" t="str">
        <f>'ESTIMATED Earned Revenue'!A44</f>
        <v>Marion, OH</v>
      </c>
      <c r="B43" s="86"/>
      <c r="C43" s="95">
        <f>'ESTIMATED Earned Revenue'!$I44*1.07925</f>
        <v>16827432.881999999</v>
      </c>
      <c r="D43" s="95">
        <f>'ESTIMATED Earned Revenue'!$L44*1.07925</f>
        <v>16746972.204299999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100725.1510215</v>
      </c>
      <c r="G43" s="89">
        <f t="shared" si="11"/>
        <v>8.1621858410096133E-3</v>
      </c>
      <c r="H43" s="90">
        <f t="shared" si="12"/>
        <v>6.0145290618943961E-3</v>
      </c>
      <c r="I43" s="91">
        <f t="shared" si="13"/>
        <v>-36623.483388499997</v>
      </c>
      <c r="J43" s="91">
        <f>C43*(1+'Control Panel'!$C$44)</f>
        <v>17332255.86846</v>
      </c>
      <c r="K43" s="91">
        <f>D43*(1+'Control Panel'!$C$44)</f>
        <v>17249381.370428998</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103746.90555214499</v>
      </c>
      <c r="N43" s="92">
        <f t="shared" si="14"/>
        <v>-37722.187890155023</v>
      </c>
      <c r="O43" s="92">
        <f>J43*(1+'Control Panel'!$C$44)</f>
        <v>17852223.544513799</v>
      </c>
      <c r="P43" s="92">
        <f>K43*(1+'Control Panel'!$C$44)</f>
        <v>17766862.81154187</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106859.31271870935</v>
      </c>
      <c r="S43" s="92">
        <f t="shared" si="15"/>
        <v>-38853.853526859661</v>
      </c>
      <c r="T43" s="92">
        <f>O43*(1+'Control Panel'!$C$44)</f>
        <v>18387790.250849213</v>
      </c>
      <c r="U43" s="92">
        <f>P43*(1+'Control Panel'!$C$44)</f>
        <v>18299868.695888128</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110065.09210027065</v>
      </c>
      <c r="X43" s="92">
        <f t="shared" si="16"/>
        <v>-40019.469132665428</v>
      </c>
      <c r="Y43" s="91">
        <f>T43*(1+'Control Panel'!$C$44)</f>
        <v>18939423.95837469</v>
      </c>
      <c r="Z43" s="91">
        <f>U43*(1+'Control Panel'!$C$44)</f>
        <v>18848864.756764773</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113367.04486327877</v>
      </c>
      <c r="AC43" s="93">
        <f t="shared" si="17"/>
        <v>-41220.053206645389</v>
      </c>
      <c r="AD43" s="93">
        <f>Y43*(1+'Control Panel'!$C$44)</f>
        <v>19507606.677125931</v>
      </c>
      <c r="AE43" s="91">
        <f>Z43*(1+'Control Panel'!$C$44)</f>
        <v>19414330.699467719</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116768.05620917714</v>
      </c>
      <c r="AH43" s="91">
        <f t="shared" si="18"/>
        <v>-42456.654802844758</v>
      </c>
      <c r="AI43" s="92">
        <f t="shared" si="19"/>
        <v>751078.63000275113</v>
      </c>
      <c r="AJ43" s="92">
        <f t="shared" si="20"/>
        <v>550806.41144358087</v>
      </c>
      <c r="AK43" s="92">
        <f t="shared" si="21"/>
        <v>-200272.21855917026</v>
      </c>
    </row>
    <row r="44" spans="1:37" s="94" customFormat="1" ht="14.1">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105242.7146863875</v>
      </c>
      <c r="G44" s="89">
        <f t="shared" si="11"/>
        <v>8.0147313339600304E-3</v>
      </c>
      <c r="H44" s="90">
        <f t="shared" si="12"/>
        <v>5.9625962153661179E-3</v>
      </c>
      <c r="I44" s="91">
        <f t="shared" si="13"/>
        <v>-36221.180000000008</v>
      </c>
      <c r="J44" s="91">
        <f>C44*(1+'Control Panel'!$C$44)</f>
        <v>18179999.485395826</v>
      </c>
      <c r="K44" s="91">
        <f>D44*(1+'Control Panel'!$C$44)</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108399.99612697912</v>
      </c>
      <c r="N44" s="92">
        <f t="shared" si="14"/>
        <v>-37307.815400000021</v>
      </c>
      <c r="O44" s="92">
        <f>J44*(1+'Control Panel'!$C$44)</f>
        <v>18725399.469957702</v>
      </c>
      <c r="P44" s="92">
        <f>K44*(1+'Control Panel'!$C$44)</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111651.9960107885</v>
      </c>
      <c r="S44" s="92">
        <f t="shared" si="15"/>
        <v>-38427.049862000029</v>
      </c>
      <c r="T44" s="92">
        <f>O44*(1+'Control Panel'!$C$44)</f>
        <v>19287161.454056434</v>
      </c>
      <c r="U44" s="92">
        <f>P44*(1+'Control Panel'!$C$44)</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115001.55589111218</v>
      </c>
      <c r="X44" s="92">
        <f t="shared" si="16"/>
        <v>-39579.861357859991</v>
      </c>
      <c r="Y44" s="91">
        <f>T44*(1+'Control Panel'!$C$44)</f>
        <v>19865776.297678128</v>
      </c>
      <c r="Z44" s="91">
        <f>U44*(1+'Control Panel'!$C$44)</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118451.60256784555</v>
      </c>
      <c r="AC44" s="93">
        <f t="shared" si="17"/>
        <v>-40767.25719859582</v>
      </c>
      <c r="AD44" s="93">
        <f>Y44*(1+'Control Panel'!$C$44)</f>
        <v>20461749.586608473</v>
      </c>
      <c r="AE44" s="91">
        <f>Z44*(1+'Control Panel'!$C$44)</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122005.15064488092</v>
      </c>
      <c r="AH44" s="91">
        <f t="shared" si="18"/>
        <v>-41990.27491455368</v>
      </c>
      <c r="AI44" s="92">
        <f t="shared" si="19"/>
        <v>773582.55997461581</v>
      </c>
      <c r="AJ44" s="92">
        <f t="shared" si="20"/>
        <v>575510.30124160624</v>
      </c>
      <c r="AK44" s="92">
        <f t="shared" si="21"/>
        <v>-198072.25873300957</v>
      </c>
    </row>
    <row r="45" spans="1:37" s="94" customFormat="1" ht="14.1">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107500.93290750001</v>
      </c>
      <c r="G45" s="89">
        <f t="shared" si="11"/>
        <v>7.9395145305939888E-3</v>
      </c>
      <c r="H45" s="90">
        <f t="shared" si="12"/>
        <v>5.9385796771636969E-3</v>
      </c>
      <c r="I45" s="91">
        <f t="shared" si="13"/>
        <v>-36221.179999999993</v>
      </c>
      <c r="J45" s="91">
        <f>C45*(1+'Control Panel'!$C$44)</f>
        <v>18645192.438945003</v>
      </c>
      <c r="K45" s="91">
        <f>D45*(1+'Control Panel'!$C$44)</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110725.96089472502</v>
      </c>
      <c r="N45" s="92">
        <f t="shared" si="14"/>
        <v>-37307.815399999992</v>
      </c>
      <c r="O45" s="92">
        <f>J45*(1+'Control Panel'!$C$44)</f>
        <v>19204548.212113354</v>
      </c>
      <c r="P45" s="92">
        <f>K45*(1+'Control Panel'!$C$44)</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114047.73972156676</v>
      </c>
      <c r="S45" s="92">
        <f t="shared" si="15"/>
        <v>-38427.049862000014</v>
      </c>
      <c r="T45" s="92">
        <f>O45*(1+'Control Panel'!$C$44)</f>
        <v>19780684.658476755</v>
      </c>
      <c r="U45" s="92">
        <f>P45*(1+'Control Panel'!$C$44)</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117469.17191321378</v>
      </c>
      <c r="X45" s="92">
        <f t="shared" si="16"/>
        <v>-39579.861357859991</v>
      </c>
      <c r="Y45" s="91">
        <f>T45*(1+'Control Panel'!$C$44)</f>
        <v>20374105.19823106</v>
      </c>
      <c r="Z45" s="91">
        <f>U45*(1+'Control Panel'!$C$44)</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120993.2470706102</v>
      </c>
      <c r="AC45" s="93">
        <f t="shared" si="17"/>
        <v>-40767.25719859582</v>
      </c>
      <c r="AD45" s="93">
        <f>Y45*(1+'Control Panel'!$C$44)</f>
        <v>20985328.354177993</v>
      </c>
      <c r="AE45" s="91">
        <f>Z45*(1+'Control Panel'!$C$44)</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124623.04448272852</v>
      </c>
      <c r="AH45" s="91">
        <f t="shared" si="18"/>
        <v>-41990.27491455368</v>
      </c>
      <c r="AI45" s="92">
        <f t="shared" si="19"/>
        <v>785931.42281585385</v>
      </c>
      <c r="AJ45" s="92">
        <f t="shared" si="20"/>
        <v>587859.16408284428</v>
      </c>
      <c r="AK45" s="92">
        <f t="shared" si="21"/>
        <v>-198072.25873300957</v>
      </c>
    </row>
    <row r="46" spans="1:37" s="94" customFormat="1" ht="14.1">
      <c r="A46" s="86" t="str">
        <f>'ESTIMATED Earned Revenue'!A47</f>
        <v>Birmingham, AL</v>
      </c>
      <c r="B46" s="86"/>
      <c r="C46" s="95">
        <f>'ESTIMATED Earned Revenue'!$I47*1.07925</f>
        <v>18252222.037500001</v>
      </c>
      <c r="D46" s="95">
        <f>'ESTIMATED Earned Revenue'!$L47*1.07925</f>
        <v>17911490.940749999</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106547.74470375</v>
      </c>
      <c r="G46" s="89">
        <f t="shared" si="11"/>
        <v>7.9153420274350531E-3</v>
      </c>
      <c r="H46" s="90">
        <f t="shared" si="12"/>
        <v>5.9485692763490616E-3</v>
      </c>
      <c r="I46" s="91">
        <f t="shared" si="13"/>
        <v>-37924.835483750023</v>
      </c>
      <c r="J46" s="91">
        <f>C46*(1+'Control Panel'!$C$44)</f>
        <v>18799788.698625002</v>
      </c>
      <c r="K46" s="91">
        <f>D46*(1+'Control Panel'!$C$44)</f>
        <v>18448835.6689725</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109744.1770448625</v>
      </c>
      <c r="N46" s="92">
        <f t="shared" si="14"/>
        <v>-39062.580548262515</v>
      </c>
      <c r="O46" s="92">
        <f>J46*(1+'Control Panel'!$C$44)</f>
        <v>19363782.359583754</v>
      </c>
      <c r="P46" s="92">
        <f>K46*(1+'Control Panel'!$C$44)</f>
        <v>19002300.739041675</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113036.50235620837</v>
      </c>
      <c r="S46" s="92">
        <f t="shared" si="15"/>
        <v>-40234.457964710396</v>
      </c>
      <c r="T46" s="92">
        <f>O46*(1+'Control Panel'!$C$44)</f>
        <v>19944695.830371268</v>
      </c>
      <c r="U46" s="92">
        <f>P46*(1+'Control Panel'!$C$44)</f>
        <v>19572369.761212926</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116427.59742689464</v>
      </c>
      <c r="X46" s="92">
        <f t="shared" si="16"/>
        <v>-41441.4917036517</v>
      </c>
      <c r="Y46" s="91">
        <f>T46*(1+'Control Panel'!$C$44)</f>
        <v>20543036.705282405</v>
      </c>
      <c r="Z46" s="91">
        <f>U46*(1+'Control Panel'!$C$44)</f>
        <v>20159540.854049314</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119920.42534970149</v>
      </c>
      <c r="AC46" s="93">
        <f t="shared" si="17"/>
        <v>-42684.736454761267</v>
      </c>
      <c r="AD46" s="93">
        <f>Y46*(1+'Control Panel'!$C$44)</f>
        <v>21159327.806440879</v>
      </c>
      <c r="AE46" s="91">
        <f>Z46*(1+'Control Panel'!$C$44)</f>
        <v>20764327.079670794</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123518.03811019252</v>
      </c>
      <c r="AH46" s="91">
        <f t="shared" si="18"/>
        <v>-43965.278548404109</v>
      </c>
      <c r="AI46" s="92">
        <f t="shared" si="19"/>
        <v>790035.28550764953</v>
      </c>
      <c r="AJ46" s="92">
        <f t="shared" si="20"/>
        <v>582646.74028785946</v>
      </c>
      <c r="AK46" s="92">
        <f t="shared" si="21"/>
        <v>-207388.54521979007</v>
      </c>
    </row>
    <row r="47" spans="1:37" s="94" customFormat="1" ht="14.1">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110945.78019000002</v>
      </c>
      <c r="G47" s="89">
        <f t="shared" si="11"/>
        <v>7.8317381928609993E-3</v>
      </c>
      <c r="H47" s="90">
        <f t="shared" si="12"/>
        <v>5.904166960634321E-3</v>
      </c>
      <c r="I47" s="91">
        <f t="shared" si="13"/>
        <v>-36221.179999999993</v>
      </c>
      <c r="J47" s="91">
        <f>C47*(1+'Control Panel'!$C$44)</f>
        <v>19354830.979140002</v>
      </c>
      <c r="K47" s="91">
        <f>D47*(1+'Control Panel'!$C$44)</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114274.15359570002</v>
      </c>
      <c r="N47" s="92">
        <f t="shared" si="14"/>
        <v>-37307.815399999992</v>
      </c>
      <c r="O47" s="92">
        <f>J47*(1+'Control Panel'!$C$44)</f>
        <v>19935475.908514202</v>
      </c>
      <c r="P47" s="92">
        <f>K47*(1+'Control Panel'!$C$44)</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117702.37820357099</v>
      </c>
      <c r="S47" s="92">
        <f t="shared" si="15"/>
        <v>-38427.049862000014</v>
      </c>
      <c r="T47" s="92">
        <f>O47*(1+'Control Panel'!$C$44)</f>
        <v>20533540.185769629</v>
      </c>
      <c r="U47" s="92">
        <f>P47*(1+'Control Panel'!$C$44)</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121233.44954967815</v>
      </c>
      <c r="X47" s="92">
        <f t="shared" si="16"/>
        <v>-39579.86135786002</v>
      </c>
      <c r="Y47" s="91">
        <f>T47*(1+'Control Panel'!$C$44)</f>
        <v>21149546.391342718</v>
      </c>
      <c r="Z47" s="91">
        <f>U47*(1+'Control Panel'!$C$44)</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124870.4530361685</v>
      </c>
      <c r="AC47" s="93">
        <f t="shared" si="17"/>
        <v>-40767.25719859582</v>
      </c>
      <c r="AD47" s="93">
        <f>Y47*(1+'Control Panel'!$C$44)</f>
        <v>21784032.783082999</v>
      </c>
      <c r="AE47" s="91">
        <f>Z47*(1+'Control Panel'!$C$44)</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128616.56662725355</v>
      </c>
      <c r="AH47" s="91">
        <f t="shared" si="18"/>
        <v>-41990.27491455368</v>
      </c>
      <c r="AI47" s="92">
        <f t="shared" si="19"/>
        <v>804769.25974538061</v>
      </c>
      <c r="AJ47" s="92">
        <f t="shared" si="20"/>
        <v>606697.00101237115</v>
      </c>
      <c r="AK47" s="92">
        <f t="shared" si="21"/>
        <v>-198072.25873300945</v>
      </c>
    </row>
    <row r="48" spans="1:37" s="94" customFormat="1" ht="14.1">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112403.16701249999</v>
      </c>
      <c r="G48" s="89">
        <f t="shared" si="11"/>
        <v>7.7884847237668338E-3</v>
      </c>
      <c r="H48" s="90">
        <f t="shared" si="12"/>
        <v>5.8903562355516279E-3</v>
      </c>
      <c r="I48" s="91">
        <f t="shared" si="13"/>
        <v>-36221.179999999993</v>
      </c>
      <c r="J48" s="91">
        <f>C48*(1+'Control Panel'!$C$44)</f>
        <v>19655052.664574999</v>
      </c>
      <c r="K48" s="91">
        <f>D48*(1+'Control Panel'!$C$44)</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115775.26202287499</v>
      </c>
      <c r="N48" s="92">
        <f t="shared" si="14"/>
        <v>-37307.815400000021</v>
      </c>
      <c r="O48" s="92">
        <f>J48*(1+'Control Panel'!$C$44)</f>
        <v>20244704.244512249</v>
      </c>
      <c r="P48" s="92">
        <f>K48*(1+'Control Panel'!$C$44)</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119248.51988356124</v>
      </c>
      <c r="S48" s="92">
        <f t="shared" si="15"/>
        <v>-38427.049862000014</v>
      </c>
      <c r="T48" s="92">
        <f>O48*(1+'Control Panel'!$C$44)</f>
        <v>20852045.371847618</v>
      </c>
      <c r="U48" s="92">
        <f>P48*(1+'Control Panel'!$C$44)</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122825.9754800681</v>
      </c>
      <c r="X48" s="92">
        <f t="shared" si="16"/>
        <v>-39579.861357860005</v>
      </c>
      <c r="Y48" s="91">
        <f>T48*(1+'Control Panel'!$C$44)</f>
        <v>21477606.733003046</v>
      </c>
      <c r="Z48" s="91">
        <f>U48*(1+'Control Panel'!$C$44)</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126510.75474447015</v>
      </c>
      <c r="AC48" s="93">
        <f t="shared" si="17"/>
        <v>-40767.25719859582</v>
      </c>
      <c r="AD48" s="93">
        <f>Y48*(1+'Control Panel'!$C$44)</f>
        <v>22121934.934993137</v>
      </c>
      <c r="AE48" s="91">
        <f>Z48*(1+'Control Panel'!$C$44)</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130306.07738680425</v>
      </c>
      <c r="AH48" s="91">
        <f t="shared" si="18"/>
        <v>-41990.27491455368</v>
      </c>
      <c r="AI48" s="92">
        <f t="shared" si="19"/>
        <v>812738.84825078829</v>
      </c>
      <c r="AJ48" s="92">
        <f t="shared" si="20"/>
        <v>614666.58951777872</v>
      </c>
      <c r="AK48" s="92">
        <f t="shared" si="21"/>
        <v>-198072.25873300957</v>
      </c>
    </row>
    <row r="49" spans="1:37" s="94" customFormat="1" ht="14.1">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116843.125965</v>
      </c>
      <c r="G49" s="89">
        <f t="shared" si="11"/>
        <v>7.6644946778803291E-3</v>
      </c>
      <c r="H49" s="90">
        <f t="shared" si="12"/>
        <v>5.8507665223427084E-3</v>
      </c>
      <c r="I49" s="91">
        <f t="shared" si="13"/>
        <v>-36221.180000000008</v>
      </c>
      <c r="J49" s="91">
        <f>C49*(1+'Control Panel'!$C$44)</f>
        <v>20569684.208790001</v>
      </c>
      <c r="K49" s="91">
        <f>D49*(1+'Control Panel'!$C$44)</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120348.41974395</v>
      </c>
      <c r="N49" s="92">
        <f t="shared" si="14"/>
        <v>-37307.815400000007</v>
      </c>
      <c r="O49" s="92">
        <f>J49*(1+'Control Panel'!$C$44)</f>
        <v>21186774.735053699</v>
      </c>
      <c r="P49" s="92">
        <f>K49*(1+'Control Panel'!$C$44)</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123958.87233626848</v>
      </c>
      <c r="S49" s="92">
        <f t="shared" si="15"/>
        <v>-38427.049862000014</v>
      </c>
      <c r="T49" s="92">
        <f>O49*(1+'Control Panel'!$C$44)</f>
        <v>21822377.977105312</v>
      </c>
      <c r="U49" s="92">
        <f>P49*(1+'Control Panel'!$C$44)</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127677.63850635657</v>
      </c>
      <c r="X49" s="92">
        <f t="shared" si="16"/>
        <v>-39579.861357860005</v>
      </c>
      <c r="Y49" s="91">
        <f>T49*(1+'Control Panel'!$C$44)</f>
        <v>22477049.316418473</v>
      </c>
      <c r="Z49" s="91">
        <f>U49*(1+'Control Panel'!$C$44)</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131507.96766154727</v>
      </c>
      <c r="AC49" s="93">
        <f t="shared" si="17"/>
        <v>-40767.25719859582</v>
      </c>
      <c r="AD49" s="93">
        <f>Y49*(1+'Control Panel'!$C$44)</f>
        <v>23151360.795911029</v>
      </c>
      <c r="AE49" s="91">
        <f>Z49*(1+'Control Panel'!$C$44)</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135453.20669139369</v>
      </c>
      <c r="AH49" s="91">
        <f t="shared" si="18"/>
        <v>-41990.27491455368</v>
      </c>
      <c r="AI49" s="92">
        <f t="shared" si="19"/>
        <v>837018.36367252551</v>
      </c>
      <c r="AJ49" s="92">
        <f t="shared" si="20"/>
        <v>638946.10493951594</v>
      </c>
      <c r="AK49" s="92">
        <f t="shared" si="21"/>
        <v>-198072.25873300957</v>
      </c>
    </row>
    <row r="50" spans="1:37" s="94" customFormat="1" ht="14.1">
      <c r="A50" s="86" t="str">
        <f>'ESTIMATED Earned Revenue'!A51</f>
        <v>Springfield, IL</v>
      </c>
      <c r="B50" s="86"/>
      <c r="C50" s="87">
        <f>'ESTIMATED Earned Revenue'!$I51*1.07925</f>
        <v>20292159.949500002</v>
      </c>
      <c r="D50" s="87">
        <f>'ESTIMATED Earned Revenue'!$L51*1.07925</f>
        <v>20248800.001499999</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118234.29000749999</v>
      </c>
      <c r="G50" s="89">
        <f t="shared" si="11"/>
        <v>7.6222674240901166E-3</v>
      </c>
      <c r="H50" s="90">
        <f t="shared" si="12"/>
        <v>5.8390763896498249E-3</v>
      </c>
      <c r="I50" s="91">
        <f t="shared" si="13"/>
        <v>-36437.979740000024</v>
      </c>
      <c r="J50" s="91">
        <f>C50*(1+'Control Panel'!$C$44)</f>
        <v>20900924.747985002</v>
      </c>
      <c r="K50" s="91">
        <f>D50*(1+'Control Panel'!$C$44)</f>
        <v>20856264.001545001</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121781.318707725</v>
      </c>
      <c r="N50" s="92">
        <f t="shared" si="14"/>
        <v>-37531.119132199994</v>
      </c>
      <c r="O50" s="92">
        <f>J50*(1+'Control Panel'!$C$44)</f>
        <v>21527952.490424551</v>
      </c>
      <c r="P50" s="92">
        <f>K50*(1+'Control Panel'!$C$44)</f>
        <v>21481951.921591353</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125434.75826895676</v>
      </c>
      <c r="S50" s="92">
        <f t="shared" si="15"/>
        <v>-38657.052706165996</v>
      </c>
      <c r="T50" s="92">
        <f>O50*(1+'Control Panel'!$C$44)</f>
        <v>22173791.065137289</v>
      </c>
      <c r="U50" s="92">
        <f>P50*(1+'Control Panel'!$C$44)</f>
        <v>22126410.479239095</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129197.80101702549</v>
      </c>
      <c r="X50" s="92">
        <f t="shared" si="16"/>
        <v>-39816.76428735099</v>
      </c>
      <c r="Y50" s="91">
        <f>T50*(1+'Control Panel'!$C$44)</f>
        <v>22839004.79709141</v>
      </c>
      <c r="Z50" s="91">
        <f>U50*(1+'Control Panel'!$C$44)</f>
        <v>22790202.793616269</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133073.73504753626</v>
      </c>
      <c r="AC50" s="93">
        <f t="shared" si="17"/>
        <v>-41011.267215971515</v>
      </c>
      <c r="AD50" s="93">
        <f>Y50*(1+'Control Panel'!$C$44)</f>
        <v>23524174.941004153</v>
      </c>
      <c r="AE50" s="91">
        <f>Z50*(1+'Control Panel'!$C$44)</f>
        <v>23473908.877424758</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137065.94709896235</v>
      </c>
      <c r="AH50" s="91">
        <f t="shared" si="18"/>
        <v>-42241.605232450645</v>
      </c>
      <c r="AI50" s="92">
        <f t="shared" si="19"/>
        <v>845811.36871434504</v>
      </c>
      <c r="AJ50" s="92">
        <f t="shared" si="20"/>
        <v>646553.5601402059</v>
      </c>
      <c r="AK50" s="92">
        <f t="shared" si="21"/>
        <v>-199257.80857413914</v>
      </c>
    </row>
    <row r="51" spans="1:37" s="94" customFormat="1" ht="14.1">
      <c r="A51" s="86" t="str">
        <f>'ESTIMATED Earned Revenue'!A52</f>
        <v>Chattanooga, TN</v>
      </c>
      <c r="B51" s="86"/>
      <c r="C51" s="87">
        <f>'ESTIMATED Earned Revenue'!$I52*1.07925</f>
        <v>20973413.318917498</v>
      </c>
      <c r="D51" s="87">
        <f>'ESTIMATED Earned Revenue'!$L52*1.07925</f>
        <v>20972794.3906275</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121854.26195313749</v>
      </c>
      <c r="G51" s="89">
        <f t="shared" si="11"/>
        <v>7.537091564013788E-3</v>
      </c>
      <c r="H51" s="90">
        <f t="shared" si="12"/>
        <v>5.8101109315024215E-3</v>
      </c>
      <c r="I51" s="91">
        <f t="shared" si="13"/>
        <v>-36224.27464145</v>
      </c>
      <c r="J51" s="91">
        <f>C51*(1+'Control Panel'!$C$44)</f>
        <v>21602615.718485024</v>
      </c>
      <c r="K51" s="91">
        <f>D51*(1+'Control Panel'!$C$44)</f>
        <v>21601978.222346324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125509.88981173161</v>
      </c>
      <c r="N51" s="92">
        <f t="shared" si="14"/>
        <v>-37311.002880693501</v>
      </c>
      <c r="O51" s="92">
        <f>J51*(1+'Control Panel'!$C$44)</f>
        <v>22250694.190039575</v>
      </c>
      <c r="P51" s="92">
        <f>K51*(1+'Control Panel'!$C$44)</f>
        <v>22250037.569016714</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129275.18650608356</v>
      </c>
      <c r="S51" s="92">
        <f t="shared" si="15"/>
        <v>-38430.332967114315</v>
      </c>
      <c r="T51" s="92">
        <f>O51*(1+'Control Panel'!$C$44)</f>
        <v>22918215.015740763</v>
      </c>
      <c r="U51" s="92">
        <f>P51*(1+'Control Panel'!$C$44)</f>
        <v>22917538.696087215</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133153.44210126606</v>
      </c>
      <c r="X51" s="92">
        <f t="shared" si="16"/>
        <v>-39583.242956127768</v>
      </c>
      <c r="Y51" s="91">
        <f>T51*(1+'Control Panel'!$C$44)</f>
        <v>23605761.466212988</v>
      </c>
      <c r="Z51" s="91">
        <f>U51*(1+'Control Panel'!$C$44)</f>
        <v>23605064.856969833</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137148.04536430407</v>
      </c>
      <c r="AC51" s="93">
        <f t="shared" si="17"/>
        <v>-40770.740244811604</v>
      </c>
      <c r="AD51" s="93">
        <f>Y51*(1+'Control Panel'!$C$44)</f>
        <v>24313934.31019938</v>
      </c>
      <c r="AE51" s="91">
        <f>Z51*(1+'Control Panel'!$C$44)</f>
        <v>24313216.802678928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141262.4867252332</v>
      </c>
      <c r="AH51" s="91">
        <f t="shared" si="18"/>
        <v>-41993.86245215594</v>
      </c>
      <c r="AI51" s="92">
        <f t="shared" si="19"/>
        <v>864438.23200952169</v>
      </c>
      <c r="AJ51" s="92">
        <f t="shared" si="20"/>
        <v>666349.05050861859</v>
      </c>
      <c r="AK51" s="92">
        <f t="shared" si="21"/>
        <v>-198089.1815009031</v>
      </c>
    </row>
    <row r="52" spans="1:37" s="94" customFormat="1" ht="14.1">
      <c r="A52" s="86" t="str">
        <f>'ESTIMATED Earned Revenue'!A53</f>
        <v>Toledo, OH</v>
      </c>
      <c r="B52" s="86"/>
      <c r="C52" s="87">
        <f>'ESTIMATED Earned Revenue'!$I53*1.07925</f>
        <v>21096172.707300004</v>
      </c>
      <c r="D52" s="87">
        <f>'ESTIMATED Earned Revenue'!$L53*1.07925</f>
        <v>20424658.500675004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119113.58250337502</v>
      </c>
      <c r="G52" s="89">
        <f t="shared" si="11"/>
        <v>7.522328136875131E-3</v>
      </c>
      <c r="H52" s="90">
        <f t="shared" si="12"/>
        <v>5.831851851987562E-3</v>
      </c>
      <c r="I52" s="91">
        <f t="shared" si="13"/>
        <v>-39578.751033125009</v>
      </c>
      <c r="J52" s="91">
        <f>C52*(1+'Control Panel'!$C$44)</f>
        <v>21729057.888519004</v>
      </c>
      <c r="K52" s="91">
        <f>D52*(1+'Control Panel'!$C$44)</f>
        <v>21037398.255695254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122686.98997847627</v>
      </c>
      <c r="N52" s="92">
        <f t="shared" si="14"/>
        <v>-40766.113564118757</v>
      </c>
      <c r="O52" s="92">
        <f>J52*(1+'Control Panel'!$C$44)</f>
        <v>22380929.625174575</v>
      </c>
      <c r="P52" s="92">
        <f>K52*(1+'Control Panel'!$C$44)</f>
        <v>21668520.203366112</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126367.59967783056</v>
      </c>
      <c r="S52" s="92">
        <f t="shared" si="15"/>
        <v>-41989.096971042309</v>
      </c>
      <c r="T52" s="92">
        <f>O52*(1+'Control Panel'!$C$44)</f>
        <v>23052357.513929814</v>
      </c>
      <c r="U52" s="92">
        <f>P52*(1+'Control Panel'!$C$44)</f>
        <v>22318575.809467096</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130158.62766816549</v>
      </c>
      <c r="X52" s="92">
        <f t="shared" si="16"/>
        <v>-43248.769880173611</v>
      </c>
      <c r="Y52" s="91">
        <f>T52*(1+'Control Panel'!$C$44)</f>
        <v>23743928.239347707</v>
      </c>
      <c r="Z52" s="91">
        <f>U52*(1+'Control Panel'!$C$44)</f>
        <v>22988133.083751108</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134063.38649821046</v>
      </c>
      <c r="AC52" s="93">
        <f t="shared" si="17"/>
        <v>-44546.232976578787</v>
      </c>
      <c r="AD52" s="93">
        <f>Y52*(1+'Control Panel'!$C$44)</f>
        <v>24456246.086528141</v>
      </c>
      <c r="AE52" s="91">
        <f>Z52*(1+'Control Panel'!$C$44)</f>
        <v>23677777.076263644</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138085.28809315676</v>
      </c>
      <c r="AH52" s="91">
        <f t="shared" si="18"/>
        <v>-45882.619965876191</v>
      </c>
      <c r="AI52" s="92">
        <f t="shared" si="19"/>
        <v>867794.72527362918</v>
      </c>
      <c r="AJ52" s="92">
        <f t="shared" si="20"/>
        <v>651361.89191583951</v>
      </c>
      <c r="AK52" s="92">
        <f t="shared" si="21"/>
        <v>-216432.83335778967</v>
      </c>
    </row>
    <row r="53" spans="1:37" s="94" customFormat="1" ht="14.1">
      <c r="A53" s="86" t="str">
        <f>'ESTIMATED Earned Revenue'!A54</f>
        <v>Battle Creek, MI</v>
      </c>
      <c r="B53" s="86"/>
      <c r="C53" s="87">
        <f>'ESTIMATED Earned Revenue'!$I54*1.07925</f>
        <v>21397733.234737504</v>
      </c>
      <c r="D53" s="87">
        <f>'ESTIMATED Earned Revenue'!$L54*1.07925</f>
        <v>20788323.444075003</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120931.90722037501</v>
      </c>
      <c r="G53" s="89">
        <f t="shared" si="11"/>
        <v>7.4709174432530069E-3</v>
      </c>
      <c r="H53" s="90">
        <f t="shared" si="12"/>
        <v>5.817299675257963E-3</v>
      </c>
      <c r="I53" s="91">
        <f t="shared" si="13"/>
        <v>-38928.791249099988</v>
      </c>
      <c r="J53" s="91">
        <f>C53*(1+'Control Panel'!$C$44)</f>
        <v>22039665.231779631</v>
      </c>
      <c r="K53" s="91">
        <f>D53*(1+'Control Panel'!$C$44)</f>
        <v>21411973.147397254</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124559.86443698627</v>
      </c>
      <c r="N53" s="92">
        <f t="shared" si="14"/>
        <v>-40096.654986573005</v>
      </c>
      <c r="O53" s="92">
        <f>J53*(1+'Control Panel'!$C$44)</f>
        <v>22700855.188733019</v>
      </c>
      <c r="P53" s="92">
        <f>K53*(1+'Control Panel'!$C$44)</f>
        <v>22054332.341819171</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128296.66037009584</v>
      </c>
      <c r="S53" s="92">
        <f t="shared" si="15"/>
        <v>-41299.554636170244</v>
      </c>
      <c r="T53" s="92">
        <f>O53*(1+'Control Panel'!$C$44)</f>
        <v>23381880.844395012</v>
      </c>
      <c r="U53" s="92">
        <f>P53*(1+'Control Panel'!$C$44)</f>
        <v>22715962.312073745</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132145.56018119873</v>
      </c>
      <c r="X53" s="92">
        <f t="shared" si="16"/>
        <v>-42538.541275255324</v>
      </c>
      <c r="Y53" s="91">
        <f>T53*(1+'Control Panel'!$C$44)</f>
        <v>24083337.269726861</v>
      </c>
      <c r="Z53" s="91">
        <f>U53*(1+'Control Panel'!$C$44)</f>
        <v>23397441.181435958</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136109.9269866347</v>
      </c>
      <c r="AC53" s="93">
        <f t="shared" si="17"/>
        <v>-43814.697513513005</v>
      </c>
      <c r="AD53" s="93">
        <f>Y53*(1+'Control Panel'!$C$44)</f>
        <v>24805837.387818668</v>
      </c>
      <c r="AE53" s="91">
        <f>Z53*(1+'Control Panel'!$C$44)</f>
        <v>24099364.416879036</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140193.22479623373</v>
      </c>
      <c r="AH53" s="91">
        <f t="shared" si="18"/>
        <v>-45129.138438918395</v>
      </c>
      <c r="AI53" s="92">
        <f t="shared" si="19"/>
        <v>874183.82362157921</v>
      </c>
      <c r="AJ53" s="92">
        <f t="shared" si="20"/>
        <v>661305.23677114921</v>
      </c>
      <c r="AK53" s="92">
        <f t="shared" si="21"/>
        <v>-212878.58685043</v>
      </c>
    </row>
    <row r="54" spans="1:37" s="94" customFormat="1" ht="14.1">
      <c r="A54" s="86" t="str">
        <f>'ESTIMATED Earned Revenue'!A55</f>
        <v>Akron, OH</v>
      </c>
      <c r="B54" s="86"/>
      <c r="C54" s="87">
        <f>'ESTIMATED Earned Revenue'!$I55*1.07925</f>
        <v>21954751.050000001</v>
      </c>
      <c r="D54" s="87">
        <f>'ESTIMATED Earned Revenue'!$L55*1.07925</f>
        <v>21214653.204</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123063.55601999999</v>
      </c>
      <c r="G54" s="89">
        <f t="shared" si="11"/>
        <v>7.3321138433040892E-3</v>
      </c>
      <c r="H54" s="90">
        <f t="shared" si="12"/>
        <v>5.8008752175499377E-3</v>
      </c>
      <c r="I54" s="91">
        <f t="shared" si="13"/>
        <v>-37911.178080000012</v>
      </c>
      <c r="J54" s="91">
        <f>C54*(1+'Control Panel'!$C$44)</f>
        <v>22613393.581500001</v>
      </c>
      <c r="K54" s="91">
        <f>D54*(1+'Control Panel'!$C$44)</f>
        <v>21851092.80012</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126755.46270060001</v>
      </c>
      <c r="N54" s="92">
        <f t="shared" si="14"/>
        <v>-39048.513422400021</v>
      </c>
      <c r="O54" s="92">
        <f>J54*(1+'Control Panel'!$C$44)</f>
        <v>23291795.388945002</v>
      </c>
      <c r="P54" s="92">
        <f>K54*(1+'Control Panel'!$C$44)</f>
        <v>22506625.5841236</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130558.12658161799</v>
      </c>
      <c r="S54" s="92">
        <f t="shared" si="15"/>
        <v>-40219.968825072036</v>
      </c>
      <c r="T54" s="92">
        <f>O54*(1+'Control Panel'!$C$44)</f>
        <v>23990549.250613354</v>
      </c>
      <c r="U54" s="92">
        <f>P54*(1+'Control Panel'!$C$44)</f>
        <v>23181824.35164731</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134474.87037906656</v>
      </c>
      <c r="X54" s="92">
        <f t="shared" si="16"/>
        <v>-41426.567889824189</v>
      </c>
      <c r="Y54" s="91">
        <f>T54*(1+'Control Panel'!$C$44)</f>
        <v>24710265.728131756</v>
      </c>
      <c r="Z54" s="91">
        <f>U54*(1+'Control Panel'!$C$44)</f>
        <v>23877279.082196731</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138509.11649043858</v>
      </c>
      <c r="AC54" s="93">
        <f t="shared" si="17"/>
        <v>-42669.364926518901</v>
      </c>
      <c r="AD54" s="93">
        <f>Y54*(1+'Control Panel'!$C$44)</f>
        <v>25451573.69997571</v>
      </c>
      <c r="AE54" s="91">
        <f>Z54*(1+'Control Panel'!$C$44)</f>
        <v>24593597.454662632</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142664.38998515171</v>
      </c>
      <c r="AH54" s="91">
        <f t="shared" si="18"/>
        <v>-43949.445874314493</v>
      </c>
      <c r="AI54" s="92">
        <f t="shared" si="19"/>
        <v>880275.82707500446</v>
      </c>
      <c r="AJ54" s="92">
        <f t="shared" si="20"/>
        <v>672961.96613687486</v>
      </c>
      <c r="AK54" s="92">
        <f t="shared" si="21"/>
        <v>-207313.8609381296</v>
      </c>
    </row>
    <row r="55" spans="1:37" s="94" customFormat="1" ht="14.1">
      <c r="A55" s="86" t="str">
        <f>'ESTIMATED Earned Revenue'!A56</f>
        <v>Fredericksburg, VA</v>
      </c>
      <c r="B55" s="86"/>
      <c r="C55" s="87">
        <f>'ESTIMATED Earned Revenue'!$I56*1.07925</f>
        <v>22081745.31825</v>
      </c>
      <c r="D55" s="87">
        <f>'ESTIMATED Earned Revenue'!$L56*1.07925</f>
        <v>21546910.461449999</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124724.84230724999</v>
      </c>
      <c r="G55" s="89">
        <f t="shared" si="11"/>
        <v>7.3014483372040593E-3</v>
      </c>
      <c r="H55" s="90">
        <f t="shared" si="12"/>
        <v>5.7885255768059026E-3</v>
      </c>
      <c r="I55" s="91">
        <f t="shared" si="13"/>
        <v>-36503.880329250009</v>
      </c>
      <c r="J55" s="91">
        <f>C55*(1+'Control Panel'!$C$44)</f>
        <v>22744197.6777975</v>
      </c>
      <c r="K55" s="91">
        <f>D55*(1+'Control Panel'!$C$44)</f>
        <v>22193317.775293499</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128466.58757646749</v>
      </c>
      <c r="N55" s="92">
        <f t="shared" si="14"/>
        <v>-37598.996739127528</v>
      </c>
      <c r="O55" s="92">
        <f>J55*(1+'Control Panel'!$C$44)</f>
        <v>23426523.608131427</v>
      </c>
      <c r="P55" s="92">
        <f>K55*(1+'Control Panel'!$C$44)</f>
        <v>22859117.308552306</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132320.58520376153</v>
      </c>
      <c r="S55" s="92">
        <f t="shared" si="15"/>
        <v>-38726.966641301377</v>
      </c>
      <c r="T55" s="92">
        <f>O55*(1+'Control Panel'!$C$44)</f>
        <v>24129319.316375371</v>
      </c>
      <c r="U55" s="92">
        <f>P55*(1+'Control Panel'!$C$44)</f>
        <v>23544890.827808876</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136290.20275987437</v>
      </c>
      <c r="X55" s="92">
        <f t="shared" si="16"/>
        <v>-39888.775640540407</v>
      </c>
      <c r="Y55" s="91">
        <f>T55*(1+'Control Panel'!$C$44)</f>
        <v>24853198.895866632</v>
      </c>
      <c r="Z55" s="91">
        <f>U55*(1+'Control Panel'!$C$44)</f>
        <v>24251237.552643143</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140378.90884267061</v>
      </c>
      <c r="AC55" s="93">
        <f t="shared" si="17"/>
        <v>-41085.438909756631</v>
      </c>
      <c r="AD55" s="93">
        <f>Y55*(1+'Control Panel'!$C$44)</f>
        <v>25598794.862742633</v>
      </c>
      <c r="AE55" s="91">
        <f>Z55*(1+'Control Panel'!$C$44)</f>
        <v>24978774.679222438</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144590.27610795075</v>
      </c>
      <c r="AH55" s="91">
        <f t="shared" si="18"/>
        <v>-42318.002077049314</v>
      </c>
      <c r="AI55" s="92">
        <f t="shared" si="19"/>
        <v>881664.74049849994</v>
      </c>
      <c r="AJ55" s="92">
        <f t="shared" si="20"/>
        <v>682046.56049072475</v>
      </c>
      <c r="AK55" s="92">
        <f t="shared" si="21"/>
        <v>-199618.1800077752</v>
      </c>
    </row>
    <row r="56" spans="1:37" s="94" customFormat="1" ht="14.1">
      <c r="A56" s="86" t="str">
        <f>'ESTIMATED Earned Revenue'!A57</f>
        <v>Tulsa, OK</v>
      </c>
      <c r="B56" s="86"/>
      <c r="C56" s="87">
        <f>'ESTIMATED Earned Revenue'!$I57*1.07925</f>
        <v>22377397.123636365</v>
      </c>
      <c r="D56" s="87">
        <f>'ESTIMATED Earned Revenue'!$L57*1.07925</f>
        <v>22292073.109963641</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128450.6555498182</v>
      </c>
      <c r="G56" s="89">
        <f t="shared" si="11"/>
        <v>7.2314052145210674E-3</v>
      </c>
      <c r="H56" s="90">
        <f t="shared" si="12"/>
        <v>5.7621673370704153E-3</v>
      </c>
      <c r="I56" s="91">
        <f t="shared" si="13"/>
        <v>-33369.370697454535</v>
      </c>
      <c r="J56" s="91">
        <f>C56*(1+'Control Panel'!$C$44)</f>
        <v>23048719.037345458</v>
      </c>
      <c r="K56" s="91">
        <f>D56*(1+'Control Panel'!$C$44)</f>
        <v>22960835.30326255</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132304.17521631275</v>
      </c>
      <c r="N56" s="92">
        <f t="shared" si="14"/>
        <v>-34370.451818378177</v>
      </c>
      <c r="O56" s="92">
        <f>J56*(1+'Control Panel'!$C$44)</f>
        <v>23740180.608465821</v>
      </c>
      <c r="P56" s="92">
        <f>K56*(1+'Control Panel'!$C$44)</f>
        <v>23649660.362360429</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136273.30047280213</v>
      </c>
      <c r="S56" s="92">
        <f t="shared" si="15"/>
        <v>-35401.56537292953</v>
      </c>
      <c r="T56" s="92">
        <f>O56*(1+'Control Panel'!$C$44)</f>
        <v>24452386.026719797</v>
      </c>
      <c r="U56" s="92">
        <f>P56*(1+'Control Panel'!$C$44)</f>
        <v>24359150.173231244</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140361.49948698623</v>
      </c>
      <c r="X56" s="92">
        <f t="shared" si="16"/>
        <v>-36463.61233411741</v>
      </c>
      <c r="Y56" s="91">
        <f>T56*(1+'Control Panel'!$C$44)</f>
        <v>25185957.607521392</v>
      </c>
      <c r="Z56" s="91">
        <f>U56*(1+'Control Panel'!$C$44)</f>
        <v>25089924.678428181</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144572.34447159583</v>
      </c>
      <c r="AC56" s="93">
        <f t="shared" si="17"/>
        <v>-37557.520704140916</v>
      </c>
      <c r="AD56" s="93">
        <f>Y56*(1+'Control Panel'!$C$44)</f>
        <v>25941536.335747033</v>
      </c>
      <c r="AE56" s="91">
        <f>Z56*(1+'Control Panel'!$C$44)</f>
        <v>25842622.418781027</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148909.5148057437</v>
      </c>
      <c r="AH56" s="91">
        <f t="shared" si="18"/>
        <v>-38684.246325265151</v>
      </c>
      <c r="AI56" s="92">
        <f t="shared" si="19"/>
        <v>884898.2310082718</v>
      </c>
      <c r="AJ56" s="92">
        <f t="shared" si="20"/>
        <v>702420.83445344062</v>
      </c>
      <c r="AK56" s="92">
        <f t="shared" si="21"/>
        <v>-182477.39655483118</v>
      </c>
    </row>
    <row r="57" spans="1:37" s="94" customFormat="1" ht="14.1">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128970.4563412875</v>
      </c>
      <c r="G57" s="89">
        <f t="shared" si="11"/>
        <v>7.2270520675605391E-3</v>
      </c>
      <c r="H57" s="90">
        <f t="shared" si="12"/>
        <v>5.758629432118266E-3</v>
      </c>
      <c r="I57" s="91">
        <f t="shared" si="13"/>
        <v>-32886.842195227509</v>
      </c>
      <c r="J57" s="91">
        <f>C57*(1+'Control Panel'!$C$44)</f>
        <v>23067914.266305227</v>
      </c>
      <c r="K57" s="91">
        <f>D57*(1+'Control Panel'!$C$44)</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132839.57003152615</v>
      </c>
      <c r="N57" s="92">
        <f t="shared" si="14"/>
        <v>-33873.447461084317</v>
      </c>
      <c r="O57" s="92">
        <f>J57*(1+'Control Panel'!$C$44)</f>
        <v>23759951.694294386</v>
      </c>
      <c r="P57" s="92">
        <f>K57*(1+'Control Panel'!$C$44)</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136824.75713247192</v>
      </c>
      <c r="S57" s="92">
        <f t="shared" si="15"/>
        <v>-34889.650884916889</v>
      </c>
      <c r="T57" s="92">
        <f>O57*(1+'Control Panel'!$C$44)</f>
        <v>24472750.245123219</v>
      </c>
      <c r="U57" s="92">
        <f>P57*(1+'Control Panel'!$C$44)</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140929.4998464461</v>
      </c>
      <c r="X57" s="92">
        <f t="shared" si="16"/>
        <v>-35936.340411464393</v>
      </c>
      <c r="Y57" s="91">
        <f>T57*(1+'Control Panel'!$C$44)</f>
        <v>25206932.752476916</v>
      </c>
      <c r="Z57" s="91">
        <f>U57*(1+'Control Panel'!$C$44)</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145157.38484183949</v>
      </c>
      <c r="AC57" s="93">
        <f t="shared" si="17"/>
        <v>-37014.430623808323</v>
      </c>
      <c r="AD57" s="93">
        <f>Y57*(1+'Control Panel'!$C$44)</f>
        <v>25963140.735051222</v>
      </c>
      <c r="AE57" s="91">
        <f>Z57*(1+'Control Panel'!$C$44)</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149512.10638709465</v>
      </c>
      <c r="AH57" s="91">
        <f t="shared" si="18"/>
        <v>-38124.863542522566</v>
      </c>
      <c r="AI57" s="92">
        <f t="shared" si="19"/>
        <v>885102.05116317479</v>
      </c>
      <c r="AJ57" s="92">
        <f t="shared" si="20"/>
        <v>705263.31823937828</v>
      </c>
      <c r="AK57" s="92">
        <f t="shared" si="21"/>
        <v>-179838.73292379652</v>
      </c>
    </row>
    <row r="58" spans="1:37" s="94" customFormat="1" ht="14.1">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131074.25676750002</v>
      </c>
      <c r="G58" s="89">
        <f t="shared" si="11"/>
        <v>7.130661008596227E-3</v>
      </c>
      <c r="H58" s="90">
        <f t="shared" si="12"/>
        <v>5.7446396930878885E-3</v>
      </c>
      <c r="I58" s="91">
        <f t="shared" si="13"/>
        <v>-31624.561939499981</v>
      </c>
      <c r="J58" s="91">
        <f>C58*(1+'Control Panel'!$C$44)</f>
        <v>23501297.154105</v>
      </c>
      <c r="K58" s="91">
        <f>D58*(1+'Control Panel'!$C$44)</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135006.484470525</v>
      </c>
      <c r="N58" s="92">
        <f t="shared" si="14"/>
        <v>-32573.298797685013</v>
      </c>
      <c r="O58" s="92">
        <f>J58*(1+'Control Panel'!$C$44)</f>
        <v>24206336.068728153</v>
      </c>
      <c r="P58" s="92">
        <f>K58*(1+'Control Panel'!$C$44)</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139056.67900464076</v>
      </c>
      <c r="S58" s="92">
        <f t="shared" si="15"/>
        <v>-33550.497761615581</v>
      </c>
      <c r="T58" s="92">
        <f>O58*(1+'Control Panel'!$C$44)</f>
        <v>24932526.150789998</v>
      </c>
      <c r="U58" s="92">
        <f>P58*(1+'Control Panel'!$C$44)</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143228.37937477999</v>
      </c>
      <c r="X58" s="92">
        <f t="shared" si="16"/>
        <v>-34557.012694464036</v>
      </c>
      <c r="Y58" s="91">
        <f>T58*(1+'Control Panel'!$C$44)</f>
        <v>25680501.935313698</v>
      </c>
      <c r="Z58" s="91">
        <f>U58*(1+'Control Panel'!$C$44)</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147525.2307560234</v>
      </c>
      <c r="AC58" s="93">
        <f t="shared" si="17"/>
        <v>-35593.723075297981</v>
      </c>
      <c r="AD58" s="93">
        <f>Y58*(1+'Control Panel'!$C$44)</f>
        <v>26450916.993373111</v>
      </c>
      <c r="AE58" s="91">
        <f>Z58*(1+'Control Panel'!$C$44)</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151950.98767870411</v>
      </c>
      <c r="AH58" s="91">
        <f t="shared" si="18"/>
        <v>-36661.534767556906</v>
      </c>
      <c r="AI58" s="92">
        <f t="shared" si="19"/>
        <v>889703.82838129275</v>
      </c>
      <c r="AJ58" s="92">
        <f t="shared" si="20"/>
        <v>716767.76128467324</v>
      </c>
      <c r="AK58" s="92">
        <f t="shared" si="21"/>
        <v>-172936.06709661952</v>
      </c>
    </row>
    <row r="59" spans="1:37" s="94" customFormat="1" ht="14.1">
      <c r="A59" s="86" t="str">
        <f>'ESTIMATED Earned Revenue'!A60</f>
        <v>Newark, OH</v>
      </c>
      <c r="B59" s="86"/>
      <c r="C59" s="87">
        <f>'ESTIMATED Earned Revenue'!$I60*1.07925</f>
        <v>22945471.737412505</v>
      </c>
      <c r="D59" s="87">
        <f>'ESTIMATED Earned Revenue'!$L60*1.07925</f>
        <v>19833285.635705251</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116156.71817852625</v>
      </c>
      <c r="G59" s="89">
        <f t="shared" si="11"/>
        <v>7.10188822176733E-3</v>
      </c>
      <c r="H59" s="90">
        <f t="shared" si="12"/>
        <v>5.856655337500555E-3</v>
      </c>
      <c r="I59" s="91">
        <f t="shared" si="13"/>
        <v>-46799.457296298773</v>
      </c>
      <c r="J59" s="91">
        <f>C59*(1+'Control Panel'!$C$44)</f>
        <v>23633835.889534879</v>
      </c>
      <c r="K59" s="91">
        <f>D59*(1+'Control Panel'!$C$44)</f>
        <v>20428284.20477641</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119641.41972388205</v>
      </c>
      <c r="N59" s="92">
        <f t="shared" si="14"/>
        <v>-48203.441015187738</v>
      </c>
      <c r="O59" s="92">
        <f>J59*(1+'Control Panel'!$C$44)</f>
        <v>24342850.966220926</v>
      </c>
      <c r="P59" s="92">
        <f>K59*(1+'Control Panel'!$C$44)</f>
        <v>21041132.730919704</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123230.66231559851</v>
      </c>
      <c r="S59" s="92">
        <f t="shared" si="15"/>
        <v>-49649.544245643367</v>
      </c>
      <c r="T59" s="92">
        <f>O59*(1+'Control Panel'!$C$44)</f>
        <v>25073136.495207556</v>
      </c>
      <c r="U59" s="92">
        <f>P59*(1+'Control Panel'!$C$44)</f>
        <v>21672366.712847296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126927.58218506648</v>
      </c>
      <c r="X59" s="92">
        <f t="shared" si="16"/>
        <v>-51139.030573012657</v>
      </c>
      <c r="Y59" s="91">
        <f>T59*(1+'Control Panel'!$C$44)</f>
        <v>25825330.590063784</v>
      </c>
      <c r="Z59" s="91">
        <f>U59*(1+'Control Panel'!$C$44)</f>
        <v>22322537.714232717</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130735.4096506185</v>
      </c>
      <c r="AC59" s="93">
        <f t="shared" si="17"/>
        <v>-52673.201490203035</v>
      </c>
      <c r="AD59" s="93">
        <f>Y59*(1+'Control Panel'!$C$44)</f>
        <v>26600090.507765699</v>
      </c>
      <c r="AE59" s="91">
        <f>Z59*(1+'Control Panel'!$C$44)</f>
        <v>22992213.845659699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134657.47194013704</v>
      </c>
      <c r="AH59" s="91">
        <f t="shared" si="18"/>
        <v>-54253.397534909134</v>
      </c>
      <c r="AI59" s="92">
        <f t="shared" si="19"/>
        <v>891111.16067425848</v>
      </c>
      <c r="AJ59" s="92">
        <f t="shared" si="20"/>
        <v>635192.54581530252</v>
      </c>
      <c r="AK59" s="92">
        <f t="shared" si="21"/>
        <v>-255918.61485895596</v>
      </c>
    </row>
    <row r="60" spans="1:37" s="94" customFormat="1" ht="14.1">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132067.86676905002</v>
      </c>
      <c r="G60" s="89">
        <f t="shared" si="11"/>
        <v>7.0863615348339768E-3</v>
      </c>
      <c r="H60" s="90">
        <f t="shared" si="12"/>
        <v>5.7382102785366223E-3</v>
      </c>
      <c r="I60" s="91">
        <f t="shared" si="13"/>
        <v>-31028.39593857</v>
      </c>
      <c r="J60" s="91">
        <f>C60*(1+'Control Panel'!$C$44)</f>
        <v>23705980.814424306</v>
      </c>
      <c r="K60" s="91">
        <f>D60*(1+'Control Panel'!$C$44)</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136029.90277212154</v>
      </c>
      <c r="N60" s="92">
        <f t="shared" si="14"/>
        <v>-31959.247816727089</v>
      </c>
      <c r="O60" s="92">
        <f>J60*(1+'Control Panel'!$C$44)</f>
        <v>24417160.238857035</v>
      </c>
      <c r="P60" s="92">
        <f>K60*(1+'Control Panel'!$C$44)</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140110.79985528515</v>
      </c>
      <c r="S60" s="92">
        <f t="shared" si="15"/>
        <v>-32918.025251228944</v>
      </c>
      <c r="T60" s="92">
        <f>O60*(1+'Control Panel'!$C$44)</f>
        <v>25149675.046022747</v>
      </c>
      <c r="U60" s="92">
        <f>P60*(1+'Control Panel'!$C$44)</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144314.12385094375</v>
      </c>
      <c r="X60" s="92">
        <f t="shared" si="16"/>
        <v>-33905.566008765774</v>
      </c>
      <c r="Y60" s="91">
        <f>T60*(1+'Control Panel'!$C$44)</f>
        <v>25904165.297403429</v>
      </c>
      <c r="Z60" s="91">
        <f>U60*(1+'Control Panel'!$C$44)</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148643.54756647206</v>
      </c>
      <c r="AC60" s="93">
        <f t="shared" si="17"/>
        <v>-34922.732989028766</v>
      </c>
      <c r="AD60" s="93">
        <f>Y60*(1+'Control Panel'!$C$44)</f>
        <v>26681290.256325532</v>
      </c>
      <c r="AE60" s="91">
        <f>Z60*(1+'Control Panel'!$C$44)</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153102.85399346621</v>
      </c>
      <c r="AH60" s="91">
        <f t="shared" si="18"/>
        <v>-35970.414978699642</v>
      </c>
      <c r="AI60" s="92">
        <f t="shared" si="19"/>
        <v>891877.21508273901</v>
      </c>
      <c r="AJ60" s="92">
        <f t="shared" si="20"/>
        <v>722201.22803828877</v>
      </c>
      <c r="AK60" s="92">
        <f t="shared" si="21"/>
        <v>-169675.98704445024</v>
      </c>
    </row>
    <row r="61" spans="1:37" s="94" customFormat="1" ht="14.1">
      <c r="A61" s="86" t="str">
        <f>'ESTIMATED Earned Revenue'!A62</f>
        <v>Waco, TX</v>
      </c>
      <c r="B61" s="86"/>
      <c r="C61" s="87">
        <f>'ESTIMATED Earned Revenue'!$I62*1.07925</f>
        <v>23064929.322307501</v>
      </c>
      <c r="D61" s="87">
        <f>'ESTIMATED Earned Revenue'!$L62*1.07925</f>
        <v>22800835.039563753</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130994.46519781876</v>
      </c>
      <c r="G61" s="89">
        <f t="shared" si="11"/>
        <v>7.0754645879959003E-3</v>
      </c>
      <c r="H61" s="90">
        <f t="shared" si="12"/>
        <v>5.7451608667190759E-3</v>
      </c>
      <c r="I61" s="91">
        <f t="shared" si="13"/>
        <v>-32200.625446796243</v>
      </c>
      <c r="J61" s="91">
        <f>C61*(1+'Control Panel'!$C$44)</f>
        <v>23756877.201976728</v>
      </c>
      <c r="K61" s="91">
        <f>D61*(1+'Control Panel'!$C$44)</f>
        <v>23484860.090750664</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134924.29915375332</v>
      </c>
      <c r="N61" s="92">
        <f t="shared" si="14"/>
        <v>-33166.644210200146</v>
      </c>
      <c r="O61" s="92">
        <f>J61*(1+'Control Panel'!$C$44)</f>
        <v>24469583.51803603</v>
      </c>
      <c r="P61" s="92">
        <f>K61*(1+'Control Panel'!$C$44)</f>
        <v>24189405.893473186</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138972.02812836593</v>
      </c>
      <c r="S61" s="92">
        <f t="shared" si="15"/>
        <v>-34161.643536506162</v>
      </c>
      <c r="T61" s="92">
        <f>O61*(1+'Control Panel'!$C$44)</f>
        <v>25203671.023577113</v>
      </c>
      <c r="U61" s="92">
        <f>P61*(1+'Control Panel'!$C$44)</f>
        <v>24915088.070277382</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143141.18897221691</v>
      </c>
      <c r="X61" s="92">
        <f t="shared" si="16"/>
        <v>-35186.49284260135</v>
      </c>
      <c r="Y61" s="91">
        <f>T61*(1+'Control Panel'!$C$44)</f>
        <v>25959781.154284425</v>
      </c>
      <c r="Z61" s="91">
        <f>U61*(1+'Control Panel'!$C$44)</f>
        <v>25662540.712385703</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147435.4246413834</v>
      </c>
      <c r="AC61" s="93">
        <f t="shared" si="17"/>
        <v>-36242.087627879431</v>
      </c>
      <c r="AD61" s="93">
        <f>Y61*(1+'Control Panel'!$C$44)</f>
        <v>26738574.58891296</v>
      </c>
      <c r="AE61" s="91">
        <f>Z61*(1+'Control Panel'!$C$44)</f>
        <v>26432416.933757275</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151858.48738062492</v>
      </c>
      <c r="AH61" s="91">
        <f t="shared" si="18"/>
        <v>-37329.350256715785</v>
      </c>
      <c r="AI61" s="92">
        <f t="shared" si="19"/>
        <v>892417.64675024734</v>
      </c>
      <c r="AJ61" s="92">
        <f t="shared" si="20"/>
        <v>716331.42827634444</v>
      </c>
      <c r="AK61" s="92">
        <f t="shared" si="21"/>
        <v>-176086.2184739029</v>
      </c>
    </row>
    <row r="62" spans="1:37" s="94" customFormat="1" ht="14.1">
      <c r="A62" s="86" t="str">
        <f>'ESTIMATED Earned Revenue'!A63</f>
        <v>Stockton, CA</v>
      </c>
      <c r="B62" s="86"/>
      <c r="C62" s="87">
        <f>'ESTIMATED Earned Revenue'!$I63*1.07925</f>
        <v>23886252.397500001</v>
      </c>
      <c r="D62" s="87">
        <f>'ESTIMATED Earned Revenue'!$L63*1.07925</f>
        <v>23881146.465750001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136396.02232875</v>
      </c>
      <c r="G62" s="89">
        <f t="shared" si="11"/>
        <v>6.9009459521683844E-3</v>
      </c>
      <c r="H62" s="90">
        <f t="shared" si="12"/>
        <v>5.711452024481623E-3</v>
      </c>
      <c r="I62" s="91">
        <f t="shared" si="13"/>
        <v>-28441.714466250007</v>
      </c>
      <c r="J62" s="91">
        <f>C62*(1+'Control Panel'!$C$44)</f>
        <v>24602839.969425</v>
      </c>
      <c r="K62" s="91">
        <f>D62*(1+'Control Panel'!$C$44)</f>
        <v>24597580.859722503</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140487.9029986125</v>
      </c>
      <c r="N62" s="92">
        <f t="shared" si="14"/>
        <v>-29294.965900237527</v>
      </c>
      <c r="O62" s="92">
        <f>J62*(1+'Control Panel'!$C$44)</f>
        <v>25340925.168507751</v>
      </c>
      <c r="P62" s="92">
        <f>K62*(1+'Control Panel'!$C$44)</f>
        <v>25335508.28551418</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144702.54008857091</v>
      </c>
      <c r="S62" s="92">
        <f t="shared" si="15"/>
        <v>-30173.814877244615</v>
      </c>
      <c r="T62" s="92">
        <f>O62*(1+'Control Panel'!$C$44)</f>
        <v>26101152.923562985</v>
      </c>
      <c r="U62" s="92">
        <f>P62*(1+'Control Panel'!$C$44)</f>
        <v>26095573.534079604</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149043.61629122804</v>
      </c>
      <c r="X62" s="92">
        <f t="shared" si="16"/>
        <v>-31079.029323561961</v>
      </c>
      <c r="Y62" s="91">
        <f>T62*(1+'Control Panel'!$C$44)</f>
        <v>26884187.511269875</v>
      </c>
      <c r="Z62" s="91">
        <f>U62*(1+'Control Panel'!$C$44)</f>
        <v>26878440.740101993</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153514.92477996487</v>
      </c>
      <c r="AC62" s="93">
        <f t="shared" si="17"/>
        <v>-32011.400203268859</v>
      </c>
      <c r="AD62" s="93">
        <f>Y62*(1+'Control Panel'!$C$44)</f>
        <v>27690713.136607971</v>
      </c>
      <c r="AE62" s="91">
        <f>Z62*(1+'Control Panel'!$C$44)</f>
        <v>27684793.962305054</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158120.37252336383</v>
      </c>
      <c r="AH62" s="91">
        <f t="shared" si="18"/>
        <v>-32971.742209366901</v>
      </c>
      <c r="AI62" s="92">
        <f t="shared" si="19"/>
        <v>901400.30919542001</v>
      </c>
      <c r="AJ62" s="92">
        <f t="shared" si="20"/>
        <v>745869.35668174014</v>
      </c>
      <c r="AK62" s="92">
        <f t="shared" si="21"/>
        <v>-155530.95251367986</v>
      </c>
    </row>
    <row r="63" spans="1:37" s="94" customFormat="1" ht="14.1">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136927.81855717499</v>
      </c>
      <c r="G63" s="89">
        <f t="shared" si="11"/>
        <v>6.8802586399883264E-3</v>
      </c>
      <c r="H63" s="90">
        <f t="shared" si="12"/>
        <v>5.7082974863826965E-3</v>
      </c>
      <c r="I63" s="91">
        <f t="shared" si="13"/>
        <v>-28112.424865695008</v>
      </c>
      <c r="J63" s="91">
        <f>C63*(1+'Control Panel'!$C$44)</f>
        <v>24707130.882778052</v>
      </c>
      <c r="K63" s="91">
        <f>D63*(1+'Control Panel'!$C$44)</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141035.65311389026</v>
      </c>
      <c r="N63" s="92">
        <f t="shared" si="14"/>
        <v>-28955.797611665854</v>
      </c>
      <c r="O63" s="92">
        <f>J63*(1+'Control Panel'!$C$44)</f>
        <v>25448344.809261393</v>
      </c>
      <c r="P63" s="92">
        <f>K63*(1+'Control Panel'!$C$44)</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145266.72270730697</v>
      </c>
      <c r="S63" s="92">
        <f t="shared" si="15"/>
        <v>-29824.47154001586</v>
      </c>
      <c r="T63" s="92">
        <f>O63*(1+'Control Panel'!$C$44)</f>
        <v>26211795.153539237</v>
      </c>
      <c r="U63" s="92">
        <f>P63*(1+'Control Panel'!$C$44)</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149624.72438852617</v>
      </c>
      <c r="X63" s="92">
        <f t="shared" si="16"/>
        <v>-30719.20568621633</v>
      </c>
      <c r="Y63" s="91">
        <f>T63*(1+'Control Panel'!$C$44)</f>
        <v>26998149.008145414</v>
      </c>
      <c r="Z63" s="91">
        <f>U63*(1+'Control Panel'!$C$44)</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154113.46612018198</v>
      </c>
      <c r="AC63" s="93">
        <f t="shared" si="17"/>
        <v>-31640.781856802816</v>
      </c>
      <c r="AD63" s="93">
        <f>Y63*(1+'Control Panel'!$C$44)</f>
        <v>27808093.478389777</v>
      </c>
      <c r="AE63" s="91">
        <f>Z63*(1+'Control Panel'!$C$44)</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158736.87010378746</v>
      </c>
      <c r="AH63" s="91">
        <f t="shared" si="18"/>
        <v>-32590.005312506895</v>
      </c>
      <c r="AI63" s="92">
        <f t="shared" si="19"/>
        <v>902507.69844090065</v>
      </c>
      <c r="AJ63" s="92">
        <f t="shared" si="20"/>
        <v>748777.43643369293</v>
      </c>
      <c r="AK63" s="92">
        <f t="shared" si="21"/>
        <v>-153730.26200720773</v>
      </c>
    </row>
    <row r="64" spans="1:37" s="94" customFormat="1" ht="14.1">
      <c r="A64" s="86" t="str">
        <f>'ESTIMATED Earned Revenue'!A65</f>
        <v>Des Moines, IA</v>
      </c>
      <c r="B64" s="86"/>
      <c r="C64" s="87">
        <f>'ESTIMATED Earned Revenue'!$I65*1.07925</f>
        <v>24670832.611500002</v>
      </c>
      <c r="D64" s="87">
        <f>'ESTIMATED Earned Revenue'!$L65*1.07925</f>
        <v>24253324.425225001</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138256.91212612501</v>
      </c>
      <c r="G64" s="89">
        <f t="shared" si="11"/>
        <v>6.7450863877788828E-3</v>
      </c>
      <c r="H64" s="90">
        <f t="shared" si="12"/>
        <v>5.7005344794022967E-3</v>
      </c>
      <c r="I64" s="91">
        <f t="shared" si="13"/>
        <v>-28149.985096874996</v>
      </c>
      <c r="J64" s="91">
        <f>C64*(1+'Control Panel'!$C$44)</f>
        <v>25410957.589845002</v>
      </c>
      <c r="K64" s="91">
        <f>D64*(1+'Control Panel'!$C$44)</f>
        <v>24980924.157981753</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142404.61948990877</v>
      </c>
      <c r="N64" s="92">
        <f t="shared" si="14"/>
        <v>-28994.484649781254</v>
      </c>
      <c r="O64" s="92">
        <f>J64*(1+'Control Panel'!$C$44)</f>
        <v>26173286.317540351</v>
      </c>
      <c r="P64" s="92">
        <f>K64*(1+'Control Panel'!$C$44)</f>
        <v>25730351.882721208</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146676.75807460601</v>
      </c>
      <c r="S64" s="92">
        <f t="shared" si="15"/>
        <v>-29864.319189274713</v>
      </c>
      <c r="T64" s="92">
        <f>O64*(1+'Control Panel'!$C$44)</f>
        <v>26958484.907066561</v>
      </c>
      <c r="U64" s="92">
        <f>P64*(1+'Control Panel'!$C$44)</f>
        <v>26502262.439202845</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151077.06081684423</v>
      </c>
      <c r="X64" s="92">
        <f t="shared" si="16"/>
        <v>-30760.248764952936</v>
      </c>
      <c r="Y64" s="91">
        <f>T64*(1+'Control Panel'!$C$44)</f>
        <v>27767239.454278558</v>
      </c>
      <c r="Z64" s="91">
        <f>U64*(1+'Control Panel'!$C$44)</f>
        <v>27297330.312378932</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155609.37264134956</v>
      </c>
      <c r="AC64" s="93">
        <f t="shared" si="17"/>
        <v>-31683.056227901543</v>
      </c>
      <c r="AD64" s="93">
        <f>Y64*(1+'Control Panel'!$C$44)</f>
        <v>28600256.637906916</v>
      </c>
      <c r="AE64" s="91">
        <f>Z64*(1+'Control Panel'!$C$44)</f>
        <v>28116250.2217503</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160277.65382059006</v>
      </c>
      <c r="AH64" s="91">
        <f t="shared" si="18"/>
        <v>-32633.547914738563</v>
      </c>
      <c r="AI64" s="92">
        <f t="shared" si="19"/>
        <v>909981.12158994772</v>
      </c>
      <c r="AJ64" s="92">
        <f t="shared" si="20"/>
        <v>756045.46484329854</v>
      </c>
      <c r="AK64" s="92">
        <f t="shared" si="21"/>
        <v>-153935.65674664918</v>
      </c>
    </row>
    <row r="65" spans="1:37" s="94" customFormat="1" ht="14.1">
      <c r="A65" s="86" t="str">
        <f>'ESTIMATED Earned Revenue'!A66</f>
        <v>Falls Creek, PA</v>
      </c>
      <c r="B65" s="86"/>
      <c r="C65" s="87">
        <f>'ESTIMATED Earned Revenue'!$I66*1.07925</f>
        <v>26384696.721000001</v>
      </c>
      <c r="D65" s="87">
        <f>'ESTIMATED Earned Revenue'!$L66*1.07925</f>
        <v>26380547.544375002</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148893.027721875</v>
      </c>
      <c r="G65" s="89">
        <f t="shared" si="11"/>
        <v>6.4368610046150708E-3</v>
      </c>
      <c r="H65" s="90">
        <f t="shared" si="12"/>
        <v>5.6440461469353673E-3</v>
      </c>
      <c r="I65" s="91">
        <f t="shared" si="13"/>
        <v>-20941.597720125021</v>
      </c>
      <c r="J65" s="91">
        <f>C65*(1+'Control Panel'!$C$44)</f>
        <v>27176237.62263</v>
      </c>
      <c r="K65" s="91">
        <f>D65*(1+'Control Panel'!$C$44)</f>
        <v>27171963.970706254</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153359.81855353125</v>
      </c>
      <c r="N65" s="92">
        <f t="shared" si="14"/>
        <v>-21569.84565172877</v>
      </c>
      <c r="O65" s="92">
        <f>J65*(1+'Control Panel'!$C$44)</f>
        <v>27991524.751308899</v>
      </c>
      <c r="P65" s="92">
        <f>K65*(1+'Control Panel'!$C$44)</f>
        <v>27987122.889827441</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157960.6131101372</v>
      </c>
      <c r="S65" s="92">
        <f t="shared" si="15"/>
        <v>-22216.941021280625</v>
      </c>
      <c r="T65" s="92">
        <f>O65*(1+'Control Panel'!$C$44)</f>
        <v>28831270.493848167</v>
      </c>
      <c r="U65" s="92">
        <f>P65*(1+'Control Panel'!$C$44)</f>
        <v>28826736.576522265</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162699.43150344133</v>
      </c>
      <c r="X65" s="92">
        <f t="shared" si="16"/>
        <v>-22883.449251919053</v>
      </c>
      <c r="Y65" s="91">
        <f>T65*(1+'Control Panel'!$C$44)</f>
        <v>29696208.608663615</v>
      </c>
      <c r="Z65" s="91">
        <f>U65*(1+'Control Panel'!$C$44)</f>
        <v>29691538.673817933</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167580.41444854459</v>
      </c>
      <c r="AC65" s="93">
        <f t="shared" si="17"/>
        <v>-23569.952729476616</v>
      </c>
      <c r="AD65" s="93">
        <f>Y65*(1+'Control Panel'!$C$44)</f>
        <v>30587094.866923526</v>
      </c>
      <c r="AE65" s="91">
        <f>Z65*(1+'Control Panel'!$C$44)</f>
        <v>30582284.834032472</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172607.8268820009</v>
      </c>
      <c r="AH65" s="91">
        <f t="shared" si="18"/>
        <v>-24277.051311360934</v>
      </c>
      <c r="AI65" s="92">
        <f t="shared" si="19"/>
        <v>928725.34446342126</v>
      </c>
      <c r="AJ65" s="92">
        <f t="shared" si="20"/>
        <v>814208.10449765529</v>
      </c>
      <c r="AK65" s="92">
        <f t="shared" si="21"/>
        <v>-114517.23996576597</v>
      </c>
    </row>
    <row r="66" spans="1:37" s="94" customFormat="1" ht="14.1">
      <c r="A66" s="86" t="str">
        <f>'ESTIMATED Earned Revenue'!A67</f>
        <v>Muskegon, MI</v>
      </c>
      <c r="B66" s="86"/>
      <c r="C66" s="87">
        <f>'ESTIMATED Earned Revenue'!$I67*1.07925</f>
        <v>26872398.712102503</v>
      </c>
      <c r="D66" s="87">
        <f>'ESTIMATED Earned Revenue'!$L67*1.07925</f>
        <v>25167019.735174499</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142825.3886758725</v>
      </c>
      <c r="G66" s="89">
        <f t="shared" si="11"/>
        <v>6.3563372683688793E-3</v>
      </c>
      <c r="H66" s="90">
        <f t="shared" si="12"/>
        <v>5.6751013897864775E-3</v>
      </c>
      <c r="I66" s="91">
        <f t="shared" si="13"/>
        <v>-27984.640748332517</v>
      </c>
      <c r="J66" s="91">
        <f>C66*(1+'Control Panel'!$C$44)</f>
        <v>27678570.67346558</v>
      </c>
      <c r="K66" s="91">
        <f>D66*(1+'Control Panel'!$C$44)</f>
        <v>25922030.327229735</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147110.15033614868</v>
      </c>
      <c r="N66" s="92">
        <f t="shared" si="14"/>
        <v>-28824.179970782483</v>
      </c>
      <c r="O66" s="92">
        <f>J66*(1+'Control Panel'!$C$44)</f>
        <v>28508927.793669548</v>
      </c>
      <c r="P66" s="92">
        <f>K66*(1+'Control Panel'!$C$44)</f>
        <v>26699691.237046625</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151523.45484623313</v>
      </c>
      <c r="S66" s="92">
        <f t="shared" si="15"/>
        <v>-29688.905369905988</v>
      </c>
      <c r="T66" s="92">
        <f>O66*(1+'Control Panel'!$C$44)</f>
        <v>29364195.627479635</v>
      </c>
      <c r="U66" s="92">
        <f>P66*(1+'Control Panel'!$C$44)</f>
        <v>27500681.974158026</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156069.15849162015</v>
      </c>
      <c r="X66" s="92">
        <f t="shared" si="16"/>
        <v>-30579.572531003156</v>
      </c>
      <c r="Y66" s="91">
        <f>T66*(1+'Control Panel'!$C$44)</f>
        <v>30245121.496304024</v>
      </c>
      <c r="Z66" s="91">
        <f>U66*(1+'Control Panel'!$C$44)</f>
        <v>28325702.433382768</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160751.23324636873</v>
      </c>
      <c r="AC66" s="93">
        <f t="shared" si="17"/>
        <v>-31496.959706933296</v>
      </c>
      <c r="AD66" s="93">
        <f>Y66*(1+'Control Panel'!$C$44)</f>
        <v>31152475.141193144</v>
      </c>
      <c r="AE66" s="91">
        <f>Z66*(1+'Control Panel'!$C$44)</f>
        <v>29175473.506384254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165573.77024375982</v>
      </c>
      <c r="AH66" s="91">
        <f t="shared" si="18"/>
        <v>-32441.868498141266</v>
      </c>
      <c r="AI66" s="92">
        <f t="shared" si="19"/>
        <v>934059.25324089685</v>
      </c>
      <c r="AJ66" s="92">
        <f t="shared" si="20"/>
        <v>781027.76716413058</v>
      </c>
      <c r="AK66" s="92">
        <f t="shared" si="21"/>
        <v>-153031.48607676628</v>
      </c>
    </row>
    <row r="67" spans="1:37" s="94" customFormat="1" ht="14.1">
      <c r="A67" s="86" t="str">
        <f>'ESTIMATED Earned Revenue'!A68</f>
        <v>Charleston, WV</v>
      </c>
      <c r="B67" s="86"/>
      <c r="C67" s="87">
        <f>'ESTIMATED Earned Revenue'!$I68*1.07925</f>
        <v>27360580.473000001</v>
      </c>
      <c r="D67" s="87">
        <f>'ESTIMATED Earned Revenue'!$L68*1.07925</f>
        <v>26135749.361250002</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147669.03680624999</v>
      </c>
      <c r="G67" s="89">
        <f t="shared" ref="G67:G98" si="22">E67/$C67</f>
        <v>6.2786092245200155E-3</v>
      </c>
      <c r="H67" s="90">
        <f t="shared" ref="H67:H98" si="23">F67/$D67</f>
        <v>5.6500785481663103E-3</v>
      </c>
      <c r="I67" s="91">
        <f t="shared" ref="I67:I98" si="24">F67-E67</f>
        <v>-24117.356139750016</v>
      </c>
      <c r="J67" s="91">
        <f>C67*(1+'Control Panel'!$C$44)</f>
        <v>28181397.887190003</v>
      </c>
      <c r="K67" s="91">
        <f>D67*(1+'Control Panel'!$C$44)</f>
        <v>26919821.842087504</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152099.10791043751</v>
      </c>
      <c r="N67" s="92">
        <f t="shared" ref="N67:N98" si="25">M67-L67</f>
        <v>-24840.876823942526</v>
      </c>
      <c r="O67" s="92">
        <f>J67*(1+'Control Panel'!$C$44)</f>
        <v>29026839.823805705</v>
      </c>
      <c r="P67" s="92">
        <f>K67*(1+'Control Panel'!$C$44)</f>
        <v>27727416.49735013</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156662.08114775064</v>
      </c>
      <c r="S67" s="92">
        <f t="shared" ref="S67:S98" si="26">R67-Q67</f>
        <v>-25586.103128660819</v>
      </c>
      <c r="T67" s="92">
        <f>O67*(1+'Control Panel'!$C$44)</f>
        <v>29897645.018519878</v>
      </c>
      <c r="U67" s="92">
        <f>P67*(1+'Control Panel'!$C$44)</f>
        <v>28559238.992270634</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161361.94358218316</v>
      </c>
      <c r="X67" s="92">
        <f t="shared" ref="X67:X98" si="27">W67-V67</f>
        <v>-26353.686222520628</v>
      </c>
      <c r="Y67" s="91">
        <f>T67*(1+'Control Panel'!$C$44)</f>
        <v>30794574.369075477</v>
      </c>
      <c r="Z67" s="91">
        <f>U67*(1+'Control Panel'!$C$44)</f>
        <v>29416016.162038755</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166202.80188964866</v>
      </c>
      <c r="AC67" s="93">
        <f t="shared" ref="AC67:AC98" si="28">AB67-AA67</f>
        <v>-27144.296809196268</v>
      </c>
      <c r="AD67" s="93">
        <f>Y67*(1+'Control Panel'!$C$44)</f>
        <v>31718411.600147743</v>
      </c>
      <c r="AE67" s="91">
        <f>Z67*(1+'Control Panel'!$C$44)</f>
        <v>30298496.64689992</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171188.88594633815</v>
      </c>
      <c r="AH67" s="91">
        <f t="shared" ref="AH67:AH98" si="29">AG67-AF67</f>
        <v>-27958.625713472109</v>
      </c>
      <c r="AI67" s="92">
        <f t="shared" ref="AI67:AI98" si="30">L67+Q67+V67+AA67+AF67</f>
        <v>939398.40917415032</v>
      </c>
      <c r="AJ67" s="92">
        <f t="shared" ref="AJ67:AJ98" si="31">M67+R67+W67+AB67+AG67</f>
        <v>807514.82047635817</v>
      </c>
      <c r="AK67" s="92">
        <f t="shared" ref="AK67:AK98" si="32">AJ67-AI67</f>
        <v>-131883.58869779215</v>
      </c>
    </row>
    <row r="68" spans="1:37" s="94" customFormat="1" ht="14.1">
      <c r="A68" s="86" t="str">
        <f>'ESTIMATED Earned Revenue'!A69</f>
        <v>Wichita, KS</v>
      </c>
      <c r="B68" s="86"/>
      <c r="C68" s="87">
        <f>'ESTIMATED Earned Revenue'!$I69*1.07925</f>
        <v>27431125.293097503</v>
      </c>
      <c r="D68" s="87">
        <f>'ESTIMATED Earned Revenue'!$L69*1.07925</f>
        <v>26867607.532822501</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151328.3276641125</v>
      </c>
      <c r="G68" s="89">
        <f t="shared" si="22"/>
        <v>6.2676058947336421E-3</v>
      </c>
      <c r="H68" s="90">
        <f t="shared" si="23"/>
        <v>5.6323707825210716E-3</v>
      </c>
      <c r="I68" s="91">
        <f t="shared" si="24"/>
        <v>-20599.154922082525</v>
      </c>
      <c r="J68" s="91">
        <f>C68*(1+'Control Panel'!$C$44)</f>
        <v>28254059.051890429</v>
      </c>
      <c r="K68" s="91">
        <f>D68*(1+'Control Panel'!$C$44)</f>
        <v>27673635.758807175</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155868.17749403586</v>
      </c>
      <c r="N68" s="92">
        <f t="shared" si="25"/>
        <v>-21217.129569745011</v>
      </c>
      <c r="O68" s="92">
        <f>J68*(1+'Control Panel'!$C$44)</f>
        <v>29101680.823447142</v>
      </c>
      <c r="P68" s="92">
        <f>K68*(1+'Control Panel'!$C$44)</f>
        <v>28503844.831571389</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160544.22281885694</v>
      </c>
      <c r="S68" s="92">
        <f t="shared" si="26"/>
        <v>-21853.643456837366</v>
      </c>
      <c r="T68" s="92">
        <f>O68*(1+'Control Panel'!$C$44)</f>
        <v>29974731.248150557</v>
      </c>
      <c r="U68" s="92">
        <f>P68*(1+'Control Panel'!$C$44)</f>
        <v>29358960.17651853</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165360.54950342263</v>
      </c>
      <c r="X68" s="92">
        <f t="shared" si="27"/>
        <v>-22509.252760542528</v>
      </c>
      <c r="Y68" s="91">
        <f>T68*(1+'Control Panel'!$C$44)</f>
        <v>30873973.185595077</v>
      </c>
      <c r="Z68" s="91">
        <f>U68*(1+'Control Panel'!$C$44)</f>
        <v>30239728.981814086</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170321.36598852533</v>
      </c>
      <c r="AC68" s="93">
        <f t="shared" si="28"/>
        <v>-23184.530343358812</v>
      </c>
      <c r="AD68" s="93">
        <f>Y68*(1+'Control Panel'!$C$44)</f>
        <v>31800192.38116293</v>
      </c>
      <c r="AE68" s="91">
        <f>Z68*(1+'Control Panel'!$C$44)</f>
        <v>31146920.851268511</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175431.00696818111</v>
      </c>
      <c r="AH68" s="91">
        <f t="shared" si="29"/>
        <v>-23880.066253659519</v>
      </c>
      <c r="AI68" s="92">
        <f t="shared" si="30"/>
        <v>940169.94515716517</v>
      </c>
      <c r="AJ68" s="92">
        <f t="shared" si="31"/>
        <v>827525.32277302188</v>
      </c>
      <c r="AK68" s="92">
        <f t="shared" si="32"/>
        <v>-112644.62238414329</v>
      </c>
    </row>
    <row r="69" spans="1:37" s="94" customFormat="1" ht="14.1">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155654.16736916252</v>
      </c>
      <c r="G69" s="89">
        <f t="shared" si="22"/>
        <v>6.2211870250944738E-3</v>
      </c>
      <c r="H69" s="90">
        <f t="shared" si="23"/>
        <v>5.6126429724291868E-3</v>
      </c>
      <c r="I69" s="91">
        <f t="shared" si="24"/>
        <v>-16876.615578502504</v>
      </c>
      <c r="J69" s="91">
        <f>C69*(1+'Control Panel'!$C$44)</f>
        <v>28564758.738047481</v>
      </c>
      <c r="K69" s="91">
        <f>D69*(1+'Control Panel'!$C$44)</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160323.79239023739</v>
      </c>
      <c r="N69" s="92">
        <f t="shared" si="25"/>
        <v>-17382.914045857586</v>
      </c>
      <c r="O69" s="92">
        <f>J69*(1+'Control Panel'!$C$44)</f>
        <v>29421701.500188906</v>
      </c>
      <c r="P69" s="92">
        <f>K69*(1+'Control Panel'!$C$44)</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165133.50616194453</v>
      </c>
      <c r="S69" s="92">
        <f t="shared" si="26"/>
        <v>-17904.401467233314</v>
      </c>
      <c r="T69" s="92">
        <f>O69*(1+'Control Panel'!$C$44)</f>
        <v>30304352.545194574</v>
      </c>
      <c r="U69" s="92">
        <f>P69*(1+'Control Panel'!$C$44)</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170087.51134680287</v>
      </c>
      <c r="X69" s="92">
        <f t="shared" si="27"/>
        <v>-18441.533511250309</v>
      </c>
      <c r="Y69" s="91">
        <f>T69*(1+'Control Panel'!$C$44)</f>
        <v>31213483.121550411</v>
      </c>
      <c r="Z69" s="91">
        <f>U69*(1+'Control Panel'!$C$44)</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175190.13668720698</v>
      </c>
      <c r="AC69" s="93">
        <f t="shared" si="28"/>
        <v>-18994.77951658782</v>
      </c>
      <c r="AD69" s="93">
        <f>Y69*(1+'Control Panel'!$C$44)</f>
        <v>32149887.615196925</v>
      </c>
      <c r="AE69" s="91">
        <f>Z69*(1+'Control Panel'!$C$44)</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180445.8407878232</v>
      </c>
      <c r="AH69" s="91">
        <f t="shared" si="29"/>
        <v>-19564.622902085452</v>
      </c>
      <c r="AI69" s="92">
        <f t="shared" si="30"/>
        <v>943469.03881702945</v>
      </c>
      <c r="AJ69" s="92">
        <f t="shared" si="31"/>
        <v>851180.78737401497</v>
      </c>
      <c r="AK69" s="92">
        <f t="shared" si="32"/>
        <v>-92288.25144301448</v>
      </c>
    </row>
    <row r="70" spans="1:37" s="94" customFormat="1" ht="14.1">
      <c r="A70" s="86" t="str">
        <f>'ESTIMATED Earned Revenue'!A71</f>
        <v>Hagerstown, MD</v>
      </c>
      <c r="B70" s="86"/>
      <c r="C70" s="87">
        <f>'ESTIMATED Earned Revenue'!$I71*1.07925</f>
        <v>28633209.408750001</v>
      </c>
      <c r="D70" s="87">
        <f>'ESTIMATED Earned Revenue'!$L71*1.07925</f>
        <v>26116603.466250002</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147573.30733124999</v>
      </c>
      <c r="G70" s="89">
        <f t="shared" si="22"/>
        <v>6.0884425608337895E-3</v>
      </c>
      <c r="H70" s="90">
        <f t="shared" si="23"/>
        <v>5.6505551160952539E-3</v>
      </c>
      <c r="I70" s="91">
        <f t="shared" si="24"/>
        <v>-26758.343486250029</v>
      </c>
      <c r="J70" s="91">
        <f>C70*(1+'Control Panel'!$C$44)</f>
        <v>29492205.691012502</v>
      </c>
      <c r="K70" s="91">
        <f>D70*(1+'Control Panel'!$C$44)</f>
        <v>26900101.570237502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152000.50655118751</v>
      </c>
      <c r="N70" s="92">
        <f t="shared" si="25"/>
        <v>-27561.093790837505</v>
      </c>
      <c r="O70" s="92">
        <f>J70*(1+'Control Panel'!$C$44)</f>
        <v>30376971.861742876</v>
      </c>
      <c r="P70" s="92">
        <f>K70*(1+'Control Panel'!$C$44)</f>
        <v>27707104.617344629</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156560.52174772313</v>
      </c>
      <c r="S70" s="92">
        <f t="shared" si="26"/>
        <v>-28387.926604562643</v>
      </c>
      <c r="T70" s="92">
        <f>O70*(1+'Control Panel'!$C$44)</f>
        <v>31288281.017595164</v>
      </c>
      <c r="U70" s="92">
        <f>P70*(1+'Control Panel'!$C$44)</f>
        <v>28538317.75586497</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161257.33740015485</v>
      </c>
      <c r="X70" s="92">
        <f t="shared" si="27"/>
        <v>-29239.564402699529</v>
      </c>
      <c r="Y70" s="91">
        <f>T70*(1+'Control Panel'!$C$44)</f>
        <v>32226929.448123019</v>
      </c>
      <c r="Z70" s="91">
        <f>U70*(1+'Control Panel'!$C$44)</f>
        <v>29394467.288540922</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166095.05752215954</v>
      </c>
      <c r="AC70" s="93">
        <f t="shared" si="28"/>
        <v>-30116.751334780478</v>
      </c>
      <c r="AD70" s="93">
        <f>Y70*(1+'Control Panel'!$C$44)</f>
        <v>33193737.33156671</v>
      </c>
      <c r="AE70" s="91">
        <f>Z70*(1+'Control Panel'!$C$44)</f>
        <v>30276301.30719715</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171077.90924782428</v>
      </c>
      <c r="AH70" s="91">
        <f t="shared" si="29"/>
        <v>-31020.253874823917</v>
      </c>
      <c r="AI70" s="92">
        <f t="shared" si="30"/>
        <v>953316.92247675336</v>
      </c>
      <c r="AJ70" s="92">
        <f t="shared" si="31"/>
        <v>806991.33246904938</v>
      </c>
      <c r="AK70" s="92">
        <f t="shared" si="32"/>
        <v>-146325.59000770398</v>
      </c>
    </row>
    <row r="71" spans="1:37" s="94" customFormat="1" ht="14.1">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163962.84100125</v>
      </c>
      <c r="G71" s="89">
        <f t="shared" si="22"/>
        <v>5.982554266170571E-3</v>
      </c>
      <c r="H71" s="90">
        <f t="shared" si="23"/>
        <v>5.5780089507956997E-3</v>
      </c>
      <c r="I71" s="91">
        <f t="shared" si="24"/>
        <v>-11891.411399250006</v>
      </c>
      <c r="J71" s="91">
        <f>C71*(1+'Control Panel'!$C$44)</f>
        <v>30276345.5062575</v>
      </c>
      <c r="K71" s="91">
        <f>D71*(1+'Control Panel'!$C$44)</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168881.7262312875</v>
      </c>
      <c r="N71" s="92">
        <f t="shared" si="25"/>
        <v>-12248.153741227521</v>
      </c>
      <c r="O71" s="92">
        <f>J71*(1+'Control Panel'!$C$44)</f>
        <v>31184635.871445227</v>
      </c>
      <c r="P71" s="92">
        <f>K71*(1+'Control Panel'!$C$44)</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173948.17801822611</v>
      </c>
      <c r="S71" s="92">
        <f t="shared" si="26"/>
        <v>-12615.598353464389</v>
      </c>
      <c r="T71" s="92">
        <f>O71*(1+'Control Panel'!$C$44)</f>
        <v>32120174.947588585</v>
      </c>
      <c r="U71" s="92">
        <f>P71*(1+'Control Panel'!$C$44)</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179166.62335877295</v>
      </c>
      <c r="X71" s="92">
        <f t="shared" si="27"/>
        <v>-12994.066304068256</v>
      </c>
      <c r="Y71" s="91">
        <f>T71*(1+'Control Panel'!$C$44)</f>
        <v>33083780.196016245</v>
      </c>
      <c r="Z71" s="91">
        <f>U71*(1+'Control Panel'!$C$44)</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184541.62205953614</v>
      </c>
      <c r="AC71" s="93">
        <f t="shared" si="28"/>
        <v>-13383.888293190335</v>
      </c>
      <c r="AD71" s="93">
        <f>Y71*(1+'Control Panel'!$C$44)</f>
        <v>34076293.601896733</v>
      </c>
      <c r="AE71" s="91">
        <f>Z71*(1+'Control Panel'!$C$44)</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190077.87072132222</v>
      </c>
      <c r="AH71" s="91">
        <f t="shared" si="29"/>
        <v>-13785.404941986024</v>
      </c>
      <c r="AI71" s="92">
        <f t="shared" si="30"/>
        <v>961643.13202308142</v>
      </c>
      <c r="AJ71" s="92">
        <f t="shared" si="31"/>
        <v>896616.02038914501</v>
      </c>
      <c r="AK71" s="92">
        <f t="shared" si="32"/>
        <v>-65027.111633936409</v>
      </c>
    </row>
    <row r="72" spans="1:37" s="94" customFormat="1" ht="14.1">
      <c r="A72" s="86" t="s">
        <v>55</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166269.4842525</v>
      </c>
      <c r="G72" s="89">
        <f t="shared" si="22"/>
        <v>5.9210163407630891E-3</v>
      </c>
      <c r="H72" s="90">
        <f t="shared" si="23"/>
        <v>5.5690776295074839E-3</v>
      </c>
      <c r="I72" s="91">
        <f t="shared" si="24"/>
        <v>-10507.425448499998</v>
      </c>
      <c r="J72" s="91">
        <f>C72*(1+'Control Panel'!$C$44)</f>
        <v>30751514.016015004</v>
      </c>
      <c r="K72" s="91">
        <f>D72*(1+'Control Panel'!$C$44)</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171257.568780075</v>
      </c>
      <c r="N72" s="92">
        <f t="shared" si="25"/>
        <v>-10822.648211955035</v>
      </c>
      <c r="O72" s="92">
        <f>J72*(1+'Control Panel'!$C$44)</f>
        <v>31674059.436495457</v>
      </c>
      <c r="P72" s="92">
        <f>K72*(1+'Control Panel'!$C$44)</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176395.29584347727</v>
      </c>
      <c r="S72" s="92">
        <f t="shared" si="26"/>
        <v>-11147.327658313676</v>
      </c>
      <c r="T72" s="92">
        <f>O72*(1+'Control Panel'!$C$44)</f>
        <v>32624281.219590321</v>
      </c>
      <c r="U72" s="92">
        <f>P72*(1+'Control Panel'!$C$44)</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181687.15471878159</v>
      </c>
      <c r="X72" s="92">
        <f t="shared" si="27"/>
        <v>-11481.747488063091</v>
      </c>
      <c r="Y72" s="91">
        <f>T72*(1+'Control Panel'!$C$44)</f>
        <v>33603009.656178035</v>
      </c>
      <c r="Z72" s="91">
        <f>U72*(1+'Control Panel'!$C$44)</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187137.76936034509</v>
      </c>
      <c r="AC72" s="93">
        <f t="shared" si="28"/>
        <v>-11826.199912704964</v>
      </c>
      <c r="AD72" s="93">
        <f>Y72*(1+'Control Panel'!$C$44)</f>
        <v>34611099.945863374</v>
      </c>
      <c r="AE72" s="91">
        <f>Z72*(1+'Control Panel'!$C$44)</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192751.90244115543</v>
      </c>
      <c r="AH72" s="91">
        <f t="shared" si="29"/>
        <v>-12180.985910086107</v>
      </c>
      <c r="AI72" s="92">
        <f t="shared" si="30"/>
        <v>966688.60032495717</v>
      </c>
      <c r="AJ72" s="92">
        <f t="shared" si="31"/>
        <v>909229.69114383438</v>
      </c>
      <c r="AK72" s="92">
        <f t="shared" si="32"/>
        <v>-57458.909181122785</v>
      </c>
    </row>
    <row r="73" spans="1:37" s="94" customFormat="1" ht="14.1">
      <c r="A73" s="86" t="str">
        <f>'ESTIMATED Earned Revenue'!A74</f>
        <v>Corpus Christi, TX</v>
      </c>
      <c r="B73" s="86"/>
      <c r="C73" s="87">
        <f>'ESTIMATED Earned Revenue'!$I74*1.07925</f>
        <v>29998399.962306648</v>
      </c>
      <c r="D73" s="87">
        <f>'ESTIMATED Earned Revenue'!$L74*1.07925</f>
        <v>29176786.520788468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162874.22260394233</v>
      </c>
      <c r="G73" s="89">
        <f t="shared" si="22"/>
        <v>5.902382531971501E-3</v>
      </c>
      <c r="H73" s="90">
        <f t="shared" si="23"/>
        <v>5.5823221823244444E-3</v>
      </c>
      <c r="I73" s="91">
        <f t="shared" si="24"/>
        <v>-14187.80932067096</v>
      </c>
      <c r="J73" s="91">
        <f>C73*(1+'Control Panel'!$C$44)</f>
        <v>30898351.961175848</v>
      </c>
      <c r="K73" s="91">
        <f>D73*(1+'Control Panel'!$C$44)</f>
        <v>30052090.116412122</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167760.44928206061</v>
      </c>
      <c r="N73" s="92">
        <f t="shared" si="25"/>
        <v>-14613.443600291095</v>
      </c>
      <c r="O73" s="92">
        <f>J73*(1+'Control Panel'!$C$44)</f>
        <v>31825302.520011123</v>
      </c>
      <c r="P73" s="92">
        <f>K73*(1+'Control Panel'!$C$44)</f>
        <v>30953652.819904488</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172793.26276052243</v>
      </c>
      <c r="S73" s="92">
        <f t="shared" si="26"/>
        <v>-15051.846908299864</v>
      </c>
      <c r="T73" s="92">
        <f>O73*(1+'Control Panel'!$C$44)</f>
        <v>32780061.595611457</v>
      </c>
      <c r="U73" s="92">
        <f>P73*(1+'Control Panel'!$C$44)</f>
        <v>31882262.404501624</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177977.06064333813</v>
      </c>
      <c r="X73" s="92">
        <f t="shared" si="27"/>
        <v>-15503.402315548825</v>
      </c>
      <c r="Y73" s="91">
        <f>T73*(1+'Control Panel'!$C$44)</f>
        <v>33763463.443479799</v>
      </c>
      <c r="Z73" s="91">
        <f>U73*(1+'Control Panel'!$C$44)</f>
        <v>32838730.276636675</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183316.3724626383</v>
      </c>
      <c r="AC73" s="93">
        <f t="shared" si="28"/>
        <v>-15968.504385015287</v>
      </c>
      <c r="AD73" s="93">
        <f>Y73*(1+'Control Panel'!$C$44)</f>
        <v>34776367.346784197</v>
      </c>
      <c r="AE73" s="91">
        <f>Z73*(1+'Control Panel'!$C$44)</f>
        <v>33823892.184935778</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188815.86363651743</v>
      </c>
      <c r="AH73" s="91">
        <f t="shared" si="29"/>
        <v>-16447.559516565758</v>
      </c>
      <c r="AI73" s="92">
        <f t="shared" si="30"/>
        <v>968247.76551079785</v>
      </c>
      <c r="AJ73" s="92">
        <f t="shared" si="31"/>
        <v>890663.00878507691</v>
      </c>
      <c r="AK73" s="92">
        <f t="shared" si="32"/>
        <v>-77584.756725720945</v>
      </c>
    </row>
    <row r="74" spans="1:37" s="94" customFormat="1" ht="14.1">
      <c r="A74" s="86" t="str">
        <f>'ESTIMATED Earned Revenue'!A75</f>
        <v>Long Beach, CA</v>
      </c>
      <c r="B74" s="86"/>
      <c r="C74" s="87">
        <f>'ESTIMATED Earned Revenue'!$I75*1.07925</f>
        <v>30262587.982732501</v>
      </c>
      <c r="D74" s="87">
        <f>'ESTIMATED Earned Revenue'!$L75*1.07925</f>
        <v>29748941.408741999</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165734.99704371</v>
      </c>
      <c r="G74" s="89">
        <f t="shared" si="22"/>
        <v>5.8683152963254874E-3</v>
      </c>
      <c r="H74" s="90">
        <f t="shared" si="23"/>
        <v>5.57112250706868E-3</v>
      </c>
      <c r="I74" s="91">
        <f t="shared" si="24"/>
        <v>-11855.410921755014</v>
      </c>
      <c r="J74" s="91">
        <f>C74*(1+'Control Panel'!$C$44)</f>
        <v>31170465.622214478</v>
      </c>
      <c r="K74" s="91">
        <f>D74*(1+'Control Panel'!$C$44)</f>
        <v>30641409.651004259</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170707.04695502127</v>
      </c>
      <c r="N74" s="92">
        <f t="shared" si="25"/>
        <v>-12211.073249407695</v>
      </c>
      <c r="O74" s="92">
        <f>J74*(1+'Control Panel'!$C$44)</f>
        <v>32105579.590880912</v>
      </c>
      <c r="P74" s="92">
        <f>K74*(1+'Control Panel'!$C$44)</f>
        <v>31560651.940534387</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175828.25836367192</v>
      </c>
      <c r="S74" s="92">
        <f t="shared" si="26"/>
        <v>-12577.405446889927</v>
      </c>
      <c r="T74" s="92">
        <f>O74*(1+'Control Panel'!$C$44)</f>
        <v>33068746.978607342</v>
      </c>
      <c r="U74" s="92">
        <f>P74*(1+'Control Panel'!$C$44)</f>
        <v>32507471.498750418</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181103.1061145821</v>
      </c>
      <c r="X74" s="92">
        <f t="shared" si="27"/>
        <v>-12954.727610296628</v>
      </c>
      <c r="Y74" s="91">
        <f>T74*(1+'Control Panel'!$C$44)</f>
        <v>34060809.38796556</v>
      </c>
      <c r="Z74" s="91">
        <f>U74*(1+'Control Panel'!$C$44)</f>
        <v>33482695.64371293</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186536.19929801958</v>
      </c>
      <c r="AC74" s="93">
        <f t="shared" si="28"/>
        <v>-13343.369438605529</v>
      </c>
      <c r="AD74" s="93">
        <f>Y74*(1+'Control Panel'!$C$44)</f>
        <v>35082633.669604525</v>
      </c>
      <c r="AE74" s="91">
        <f>Z74*(1+'Control Panel'!$C$44)</f>
        <v>34487176.513024323</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192132.28527696017</v>
      </c>
      <c r="AH74" s="91">
        <f t="shared" si="29"/>
        <v>-13743.670521763677</v>
      </c>
      <c r="AI74" s="92">
        <f t="shared" si="30"/>
        <v>971137.1422752185</v>
      </c>
      <c r="AJ74" s="92">
        <f t="shared" si="31"/>
        <v>906306.89600825496</v>
      </c>
      <c r="AK74" s="92">
        <f t="shared" si="32"/>
        <v>-64830.246266963542</v>
      </c>
    </row>
    <row r="75" spans="1:37" s="94" customFormat="1" ht="14.1">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169262.89955328751</v>
      </c>
      <c r="G75" s="89">
        <f t="shared" si="22"/>
        <v>5.8439359627258918E-3</v>
      </c>
      <c r="H75" s="90">
        <f t="shared" si="23"/>
        <v>5.5578905506986232E-3</v>
      </c>
      <c r="I75" s="91">
        <f t="shared" si="24"/>
        <v>-8711.3762680274958</v>
      </c>
      <c r="J75" s="91">
        <f>C75*(1+'Control Panel'!$C$44)</f>
        <v>31368157.567977227</v>
      </c>
      <c r="K75" s="91">
        <f>D75*(1+'Control Panel'!$C$44)</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174340.78653988615</v>
      </c>
      <c r="N75" s="92">
        <f t="shared" si="25"/>
        <v>-8972.7175560683245</v>
      </c>
      <c r="O75" s="92">
        <f>J75*(1+'Control Panel'!$C$44)</f>
        <v>32309202.295016546</v>
      </c>
      <c r="P75" s="92">
        <f>K75*(1+'Control Panel'!$C$44)</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179571.01013608271</v>
      </c>
      <c r="S75" s="92">
        <f t="shared" si="26"/>
        <v>-9241.8990827504313</v>
      </c>
      <c r="T75" s="92">
        <f>O75*(1+'Control Panel'!$C$44)</f>
        <v>33278478.363867044</v>
      </c>
      <c r="U75" s="92">
        <f>P75*(1+'Control Panel'!$C$44)</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184958.14044016524</v>
      </c>
      <c r="X75" s="92">
        <f t="shared" si="27"/>
        <v>-9519.1560552328883</v>
      </c>
      <c r="Y75" s="91">
        <f>T75*(1+'Control Panel'!$C$44)</f>
        <v>34276832.714783058</v>
      </c>
      <c r="Z75" s="91">
        <f>U75*(1+'Control Panel'!$C$44)</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190506.88465337019</v>
      </c>
      <c r="AC75" s="93">
        <f t="shared" si="28"/>
        <v>-9804.7307368899055</v>
      </c>
      <c r="AD75" s="93">
        <f>Y75*(1+'Control Panel'!$C$44)</f>
        <v>35305137.696226552</v>
      </c>
      <c r="AE75" s="91">
        <f>Z75*(1+'Control Panel'!$C$44)</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196222.09119297133</v>
      </c>
      <c r="AH75" s="91">
        <f t="shared" si="29"/>
        <v>-10098.872658996552</v>
      </c>
      <c r="AI75" s="92">
        <f t="shared" si="30"/>
        <v>973236.28905241378</v>
      </c>
      <c r="AJ75" s="92">
        <f t="shared" si="31"/>
        <v>925598.91296247568</v>
      </c>
      <c r="AK75" s="92">
        <f t="shared" si="32"/>
        <v>-47637.376089938101</v>
      </c>
    </row>
    <row r="76" spans="1:37" s="94" customFormat="1" ht="14.1">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170979.05259015004</v>
      </c>
      <c r="G76" s="89">
        <f t="shared" si="22"/>
        <v>5.8010965875339836E-3</v>
      </c>
      <c r="H76" s="90">
        <f t="shared" si="23"/>
        <v>5.5516730478970284E-3</v>
      </c>
      <c r="I76" s="91">
        <f t="shared" si="24"/>
        <v>-7681.6844459099812</v>
      </c>
      <c r="J76" s="91">
        <f>C76*(1+'Control Panel'!$C$44)</f>
        <v>31721685.093570907</v>
      </c>
      <c r="K76" s="91">
        <f>D76*(1+'Control Panel'!$C$44)</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176108.42416785454</v>
      </c>
      <c r="N76" s="92">
        <f t="shared" si="25"/>
        <v>-7912.1349792873079</v>
      </c>
      <c r="O76" s="92">
        <f>J76*(1+'Control Panel'!$C$44)</f>
        <v>32673335.646378033</v>
      </c>
      <c r="P76" s="92">
        <f>K76*(1+'Control Panel'!$C$44)</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181391.67689289016</v>
      </c>
      <c r="S76" s="92">
        <f t="shared" si="26"/>
        <v>-8149.4990286659449</v>
      </c>
      <c r="T76" s="92">
        <f>O76*(1+'Control Panel'!$C$44)</f>
        <v>33653535.715769373</v>
      </c>
      <c r="U76" s="92">
        <f>P76*(1+'Control Panel'!$C$44)</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186833.42719967687</v>
      </c>
      <c r="X76" s="92">
        <f t="shared" si="27"/>
        <v>-8393.9839995259244</v>
      </c>
      <c r="Y76" s="91">
        <f>T76*(1+'Control Panel'!$C$44)</f>
        <v>34663141.787242457</v>
      </c>
      <c r="Z76" s="91">
        <f>U76*(1+'Control Panel'!$C$44)</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192438.43001566723</v>
      </c>
      <c r="AC76" s="93">
        <f t="shared" si="28"/>
        <v>-8645.8035195116536</v>
      </c>
      <c r="AD76" s="93">
        <f>Y76*(1+'Control Panel'!$C$44)</f>
        <v>35703036.040859729</v>
      </c>
      <c r="AE76" s="91">
        <f>Z76*(1+'Control Panel'!$C$44)</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198211.58291613718</v>
      </c>
      <c r="AH76" s="91">
        <f t="shared" si="29"/>
        <v>-8905.1776250970725</v>
      </c>
      <c r="AI76" s="92">
        <f t="shared" si="30"/>
        <v>976990.14034431393</v>
      </c>
      <c r="AJ76" s="92">
        <f t="shared" si="31"/>
        <v>934983.541192226</v>
      </c>
      <c r="AK76" s="92">
        <f t="shared" si="32"/>
        <v>-42006.599152087932</v>
      </c>
    </row>
    <row r="77" spans="1:37" s="94" customFormat="1" ht="14.1">
      <c r="A77" s="86" t="str">
        <f>'ESTIMATED Earned Revenue'!A78</f>
        <v>Mobile, AL</v>
      </c>
      <c r="B77" s="86"/>
      <c r="C77" s="87">
        <f>'ESTIMATED Earned Revenue'!$I78*1.07925</f>
        <v>31450838.422980003</v>
      </c>
      <c r="D77" s="87">
        <f>'ESTIMATED Earned Revenue'!$L78*1.07925</f>
        <v>30762755.752748251</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170804.06876374123</v>
      </c>
      <c r="G77" s="89">
        <f t="shared" si="22"/>
        <v>5.7221656995466493E-3</v>
      </c>
      <c r="H77" s="90">
        <f t="shared" si="23"/>
        <v>5.5523006500639042E-3</v>
      </c>
      <c r="I77" s="91">
        <f t="shared" si="24"/>
        <v>-9162.8400822187832</v>
      </c>
      <c r="J77" s="91">
        <f>C77*(1+'Control Panel'!$C$44)</f>
        <v>32394363.575669404</v>
      </c>
      <c r="K77" s="91">
        <f>D77*(1+'Control Panel'!$C$44)</f>
        <v>31685638.425330698</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175928.1908266535</v>
      </c>
      <c r="N77" s="92">
        <f t="shared" si="25"/>
        <v>-9437.7252846853225</v>
      </c>
      <c r="O77" s="92">
        <f>J77*(1+'Control Panel'!$C$44)</f>
        <v>33366194.482939485</v>
      </c>
      <c r="P77" s="92">
        <f>K77*(1+'Control Panel'!$C$44)</f>
        <v>32636207.578090619</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181206.03655145309</v>
      </c>
      <c r="S77" s="92">
        <f t="shared" si="26"/>
        <v>-9720.8570432259294</v>
      </c>
      <c r="T77" s="92">
        <f>O77*(1+'Control Panel'!$C$44)</f>
        <v>34367180.317427672</v>
      </c>
      <c r="U77" s="92">
        <f>P77*(1+'Control Panel'!$C$44)</f>
        <v>33615293.80543334</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186642.2176479967</v>
      </c>
      <c r="X77" s="92">
        <f t="shared" si="27"/>
        <v>-10012.482754522673</v>
      </c>
      <c r="Y77" s="91">
        <f>T77*(1+'Control Panel'!$C$44)</f>
        <v>35398195.726950504</v>
      </c>
      <c r="Z77" s="91">
        <f>U77*(1+'Control Panel'!$C$44)</f>
        <v>34623752.61959634</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192241.48417743662</v>
      </c>
      <c r="AC77" s="93">
        <f t="shared" si="28"/>
        <v>-10312.857237158372</v>
      </c>
      <c r="AD77" s="93">
        <f>Y77*(1+'Control Panel'!$C$44)</f>
        <v>36460141.598759018</v>
      </c>
      <c r="AE77" s="91">
        <f>Z77*(1+'Control Panel'!$C$44)</f>
        <v>35662465.198184229</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198008.72870275972</v>
      </c>
      <c r="AH77" s="91">
        <f t="shared" si="29"/>
        <v>-10622.242954273097</v>
      </c>
      <c r="AI77" s="92">
        <f t="shared" si="30"/>
        <v>984132.82318016514</v>
      </c>
      <c r="AJ77" s="92">
        <f t="shared" si="31"/>
        <v>934026.65790629957</v>
      </c>
      <c r="AK77" s="92">
        <f t="shared" si="32"/>
        <v>-50106.165273865568</v>
      </c>
    </row>
    <row r="78" spans="1:37" s="94" customFormat="1" ht="14.1">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175768.42450413748</v>
      </c>
      <c r="G78" s="89">
        <f t="shared" si="22"/>
        <v>5.6864405910043454E-3</v>
      </c>
      <c r="H78" s="90">
        <f t="shared" si="23"/>
        <v>5.5350324228540812E-3</v>
      </c>
      <c r="I78" s="91">
        <f t="shared" si="24"/>
        <v>-4808.0612975175318</v>
      </c>
      <c r="J78" s="91">
        <f>C78*(1+'Control Panel'!$C$44)</f>
        <v>32708295.707852326</v>
      </c>
      <c r="K78" s="91">
        <f>D78*(1+'Control Panel'!$C$44)</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181041.47723926161</v>
      </c>
      <c r="N78" s="92">
        <f t="shared" si="25"/>
        <v>-4952.3031364430499</v>
      </c>
      <c r="O78" s="92">
        <f>J78*(1+'Control Panel'!$C$44)</f>
        <v>33689544.579087898</v>
      </c>
      <c r="P78" s="92">
        <f>K78*(1+'Control Panel'!$C$44)</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186472.72155643947</v>
      </c>
      <c r="S78" s="92">
        <f t="shared" si="26"/>
        <v>-5100.8722305363626</v>
      </c>
      <c r="T78" s="92">
        <f>O78*(1+'Control Panel'!$C$44)</f>
        <v>34700230.916460536</v>
      </c>
      <c r="U78" s="92">
        <f>P78*(1+'Control Panel'!$C$44)</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192066.90320313268</v>
      </c>
      <c r="X78" s="92">
        <f t="shared" si="27"/>
        <v>-5253.8983974524308</v>
      </c>
      <c r="Y78" s="91">
        <f>T78*(1+'Control Panel'!$C$44)</f>
        <v>35741237.843954355</v>
      </c>
      <c r="Z78" s="91">
        <f>U78*(1+'Control Panel'!$C$44)</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197828.9102992267</v>
      </c>
      <c r="AC78" s="93">
        <f t="shared" si="28"/>
        <v>-5411.5153493759863</v>
      </c>
      <c r="AD78" s="93">
        <f>Y78*(1+'Control Panel'!$C$44)</f>
        <v>36813474.979272984</v>
      </c>
      <c r="AE78" s="91">
        <f>Z78*(1+'Control Panel'!$C$44)</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203763.77760820347</v>
      </c>
      <c r="AH78" s="91">
        <f t="shared" si="29"/>
        <v>-5573.8608098572877</v>
      </c>
      <c r="AI78" s="92">
        <f t="shared" si="30"/>
        <v>987466.23982992896</v>
      </c>
      <c r="AJ78" s="92">
        <f t="shared" si="31"/>
        <v>961173.78990626382</v>
      </c>
      <c r="AK78" s="92">
        <f t="shared" si="32"/>
        <v>-26292.449923665146</v>
      </c>
    </row>
    <row r="79" spans="1:37" s="94" customFormat="1" ht="14.1">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178989.70282875001</v>
      </c>
      <c r="G79" s="89">
        <f t="shared" si="22"/>
        <v>5.6131375403116416E-3</v>
      </c>
      <c r="H79" s="90">
        <f t="shared" si="23"/>
        <v>5.5243935673384348E-3</v>
      </c>
      <c r="I79" s="91">
        <f t="shared" si="24"/>
        <v>-2875.2943027500005</v>
      </c>
      <c r="J79" s="91">
        <f>C79*(1+'Control Panel'!$C$44)</f>
        <v>33371879.042722505</v>
      </c>
      <c r="K79" s="91">
        <f>D79*(1+'Control Panel'!$C$44)</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184359.39391361253</v>
      </c>
      <c r="N79" s="92">
        <f t="shared" si="25"/>
        <v>-2961.5531318325084</v>
      </c>
      <c r="O79" s="92">
        <f>J79*(1+'Control Panel'!$C$44)</f>
        <v>34373035.414004184</v>
      </c>
      <c r="P79" s="92">
        <f>K79*(1+'Control Panel'!$C$44)</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189890.17573102092</v>
      </c>
      <c r="S79" s="92">
        <f t="shared" si="26"/>
        <v>-3050.3997257874871</v>
      </c>
      <c r="T79" s="92">
        <f>O79*(1+'Control Panel'!$C$44)</f>
        <v>35404226.476424314</v>
      </c>
      <c r="U79" s="92">
        <f>P79*(1+'Control Panel'!$C$44)</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195586.88100295159</v>
      </c>
      <c r="X79" s="92">
        <f t="shared" si="27"/>
        <v>-3141.9117175610736</v>
      </c>
      <c r="Y79" s="91">
        <f>T79*(1+'Control Panel'!$C$44)</f>
        <v>36466353.270717047</v>
      </c>
      <c r="Z79" s="91">
        <f>U79*(1+'Control Panel'!$C$44)</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201454.48743304017</v>
      </c>
      <c r="AC79" s="93">
        <f t="shared" si="28"/>
        <v>-3236.1690690879186</v>
      </c>
      <c r="AD79" s="93">
        <f>Y79*(1+'Control Panel'!$C$44)</f>
        <v>37560343.868838556</v>
      </c>
      <c r="AE79" s="91">
        <f>Z79*(1+'Control Panel'!$C$44)</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207498.12205603131</v>
      </c>
      <c r="AH79" s="91">
        <f t="shared" si="29"/>
        <v>-3333.254141160578</v>
      </c>
      <c r="AI79" s="92">
        <f t="shared" si="30"/>
        <v>994512.34792208602</v>
      </c>
      <c r="AJ79" s="92">
        <f t="shared" si="31"/>
        <v>978789.06013665651</v>
      </c>
      <c r="AK79" s="92">
        <f t="shared" si="32"/>
        <v>-15723.287785429507</v>
      </c>
    </row>
    <row r="80" spans="1:37" s="94" customFormat="1" ht="14.1">
      <c r="A80" s="86" t="str">
        <f>'ESTIMATED Earned Revenue'!A81</f>
        <v>Kansas City, MO</v>
      </c>
      <c r="B80" s="86"/>
      <c r="C80" s="87">
        <f>'ESTIMATED Earned Revenue'!$I81*1.07925</f>
        <v>32804806.103437498</v>
      </c>
      <c r="D80" s="87">
        <f>'ESTIMATED Earned Revenue'!$L81*1.07925</f>
        <v>31195348.083123747</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172967.03041561873</v>
      </c>
      <c r="G80" s="89">
        <f t="shared" si="22"/>
        <v>5.5685390619557166E-3</v>
      </c>
      <c r="H80" s="90">
        <f t="shared" si="23"/>
        <v>5.544641782958386E-3</v>
      </c>
      <c r="I80" s="91">
        <f t="shared" si="24"/>
        <v>-9707.8137912562815</v>
      </c>
      <c r="J80" s="91">
        <f>C80*(1+'Control Panel'!$C$44)</f>
        <v>33788950.286540627</v>
      </c>
      <c r="K80" s="91">
        <f>D80*(1+'Control Panel'!$C$44)</f>
        <v>32131208.525617462</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178156.0413280873</v>
      </c>
      <c r="N80" s="92">
        <f t="shared" si="25"/>
        <v>-9999.0482049939747</v>
      </c>
      <c r="O80" s="92">
        <f>J80*(1+'Control Panel'!$C$44)</f>
        <v>34802618.795136847</v>
      </c>
      <c r="P80" s="92">
        <f>K80*(1+'Control Panel'!$C$44)</f>
        <v>33095144.781385988</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183500.72256792994</v>
      </c>
      <c r="S80" s="92">
        <f t="shared" si="26"/>
        <v>-10299.019651143783</v>
      </c>
      <c r="T80" s="92">
        <f>O80*(1+'Control Panel'!$C$44)</f>
        <v>35846697.358990952</v>
      </c>
      <c r="U80" s="92">
        <f>P80*(1+'Control Panel'!$C$44)</f>
        <v>34087999.124827571</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189005.74424496788</v>
      </c>
      <c r="X80" s="92">
        <f t="shared" si="27"/>
        <v>-10607.990240678075</v>
      </c>
      <c r="Y80" s="91">
        <f>T80*(1+'Control Panel'!$C$44)</f>
        <v>36922098.279760681</v>
      </c>
      <c r="Z80" s="91">
        <f>U80*(1+'Control Panel'!$C$44)</f>
        <v>35110639.098572396</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194675.9165723169</v>
      </c>
      <c r="AC80" s="93">
        <f t="shared" si="28"/>
        <v>-10926.22994789845</v>
      </c>
      <c r="AD80" s="93">
        <f>Y80*(1+'Control Panel'!$C$44)</f>
        <v>38029761.228153504</v>
      </c>
      <c r="AE80" s="91">
        <f>Z80*(1+'Control Panel'!$C$44)</f>
        <v>36163958.27152957</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200516.1940694864</v>
      </c>
      <c r="AH80" s="91">
        <f t="shared" si="29"/>
        <v>-11254.016846335377</v>
      </c>
      <c r="AI80" s="92">
        <f t="shared" si="30"/>
        <v>998940.92367383814</v>
      </c>
      <c r="AJ80" s="92">
        <f t="shared" si="31"/>
        <v>945854.61878278852</v>
      </c>
      <c r="AK80" s="92">
        <f t="shared" si="32"/>
        <v>-53086.304891049629</v>
      </c>
    </row>
    <row r="81" spans="1:37" s="94" customFormat="1" ht="14.1">
      <c r="A81" s="86" t="str">
        <f>'ESTIMATED Earned Revenue'!A82</f>
        <v>Honolulu, HI</v>
      </c>
      <c r="B81" s="86"/>
      <c r="C81" s="87">
        <f>'ESTIMATED Earned Revenue'!$I82*1.07925</f>
        <v>33279866.321250003</v>
      </c>
      <c r="D81" s="87">
        <f>'ESTIMATED Earned Revenue'!$L82*1.07925</f>
        <v>32284625.680875</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178413.418404375</v>
      </c>
      <c r="G81" s="89">
        <f t="shared" si="22"/>
        <v>5.5175992256089983E-3</v>
      </c>
      <c r="H81" s="90">
        <f t="shared" si="23"/>
        <v>5.5262656649002076E-3</v>
      </c>
      <c r="I81" s="91">
        <f t="shared" si="24"/>
        <v>-5211.5462381250109</v>
      </c>
      <c r="J81" s="91">
        <f>C81*(1+'Control Panel'!$C$44)</f>
        <v>34278262.310887501</v>
      </c>
      <c r="K81" s="91">
        <f>D81*(1+'Control Panel'!$C$44)</f>
        <v>33253164.451301251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183765.82095650624</v>
      </c>
      <c r="N81" s="92">
        <f t="shared" si="25"/>
        <v>-5367.8926252687816</v>
      </c>
      <c r="O81" s="92">
        <f>J81*(1+'Control Panel'!$C$44)</f>
        <v>35306610.180214129</v>
      </c>
      <c r="P81" s="92">
        <f>K81*(1+'Control Panel'!$C$44)</f>
        <v>34250759.384840287</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189278.79558520141</v>
      </c>
      <c r="S81" s="92">
        <f t="shared" si="26"/>
        <v>-5528.9294040268869</v>
      </c>
      <c r="T81" s="92">
        <f>O81*(1+'Control Panel'!$C$44)</f>
        <v>36365808.485620551</v>
      </c>
      <c r="U81" s="92">
        <f>P81*(1+'Control Panel'!$C$44)</f>
        <v>35278282.166385494</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194957.15945275748</v>
      </c>
      <c r="X81" s="92">
        <f t="shared" si="27"/>
        <v>-5694.7972861476592</v>
      </c>
      <c r="Y81" s="91">
        <f>T81*(1+'Control Panel'!$C$44)</f>
        <v>37456782.740189165</v>
      </c>
      <c r="Z81" s="91">
        <f>U81*(1+'Control Panel'!$C$44)</f>
        <v>36336630.631377056</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200805.8742363402</v>
      </c>
      <c r="AC81" s="93">
        <f t="shared" si="28"/>
        <v>-5865.641204732121</v>
      </c>
      <c r="AD81" s="93">
        <f>Y81*(1+'Control Panel'!$C$44)</f>
        <v>38580486.222394839</v>
      </c>
      <c r="AE81" s="91">
        <f>Z81*(1+'Control Panel'!$C$44)</f>
        <v>37426729.550318368</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206830.05046343041</v>
      </c>
      <c r="AH81" s="91">
        <f t="shared" si="29"/>
        <v>-6041.6104408740648</v>
      </c>
      <c r="AI81" s="92">
        <f t="shared" si="30"/>
        <v>1004136.5716552852</v>
      </c>
      <c r="AJ81" s="92">
        <f t="shared" si="31"/>
        <v>975637.70069423574</v>
      </c>
      <c r="AK81" s="92">
        <f t="shared" si="32"/>
        <v>-28498.870961049455</v>
      </c>
    </row>
    <row r="82" spans="1:37" s="94" customFormat="1" ht="14.1">
      <c r="A82" s="86" t="str">
        <f>'ESTIMATED Earned Revenue'!A83</f>
        <v>Boston, MA</v>
      </c>
      <c r="B82" s="86"/>
      <c r="C82" s="87">
        <f>'ESTIMATED Earned Revenue'!$I83*1.07925</f>
        <v>33415981.331250001</v>
      </c>
      <c r="D82" s="87">
        <f>'ESTIMATED Earned Revenue'!$L83*1.07925</f>
        <v>32304198.203400001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178511.281017</v>
      </c>
      <c r="G82" s="89">
        <f t="shared" si="22"/>
        <v>5.5032708104407147E-3</v>
      </c>
      <c r="H82" s="90">
        <f t="shared" si="23"/>
        <v>5.5259468101645001E-3</v>
      </c>
      <c r="I82" s="91">
        <f t="shared" si="24"/>
        <v>-5385.9136454999971</v>
      </c>
      <c r="J82" s="91">
        <f>C82*(1+'Control Panel'!$C$44)</f>
        <v>34418460.771187499</v>
      </c>
      <c r="K82" s="91">
        <f>D82*(1+'Control Panel'!$C$44)</f>
        <v>33273324.149502002</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183866.61944750999</v>
      </c>
      <c r="N82" s="92">
        <f t="shared" si="25"/>
        <v>-5547.4910548650369</v>
      </c>
      <c r="O82" s="92">
        <f>J82*(1+'Control Panel'!$C$44)</f>
        <v>35451014.594323128</v>
      </c>
      <c r="P82" s="92">
        <f>K82*(1+'Control Panel'!$C$44)</f>
        <v>34271523.873987064</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189382.61803093529</v>
      </c>
      <c r="S82" s="92">
        <f t="shared" si="26"/>
        <v>-5713.9157865110028</v>
      </c>
      <c r="T82" s="92">
        <f>O82*(1+'Control Panel'!$C$44)</f>
        <v>36514545.032152824</v>
      </c>
      <c r="U82" s="92">
        <f>P82*(1+'Control Panel'!$C$44)</f>
        <v>35299669.590206675</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195064.0965718634</v>
      </c>
      <c r="X82" s="92">
        <f t="shared" si="27"/>
        <v>-5885.3332601063012</v>
      </c>
      <c r="Y82" s="91">
        <f>T82*(1+'Control Panel'!$C$44)</f>
        <v>37609981.383117408</v>
      </c>
      <c r="Z82" s="91">
        <f>U82*(1+'Control Panel'!$C$44)</f>
        <v>36358659.677912876</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200916.01946901932</v>
      </c>
      <c r="AC82" s="93">
        <f t="shared" si="28"/>
        <v>-6061.8932579094835</v>
      </c>
      <c r="AD82" s="93">
        <f>Y82*(1+'Control Panel'!$C$44)</f>
        <v>38738280.824610934</v>
      </c>
      <c r="AE82" s="91">
        <f>Z82*(1+'Control Panel'!$C$44)</f>
        <v>37449419.46825026</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206943.50005308987</v>
      </c>
      <c r="AH82" s="91">
        <f t="shared" si="29"/>
        <v>-6243.7500556467858</v>
      </c>
      <c r="AI82" s="92">
        <f t="shared" si="30"/>
        <v>1005625.2369874566</v>
      </c>
      <c r="AJ82" s="92">
        <f t="shared" si="31"/>
        <v>976172.85357241775</v>
      </c>
      <c r="AK82" s="92">
        <f t="shared" si="32"/>
        <v>-29452.383415038814</v>
      </c>
    </row>
    <row r="83" spans="1:37" s="94" customFormat="1" ht="14.1">
      <c r="A83" s="86" t="str">
        <f>'ESTIMATED Earned Revenue'!A84</f>
        <v>Omaha, NE</v>
      </c>
      <c r="B83" s="86"/>
      <c r="C83" s="87">
        <f>'ESTIMATED Earned Revenue'!$I84*1.07925</f>
        <v>37656270.162314996</v>
      </c>
      <c r="D83" s="87">
        <f>'ESTIMATED Earned Revenue'!$L84*1.07925</f>
        <v>36220137.29822474</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198090.97649112367</v>
      </c>
      <c r="G83" s="89">
        <f t="shared" si="22"/>
        <v>5.1087845794444767E-3</v>
      </c>
      <c r="H83" s="90">
        <f t="shared" si="23"/>
        <v>5.4690840860184345E-3</v>
      </c>
      <c r="I83" s="91">
        <f t="shared" si="24"/>
        <v>5713.2041664936696</v>
      </c>
      <c r="J83" s="91">
        <f>C83*(1+'Control Panel'!$C$44)</f>
        <v>38785958.267184444</v>
      </c>
      <c r="K83" s="91">
        <f>D83*(1+'Control Panel'!$C$44)</f>
        <v>37306741.417171486</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204033.70578585743</v>
      </c>
      <c r="N83" s="92">
        <f t="shared" si="25"/>
        <v>5884.6002914885175</v>
      </c>
      <c r="O83" s="92">
        <f>J83*(1+'Control Panel'!$C$44)</f>
        <v>39949537.015199982</v>
      </c>
      <c r="P83" s="92">
        <f>K83*(1+'Control Panel'!$C$44)</f>
        <v>38425943.659686632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210154.71695943316</v>
      </c>
      <c r="S83" s="92">
        <f t="shared" si="26"/>
        <v>6061.1383002331713</v>
      </c>
      <c r="T83" s="92">
        <f>O83*(1+'Control Panel'!$C$44)</f>
        <v>41148023.125655979</v>
      </c>
      <c r="U83" s="92">
        <f>P83*(1+'Control Panel'!$C$44)</f>
        <v>39578721.969477229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216459.35846821615</v>
      </c>
      <c r="X83" s="92">
        <f t="shared" si="27"/>
        <v>6242.9724492401583</v>
      </c>
      <c r="Y83" s="91">
        <f>T83*(1+'Control Panel'!$C$44)</f>
        <v>42382463.819425657</v>
      </c>
      <c r="Z83" s="91">
        <f>U83*(1+'Control Panel'!$C$44)</f>
        <v>40766083.628561549</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222953.13922226266</v>
      </c>
      <c r="AC83" s="93">
        <f t="shared" si="28"/>
        <v>6430.2616227173712</v>
      </c>
      <c r="AD83" s="93">
        <f>Y83*(1+'Control Panel'!$C$44)</f>
        <v>43653937.734008431</v>
      </c>
      <c r="AE83" s="91">
        <f>Z83*(1+'Control Panel'!$C$44)</f>
        <v>41989066.137418397</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229641.73339893052</v>
      </c>
      <c r="AH83" s="91">
        <f t="shared" si="29"/>
        <v>6623.1694713988691</v>
      </c>
      <c r="AI83" s="92">
        <f t="shared" si="30"/>
        <v>1052000.5116996218</v>
      </c>
      <c r="AJ83" s="92">
        <f t="shared" si="31"/>
        <v>1083242.6538346999</v>
      </c>
      <c r="AK83" s="92">
        <f t="shared" si="32"/>
        <v>31242.142135078087</v>
      </c>
    </row>
    <row r="84" spans="1:37" s="94" customFormat="1" ht="14.1">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208888.09138031246</v>
      </c>
      <c r="G84" s="89">
        <f t="shared" si="22"/>
        <v>5.050197322688299E-3</v>
      </c>
      <c r="H84" s="90">
        <f t="shared" si="23"/>
        <v>5.4426911063542565E-3</v>
      </c>
      <c r="I84" s="91">
        <f t="shared" si="24"/>
        <v>15063.738828187459</v>
      </c>
      <c r="J84" s="91">
        <f>C84*(1+'Control Panel'!$C$44)</f>
        <v>39530947.084344372</v>
      </c>
      <c r="K84" s="91">
        <f>D84*(1+'Control Panel'!$C$44)</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215154.73412172185</v>
      </c>
      <c r="N84" s="92">
        <f t="shared" si="25"/>
        <v>15515.650993033079</v>
      </c>
      <c r="O84" s="92">
        <f>J84*(1+'Control Panel'!$C$44)</f>
        <v>40716875.496874705</v>
      </c>
      <c r="P84" s="92">
        <f>K84*(1+'Control Panel'!$C$44)</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221609.37614537351</v>
      </c>
      <c r="S84" s="92">
        <f t="shared" si="26"/>
        <v>15981.120522824058</v>
      </c>
      <c r="T84" s="92">
        <f>O84*(1+'Control Panel'!$C$44)</f>
        <v>41938381.761780947</v>
      </c>
      <c r="U84" s="92">
        <f>P84*(1+'Control Panel'!$C$44)</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228257.65742973477</v>
      </c>
      <c r="X84" s="92">
        <f t="shared" si="27"/>
        <v>16460.554138508829</v>
      </c>
      <c r="Y84" s="91">
        <f>T84*(1+'Control Panel'!$C$44)</f>
        <v>43196533.214634374</v>
      </c>
      <c r="Z84" s="91">
        <f>U84*(1+'Control Panel'!$C$44)</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235105.38715262679</v>
      </c>
      <c r="AC84" s="93">
        <f t="shared" si="28"/>
        <v>16954.370762664068</v>
      </c>
      <c r="AD84" s="93">
        <f>Y84*(1+'Control Panel'!$C$44)</f>
        <v>44492429.211073406</v>
      </c>
      <c r="AE84" s="91">
        <f>Z84*(1+'Control Panel'!$C$44)</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242158.54876720556</v>
      </c>
      <c r="AH84" s="91">
        <f t="shared" si="29"/>
        <v>17463.001885543956</v>
      </c>
      <c r="AI84" s="92">
        <f t="shared" si="30"/>
        <v>1059911.0053140884</v>
      </c>
      <c r="AJ84" s="92">
        <f t="shared" si="31"/>
        <v>1142285.7036166624</v>
      </c>
      <c r="AK84" s="92">
        <f t="shared" si="32"/>
        <v>82374.69830257399</v>
      </c>
    </row>
    <row r="85" spans="1:37" s="94" customFormat="1" ht="14.1">
      <c r="A85" s="86" t="str">
        <f>'ESTIMATED Earned Revenue'!A86</f>
        <v>Memphis, TN</v>
      </c>
      <c r="B85" s="86"/>
      <c r="C85" s="87">
        <f>'ESTIMATED Earned Revenue'!$I86*1.07925</f>
        <v>38587118.301180005</v>
      </c>
      <c r="D85" s="87">
        <f>'ESTIMATED Earned Revenue'!$L86*1.07925</f>
        <v>36885721.08977551</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201418.89544887753</v>
      </c>
      <c r="G85" s="89">
        <f t="shared" si="22"/>
        <v>5.0337904760413303E-3</v>
      </c>
      <c r="H85" s="90">
        <f t="shared" si="23"/>
        <v>5.4606197058923592E-3</v>
      </c>
      <c r="I85" s="91">
        <f t="shared" si="24"/>
        <v>7179.4268465175119</v>
      </c>
      <c r="J85" s="91">
        <f>C85*(1+'Control Panel'!$C$44)</f>
        <v>39744731.850215405</v>
      </c>
      <c r="K85" s="91">
        <f>D85*(1+'Control Panel'!$C$44)</f>
        <v>37992292.722468778</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207461.46231234388</v>
      </c>
      <c r="N85" s="92">
        <f t="shared" si="25"/>
        <v>7394.8096519130631</v>
      </c>
      <c r="O85" s="92">
        <f>J85*(1+'Control Panel'!$C$44)</f>
        <v>40937073.805721872</v>
      </c>
      <c r="P85" s="92">
        <f>K85*(1+'Control Panel'!$C$44)</f>
        <v>39132061.504142843</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213685.30618171423</v>
      </c>
      <c r="S85" s="92">
        <f t="shared" si="26"/>
        <v>7616.6539414704603</v>
      </c>
      <c r="T85" s="92">
        <f>O85*(1+'Control Panel'!$C$44)</f>
        <v>42165186.019893527</v>
      </c>
      <c r="U85" s="92">
        <f>P85*(1+'Control Panel'!$C$44)</f>
        <v>40306023.349267133</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220095.86536716565</v>
      </c>
      <c r="X85" s="92">
        <f t="shared" si="27"/>
        <v>7845.1535597145557</v>
      </c>
      <c r="Y85" s="91">
        <f>T85*(1+'Control Panel'!$C$44)</f>
        <v>43430141.600490332</v>
      </c>
      <c r="Z85" s="91">
        <f>U85*(1+'Control Panel'!$C$44)</f>
        <v>41515204.04974515</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226698.74132818068</v>
      </c>
      <c r="AC85" s="93">
        <f t="shared" si="28"/>
        <v>8080.5081665060425</v>
      </c>
      <c r="AD85" s="93">
        <f>Y85*(1+'Control Panel'!$C$44)</f>
        <v>44733045.848505042</v>
      </c>
      <c r="AE85" s="91">
        <f>Z85*(1+'Control Panel'!$C$44)</f>
        <v>42760660.171237506</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233499.70356802607</v>
      </c>
      <c r="AH85" s="91">
        <f t="shared" si="29"/>
        <v>8322.9234115011932</v>
      </c>
      <c r="AI85" s="92">
        <f t="shared" si="30"/>
        <v>1062181.0300263253</v>
      </c>
      <c r="AJ85" s="92">
        <f t="shared" si="31"/>
        <v>1101441.0787574304</v>
      </c>
      <c r="AK85" s="92">
        <f t="shared" si="32"/>
        <v>39260.048731105169</v>
      </c>
    </row>
    <row r="86" spans="1:37" s="94" customFormat="1" ht="14.1">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210252.65530994994</v>
      </c>
      <c r="G86" s="89">
        <f t="shared" si="22"/>
        <v>5.0286608521077905E-3</v>
      </c>
      <c r="H86" s="90">
        <f t="shared" si="23"/>
        <v>5.4395654056275085E-3</v>
      </c>
      <c r="I86" s="91">
        <f t="shared" si="24"/>
        <v>15882.477185969939</v>
      </c>
      <c r="J86" s="91">
        <f>C86*(1+'Control Panel'!$C$44)</f>
        <v>39812047.253849693</v>
      </c>
      <c r="K86" s="91">
        <f>D86*(1+'Control Panel'!$C$44)</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216560.23496924847</v>
      </c>
      <c r="N86" s="92">
        <f t="shared" si="25"/>
        <v>16358.951501549047</v>
      </c>
      <c r="O86" s="92">
        <f>J86*(1+'Control Panel'!$C$44)</f>
        <v>41006408.671465181</v>
      </c>
      <c r="P86" s="92">
        <f>K86*(1+'Control Panel'!$C$44)</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223057.04201832588</v>
      </c>
      <c r="S86" s="92">
        <f t="shared" si="26"/>
        <v>16849.720046595496</v>
      </c>
      <c r="T86" s="92">
        <f>O86*(1+'Control Panel'!$C$44)</f>
        <v>42236600.931609139</v>
      </c>
      <c r="U86" s="92">
        <f>P86*(1+'Control Panel'!$C$44)</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229748.75327887572</v>
      </c>
      <c r="X86" s="92">
        <f t="shared" si="27"/>
        <v>17355.211647993419</v>
      </c>
      <c r="Y86" s="91">
        <f>T86*(1+'Control Panel'!$C$44)</f>
        <v>43503698.959557414</v>
      </c>
      <c r="Z86" s="91">
        <f>U86*(1+'Control Panel'!$C$44)</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236641.21587724198</v>
      </c>
      <c r="AC86" s="93">
        <f t="shared" si="28"/>
        <v>17875.867997433175</v>
      </c>
      <c r="AD86" s="93">
        <f>Y86*(1+'Control Panel'!$C$44)</f>
        <v>44808809.928344138</v>
      </c>
      <c r="AE86" s="91">
        <f>Z86*(1+'Control Panel'!$C$44)</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243740.45235355926</v>
      </c>
      <c r="AH86" s="91">
        <f t="shared" si="29"/>
        <v>18412.144037356193</v>
      </c>
      <c r="AI86" s="92">
        <f t="shared" si="30"/>
        <v>1062895.8032663241</v>
      </c>
      <c r="AJ86" s="92">
        <f t="shared" si="31"/>
        <v>1149747.6984972511</v>
      </c>
      <c r="AK86" s="92">
        <f t="shared" si="32"/>
        <v>86851.895230927039</v>
      </c>
    </row>
    <row r="87" spans="1:37" s="94" customFormat="1" ht="14.1">
      <c r="A87" s="86" t="str">
        <f>'ESTIMATED Earned Revenue'!A88</f>
        <v>Savannah, GA</v>
      </c>
      <c r="B87" s="86"/>
      <c r="C87" s="87">
        <f>'ESTIMATED Earned Revenue'!$I88*1.07925</f>
        <v>39959253.914250001</v>
      </c>
      <c r="D87" s="87">
        <f>'ESTIMATED Earned Revenue'!$L88*1.07925</f>
        <v>36231049.544250004</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198145.53772125003</v>
      </c>
      <c r="G87" s="89">
        <f t="shared" si="22"/>
        <v>4.9296150586598669E-3</v>
      </c>
      <c r="H87" s="90">
        <f t="shared" si="23"/>
        <v>5.4689428049620615E-3</v>
      </c>
      <c r="I87" s="91">
        <f t="shared" si="24"/>
        <v>1161.797892750008</v>
      </c>
      <c r="J87" s="91">
        <f>C87*(1+'Control Panel'!$C$44)</f>
        <v>41158031.531677499</v>
      </c>
      <c r="K87" s="91">
        <f>D87*(1+'Control Panel'!$C$44)</f>
        <v>37317981.030577503</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204089.90385288751</v>
      </c>
      <c r="N87" s="92">
        <f t="shared" si="25"/>
        <v>1196.6518295324931</v>
      </c>
      <c r="O87" s="92">
        <f>J87*(1+'Control Panel'!$C$44)</f>
        <v>42392772.477627829</v>
      </c>
      <c r="P87" s="92">
        <f>K87*(1+'Control Panel'!$C$44)</f>
        <v>38437520.461494826</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210212.60096847411</v>
      </c>
      <c r="S87" s="92">
        <f t="shared" si="26"/>
        <v>1232.551384418417</v>
      </c>
      <c r="T87" s="92">
        <f>O87*(1+'Control Panel'!$C$44)</f>
        <v>43664555.651956663</v>
      </c>
      <c r="U87" s="92">
        <f>P87*(1+'Control Panel'!$C$44)</f>
        <v>39590646.075339675</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216518.97899752838</v>
      </c>
      <c r="X87" s="92">
        <f t="shared" si="27"/>
        <v>1269.5279259509989</v>
      </c>
      <c r="Y87" s="91">
        <f>T87*(1+'Control Panel'!$C$44)</f>
        <v>44974492.321515366</v>
      </c>
      <c r="Z87" s="91">
        <f>U87*(1+'Control Panel'!$C$44)</f>
        <v>40778365.457599863</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223014.54836745423</v>
      </c>
      <c r="AC87" s="93">
        <f t="shared" si="28"/>
        <v>1307.6137637295178</v>
      </c>
      <c r="AD87" s="93">
        <f>Y87*(1+'Control Panel'!$C$44)</f>
        <v>46323727.091160826</v>
      </c>
      <c r="AE87" s="91">
        <f>Z87*(1+'Control Panel'!$C$44)</f>
        <v>42001716.421327859</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229704.98481847782</v>
      </c>
      <c r="AH87" s="91">
        <f t="shared" si="29"/>
        <v>1346.8421766413958</v>
      </c>
      <c r="AI87" s="92">
        <f t="shared" si="30"/>
        <v>1077187.8299245492</v>
      </c>
      <c r="AJ87" s="92">
        <f t="shared" si="31"/>
        <v>1083541.0170048221</v>
      </c>
      <c r="AK87" s="92">
        <f t="shared" si="32"/>
        <v>6353.1870802729391</v>
      </c>
    </row>
    <row r="88" spans="1:37" s="94" customFormat="1" ht="14.1">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212827.85812824999</v>
      </c>
      <c r="G88" s="89">
        <f t="shared" si="22"/>
        <v>4.8906590679577743E-3</v>
      </c>
      <c r="H88" s="90">
        <f t="shared" si="23"/>
        <v>5.255298840670785E-3</v>
      </c>
      <c r="I88" s="91">
        <f t="shared" si="24"/>
        <v>14767.095871749974</v>
      </c>
      <c r="J88" s="91">
        <f>C88*(1+'Control Panel'!$C$44)</f>
        <v>41712698.082097501</v>
      </c>
      <c r="K88" s="91">
        <f>D88*(1+'Control Panel'!$C$44)</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219212.69402209751</v>
      </c>
      <c r="N88" s="92">
        <f t="shared" si="25"/>
        <v>15210.108897902479</v>
      </c>
      <c r="O88" s="92">
        <f>J88*(1+'Control Panel'!$C$44)</f>
        <v>42964079.024560429</v>
      </c>
      <c r="P88" s="92">
        <f>K88*(1+'Control Panel'!$C$44)</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225789.07484276046</v>
      </c>
      <c r="S88" s="92">
        <f t="shared" si="26"/>
        <v>15666.412164839567</v>
      </c>
      <c r="T88" s="92">
        <f>O88*(1+'Control Panel'!$C$44)</f>
        <v>44253001.395297244</v>
      </c>
      <c r="U88" s="92">
        <f>P88*(1+'Control Panel'!$C$44)</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232562.7473925433</v>
      </c>
      <c r="X88" s="92">
        <f t="shared" si="27"/>
        <v>16136.404834284767</v>
      </c>
      <c r="Y88" s="91">
        <f>T88*(1+'Control Panel'!$C$44)</f>
        <v>45580591.437156163</v>
      </c>
      <c r="Z88" s="91">
        <f>U88*(1+'Control Panel'!$C$44)</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239539.62996431958</v>
      </c>
      <c r="AC88" s="93">
        <f t="shared" si="28"/>
        <v>16620.497129313269</v>
      </c>
      <c r="AD88" s="93">
        <f>Y88*(1+'Control Panel'!$C$44)</f>
        <v>46948009.180270851</v>
      </c>
      <c r="AE88" s="91">
        <f>Z88*(1+'Control Panel'!$C$44)</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246725.81901324919</v>
      </c>
      <c r="AH88" s="91">
        <f t="shared" si="29"/>
        <v>17119.112193192705</v>
      </c>
      <c r="AI88" s="92">
        <f t="shared" si="30"/>
        <v>1083077.4300154373</v>
      </c>
      <c r="AJ88" s="92">
        <f t="shared" si="31"/>
        <v>1163829.96523497</v>
      </c>
      <c r="AK88" s="92">
        <f t="shared" si="32"/>
        <v>80752.53521953267</v>
      </c>
    </row>
    <row r="89" spans="1:37" s="94" customFormat="1" ht="14.1">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214918.46547868749</v>
      </c>
      <c r="G89" s="89">
        <f t="shared" si="22"/>
        <v>4.7478589162144843E-3</v>
      </c>
      <c r="H89" s="90">
        <f t="shared" si="23"/>
        <v>5.0464118013957716E-3</v>
      </c>
      <c r="I89" s="91">
        <f t="shared" si="24"/>
        <v>12714.881478687486</v>
      </c>
      <c r="J89" s="91">
        <f>C89*(1+'Control Panel'!$C$44)</f>
        <v>43866023.653048128</v>
      </c>
      <c r="K89" s="91">
        <f>D89*(1+'Control Panel'!$C$44)</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221366.01959304814</v>
      </c>
      <c r="N89" s="92">
        <f t="shared" si="25"/>
        <v>13096.330133048119</v>
      </c>
      <c r="O89" s="92">
        <f>J89*(1+'Control Panel'!$C$44)</f>
        <v>45182004.362639576</v>
      </c>
      <c r="P89" s="92">
        <f>K89*(1+'Control Panel'!$C$44)</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228007.00018083959</v>
      </c>
      <c r="S89" s="92">
        <f t="shared" si="26"/>
        <v>13489.220037039544</v>
      </c>
      <c r="T89" s="92">
        <f>O89*(1+'Control Panel'!$C$44)</f>
        <v>46537464.493518762</v>
      </c>
      <c r="U89" s="92">
        <f>P89*(1+'Control Panel'!$C$44)</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234847.21049076482</v>
      </c>
      <c r="X89" s="92">
        <f t="shared" si="27"/>
        <v>13893.896942650754</v>
      </c>
      <c r="Y89" s="91">
        <f>T89*(1+'Control Panel'!$C$44)</f>
        <v>47933588.428324327</v>
      </c>
      <c r="Z89" s="91">
        <f>U89*(1+'Control Panel'!$C$44)</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241892.62695548777</v>
      </c>
      <c r="AC89" s="93">
        <f t="shared" si="28"/>
        <v>14310.714000930253</v>
      </c>
      <c r="AD89" s="93">
        <f>Y89*(1+'Control Panel'!$C$44)</f>
        <v>49371596.081174061</v>
      </c>
      <c r="AE89" s="91">
        <f>Z89*(1+'Control Panel'!$C$44)</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249149.40591415239</v>
      </c>
      <c r="AH89" s="91">
        <f t="shared" si="29"/>
        <v>14740.035570958164</v>
      </c>
      <c r="AI89" s="92">
        <f t="shared" si="30"/>
        <v>1105732.0664496659</v>
      </c>
      <c r="AJ89" s="92">
        <f t="shared" si="31"/>
        <v>1175262.2631342928</v>
      </c>
      <c r="AK89" s="92">
        <f t="shared" si="32"/>
        <v>69530.196684626862</v>
      </c>
    </row>
    <row r="90" spans="1:37" s="94" customFormat="1" ht="14.1">
      <c r="A90" s="86" t="str">
        <f>'ESTIMATED Earned Revenue'!A91</f>
        <v>Cincinnati, OH</v>
      </c>
      <c r="B90" s="86"/>
      <c r="C90" s="95">
        <f>'ESTIMATED Earned Revenue'!$I91*1.07925</f>
        <v>42845179.098825008</v>
      </c>
      <c r="D90" s="95">
        <f>'ESTIMATED Earned Revenue'!$L91*1.07925</f>
        <v>41223839.886153013</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213553.93288615299</v>
      </c>
      <c r="G90" s="89">
        <f t="shared" si="22"/>
        <v>4.7194010680549417E-3</v>
      </c>
      <c r="H90" s="90">
        <f t="shared" si="23"/>
        <v>5.1803503379578486E-3</v>
      </c>
      <c r="I90" s="91">
        <f t="shared" si="24"/>
        <v>11350.348886152991</v>
      </c>
      <c r="J90" s="91">
        <f>C90*(1+'Control Panel'!$C$44)</f>
        <v>44130534.471789762</v>
      </c>
      <c r="K90" s="91">
        <f>D90*(1+'Control Panel'!$C$44)</f>
        <v>42460555.082737602</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219960.55102273761</v>
      </c>
      <c r="N90" s="92">
        <f t="shared" si="25"/>
        <v>11690.861562737584</v>
      </c>
      <c r="O90" s="92">
        <f>J90*(1+'Control Panel'!$C$44)</f>
        <v>45454450.505943455</v>
      </c>
      <c r="P90" s="92">
        <f>K90*(1+'Control Panel'!$C$44)</f>
        <v>43734371.735219732</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226559.36755341975</v>
      </c>
      <c r="S90" s="92">
        <f t="shared" si="26"/>
        <v>12041.587409619708</v>
      </c>
      <c r="T90" s="92">
        <f>O90*(1+'Control Panel'!$C$44)</f>
        <v>46818084.021121763</v>
      </c>
      <c r="U90" s="92">
        <f>P90*(1+'Control Panel'!$C$44)</f>
        <v>45046402.887276322</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233356.14888452238</v>
      </c>
      <c r="X90" s="92">
        <f t="shared" si="27"/>
        <v>12402.835336408316</v>
      </c>
      <c r="Y90" s="91">
        <f>T90*(1+'Control Panel'!$C$44)</f>
        <v>48222626.541755415</v>
      </c>
      <c r="Z90" s="91">
        <f>U90*(1+'Control Panel'!$C$44)</f>
        <v>46397794.973894611</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240356.83350105805</v>
      </c>
      <c r="AC90" s="93">
        <f t="shared" si="28"/>
        <v>12774.920546500536</v>
      </c>
      <c r="AD90" s="93">
        <f>Y90*(1+'Control Panel'!$C$44)</f>
        <v>49669305.338008076</v>
      </c>
      <c r="AE90" s="91">
        <f>Z90*(1+'Control Panel'!$C$44)</f>
        <v>47789728.823111452</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247567.53865608978</v>
      </c>
      <c r="AH90" s="91">
        <f t="shared" si="29"/>
        <v>13158.168312895548</v>
      </c>
      <c r="AI90" s="92">
        <f t="shared" si="30"/>
        <v>1105732.0664496659</v>
      </c>
      <c r="AJ90" s="92">
        <f t="shared" si="31"/>
        <v>1167800.4396178275</v>
      </c>
      <c r="AK90" s="92">
        <f t="shared" si="32"/>
        <v>62068.373168161605</v>
      </c>
    </row>
    <row r="91" spans="1:37" s="94" customFormat="1" ht="14.1">
      <c r="A91" s="86" t="str">
        <f>'ESTIMATED Earned Revenue'!A92</f>
        <v>Iowa City, IA</v>
      </c>
      <c r="B91" s="86"/>
      <c r="C91" s="87">
        <f>'ESTIMATED Earned Revenue'!$I92*1.07925</f>
        <v>43923256.634002507</v>
      </c>
      <c r="D91" s="87">
        <f>'ESTIMATED Earned Revenue'!$L92*1.07925</f>
        <v>42393716.984452501</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214723.8099844525</v>
      </c>
      <c r="G91" s="89">
        <f t="shared" si="22"/>
        <v>4.6035653887163555E-3</v>
      </c>
      <c r="H91" s="90">
        <f t="shared" si="23"/>
        <v>5.0649913538650185E-3</v>
      </c>
      <c r="I91" s="91">
        <f t="shared" si="24"/>
        <v>12520.225984452496</v>
      </c>
      <c r="J91" s="91">
        <f>C91*(1+'Control Panel'!$C$44)</f>
        <v>45240954.33302258</v>
      </c>
      <c r="K91" s="91">
        <f>D91*(1+'Control Panel'!$C$44)</f>
        <v>43665528.493986078</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221165.52443398608</v>
      </c>
      <c r="N91" s="92">
        <f t="shared" si="25"/>
        <v>12895.834973986057</v>
      </c>
      <c r="O91" s="92">
        <f>J91*(1+'Control Panel'!$C$44)</f>
        <v>46598182.963013262</v>
      </c>
      <c r="P91" s="92">
        <f>K91*(1+'Control Panel'!$C$44)</f>
        <v>44975494.348805659</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227800.49016700569</v>
      </c>
      <c r="S91" s="92">
        <f t="shared" si="26"/>
        <v>13282.71002320564</v>
      </c>
      <c r="T91" s="92">
        <f>O91*(1+'Control Panel'!$C$44)</f>
        <v>47996128.451903664</v>
      </c>
      <c r="U91" s="92">
        <f>P91*(1+'Control Panel'!$C$44)</f>
        <v>46324759.179269828</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234634.50517651587</v>
      </c>
      <c r="X91" s="92">
        <f t="shared" si="27"/>
        <v>13681.191628401808</v>
      </c>
      <c r="Y91" s="91">
        <f>T91*(1+'Control Panel'!$C$44)</f>
        <v>49436012.305460773</v>
      </c>
      <c r="Z91" s="91">
        <f>U91*(1+'Control Panel'!$C$44)</f>
        <v>47714501.954647921</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241673.54048181136</v>
      </c>
      <c r="AC91" s="93">
        <f t="shared" si="28"/>
        <v>14091.627527253848</v>
      </c>
      <c r="AD91" s="93">
        <f>Y91*(1+'Control Panel'!$C$44)</f>
        <v>50919092.6746246</v>
      </c>
      <c r="AE91" s="91">
        <f>Z91*(1+'Control Panel'!$C$44)</f>
        <v>49145937.013287358</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248923.74684626568</v>
      </c>
      <c r="AH91" s="91">
        <f t="shared" si="29"/>
        <v>14514.376503071457</v>
      </c>
      <c r="AI91" s="92">
        <f t="shared" si="30"/>
        <v>1105732.0664496659</v>
      </c>
      <c r="AJ91" s="92">
        <f t="shared" si="31"/>
        <v>1174197.8071055848</v>
      </c>
      <c r="AK91" s="92">
        <f t="shared" si="32"/>
        <v>68465.740655918838</v>
      </c>
    </row>
    <row r="92" spans="1:37" s="94" customFormat="1" ht="14.1">
      <c r="A92" s="86" t="str">
        <f>'ESTIMATED Earned Revenue'!A93</f>
        <v>Tallahassee, FL</v>
      </c>
      <c r="B92" s="86"/>
      <c r="C92" s="87">
        <f>'ESTIMATED Earned Revenue'!$I93*1.07925</f>
        <v>44355585.178409994</v>
      </c>
      <c r="D92" s="87">
        <f>'ESTIMATED Earned Revenue'!$L93*1.07925</f>
        <v>43755495.691456489</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216085.58869145648</v>
      </c>
      <c r="G92" s="89">
        <f t="shared" si="22"/>
        <v>4.5586949915480375E-3</v>
      </c>
      <c r="H92" s="90">
        <f t="shared" si="23"/>
        <v>4.9384788190994814E-3</v>
      </c>
      <c r="I92" s="91">
        <f t="shared" si="24"/>
        <v>13882.004691456474</v>
      </c>
      <c r="J92" s="91">
        <f>C92*(1+'Control Panel'!$C$44)</f>
        <v>45686252.733762294</v>
      </c>
      <c r="K92" s="91">
        <f>D92*(1+'Control Panel'!$C$44)</f>
        <v>45068160.562200189</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222568.1565022002</v>
      </c>
      <c r="N92" s="92">
        <f t="shared" si="25"/>
        <v>14298.46704220018</v>
      </c>
      <c r="O92" s="92">
        <f>J92*(1+'Control Panel'!$C$44)</f>
        <v>47056840.315775163</v>
      </c>
      <c r="P92" s="92">
        <f>K92*(1+'Control Panel'!$C$44)</f>
        <v>46420205.379066199</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229245.20119726623</v>
      </c>
      <c r="S92" s="92">
        <f t="shared" si="26"/>
        <v>14727.421053466183</v>
      </c>
      <c r="T92" s="92">
        <f>O92*(1+'Control Panel'!$C$44)</f>
        <v>48468545.525248423</v>
      </c>
      <c r="U92" s="92">
        <f>P92*(1+'Control Panel'!$C$44)</f>
        <v>47812811.540438183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236122.55753768425</v>
      </c>
      <c r="X92" s="92">
        <f t="shared" si="27"/>
        <v>15169.243989570183</v>
      </c>
      <c r="Y92" s="91">
        <f>T92*(1+'Control Panel'!$C$44)</f>
        <v>49922601.891005874</v>
      </c>
      <c r="Z92" s="91">
        <f>U92*(1+'Control Panel'!$C$44)</f>
        <v>49247195.88665133</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243206.23441381476</v>
      </c>
      <c r="AC92" s="93">
        <f t="shared" si="28"/>
        <v>15624.321459257248</v>
      </c>
      <c r="AD92" s="93">
        <f>Y92*(1+'Control Panel'!$C$44)</f>
        <v>51420279.947736055</v>
      </c>
      <c r="AE92" s="91">
        <f>Z92*(1+'Control Panel'!$C$44)</f>
        <v>50724611.763250872</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250502.42159622922</v>
      </c>
      <c r="AH92" s="91">
        <f t="shared" si="29"/>
        <v>16093.051253034995</v>
      </c>
      <c r="AI92" s="92">
        <f t="shared" si="30"/>
        <v>1105732.0664496659</v>
      </c>
      <c r="AJ92" s="92">
        <f t="shared" si="31"/>
        <v>1181644.5712471947</v>
      </c>
      <c r="AK92" s="92">
        <f t="shared" si="32"/>
        <v>75912.504797528731</v>
      </c>
    </row>
    <row r="93" spans="1:37" s="94" customFormat="1" ht="14.1">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216924.60047124999</v>
      </c>
      <c r="G93" s="89">
        <f t="shared" si="22"/>
        <v>4.5342710451586506E-3</v>
      </c>
      <c r="H93" s="90">
        <f t="shared" si="23"/>
        <v>4.8643793321655332E-3</v>
      </c>
      <c r="I93" s="91">
        <f t="shared" si="24"/>
        <v>14721.016471249983</v>
      </c>
      <c r="J93" s="91">
        <f>C93*(1+'Control Panel'!$C$44)</f>
        <v>45932342.695387505</v>
      </c>
      <c r="K93" s="91">
        <f>D93*(1+'Control Panel'!$C$44)</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223432.33863538751</v>
      </c>
      <c r="N93" s="92">
        <f t="shared" si="25"/>
        <v>15162.649175387487</v>
      </c>
      <c r="O93" s="92">
        <f>J93*(1+'Control Panel'!$C$44)</f>
        <v>47310312.976249129</v>
      </c>
      <c r="P93" s="92">
        <f>K93*(1+'Control Panel'!$C$44)</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230135.30879444914</v>
      </c>
      <c r="S93" s="92">
        <f t="shared" si="26"/>
        <v>15617.528650649096</v>
      </c>
      <c r="T93" s="92">
        <f>O93*(1+'Control Panel'!$C$44)</f>
        <v>48729622.3655366</v>
      </c>
      <c r="U93" s="92">
        <f>P93*(1+'Control Panel'!$C$44)</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237039.36836278267</v>
      </c>
      <c r="X93" s="92">
        <f t="shared" si="27"/>
        <v>16086.054814668605</v>
      </c>
      <c r="Y93" s="91">
        <f>T93*(1+'Control Panel'!$C$44)</f>
        <v>50191511.036502697</v>
      </c>
      <c r="Z93" s="91">
        <f>U93*(1+'Control Panel'!$C$44)</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244150.54956366614</v>
      </c>
      <c r="AC93" s="93">
        <f t="shared" si="28"/>
        <v>16568.636609108624</v>
      </c>
      <c r="AD93" s="93">
        <f>Y93*(1+'Control Panel'!$C$44)</f>
        <v>51697256.367597781</v>
      </c>
      <c r="AE93" s="91">
        <f>Z93*(1+'Control Panel'!$C$44)</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251475.06620057611</v>
      </c>
      <c r="AH93" s="91">
        <f t="shared" si="29"/>
        <v>17065.695857381885</v>
      </c>
      <c r="AI93" s="92">
        <f t="shared" si="30"/>
        <v>1105732.0664496659</v>
      </c>
      <c r="AJ93" s="92">
        <f t="shared" si="31"/>
        <v>1186232.6315568616</v>
      </c>
      <c r="AK93" s="92">
        <f t="shared" si="32"/>
        <v>80500.565107195638</v>
      </c>
    </row>
    <row r="94" spans="1:37" s="94" customFormat="1" ht="14.1">
      <c r="A94" s="86" t="str">
        <f>'ESTIMATED Earned Revenue'!A95</f>
        <v>Detroit, MI</v>
      </c>
      <c r="B94" s="86"/>
      <c r="C94" s="87">
        <f>'ESTIMATED Earned Revenue'!$I95*1.07925</f>
        <v>45346538.5845</v>
      </c>
      <c r="D94" s="87">
        <f>'ESTIMATED Earned Revenue'!$L95*1.07925</f>
        <v>38586874.218000002</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209924.66109000001</v>
      </c>
      <c r="G94" s="89">
        <f t="shared" si="22"/>
        <v>4.4590742824440329E-3</v>
      </c>
      <c r="H94" s="90">
        <f t="shared" si="23"/>
        <v>5.4403126800064662E-3</v>
      </c>
      <c r="I94" s="91">
        <f t="shared" si="24"/>
        <v>7721.0770900000061</v>
      </c>
      <c r="J94" s="91">
        <f>C94*(1+'Control Panel'!$C$44)</f>
        <v>46706934.742035002</v>
      </c>
      <c r="K94" s="91">
        <f>D94*(1+'Control Panel'!$C$44)</f>
        <v>39744480.444540001</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216222.40092270001</v>
      </c>
      <c r="N94" s="92">
        <f t="shared" si="25"/>
        <v>7952.7114626999828</v>
      </c>
      <c r="O94" s="92">
        <f>J94*(1+'Control Panel'!$C$44)</f>
        <v>48108142.784296051</v>
      </c>
      <c r="P94" s="92">
        <f>K94*(1+'Control Panel'!$C$44)</f>
        <v>40936814.857876204</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222709.07295038103</v>
      </c>
      <c r="S94" s="92">
        <f t="shared" si="26"/>
        <v>8191.2928065809829</v>
      </c>
      <c r="T94" s="92">
        <f>O94*(1+'Control Panel'!$C$44)</f>
        <v>49551387.06782493</v>
      </c>
      <c r="U94" s="92">
        <f>P94*(1+'Control Panel'!$C$44)</f>
        <v>42164919.303612493</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229390.34513889247</v>
      </c>
      <c r="X94" s="92">
        <f t="shared" si="27"/>
        <v>8437.0315907784097</v>
      </c>
      <c r="Y94" s="91">
        <f>T94*(1+'Control Panel'!$C$44)</f>
        <v>51037928.679859675</v>
      </c>
      <c r="Z94" s="91">
        <f>U94*(1+'Control Panel'!$C$44)</f>
        <v>43429866.882720865</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236272.05549305925</v>
      </c>
      <c r="AC94" s="93">
        <f t="shared" si="28"/>
        <v>8690.1425385017355</v>
      </c>
      <c r="AD94" s="93">
        <f>Y94*(1+'Control Panel'!$C$44)</f>
        <v>52569066.540255465</v>
      </c>
      <c r="AE94" s="91">
        <f>Z94*(1+'Control Panel'!$C$44)</f>
        <v>44732762.88920249</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243360.21715785103</v>
      </c>
      <c r="AH94" s="91">
        <f t="shared" si="29"/>
        <v>8950.8468146568048</v>
      </c>
      <c r="AI94" s="92">
        <f t="shared" si="30"/>
        <v>1105732.0664496659</v>
      </c>
      <c r="AJ94" s="92">
        <f t="shared" si="31"/>
        <v>1147954.0916628838</v>
      </c>
      <c r="AK94" s="92">
        <f t="shared" si="32"/>
        <v>42222.025213217828</v>
      </c>
    </row>
    <row r="95" spans="1:37" s="94" customFormat="1" ht="14.1">
      <c r="A95" s="86" t="str">
        <f>'ESTIMATED Earned Revenue'!A96</f>
        <v>Canton, OH</v>
      </c>
      <c r="B95" s="86"/>
      <c r="C95" s="87">
        <f>'ESTIMATED Earned Revenue'!$I96*1.07925</f>
        <v>45878053.020750001</v>
      </c>
      <c r="D95" s="87">
        <f>'ESTIMATED Earned Revenue'!$L96*1.07925</f>
        <v>45847304.109000005</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218177.39710899998</v>
      </c>
      <c r="G95" s="89">
        <f t="shared" si="22"/>
        <v>4.4074142359211742E-3</v>
      </c>
      <c r="H95" s="90">
        <f t="shared" si="23"/>
        <v>4.7587835609765091E-3</v>
      </c>
      <c r="I95" s="91">
        <f t="shared" si="24"/>
        <v>15973.813108999981</v>
      </c>
      <c r="J95" s="91">
        <f>C95*(1+'Control Panel'!$C$44)</f>
        <v>47254394.611372501</v>
      </c>
      <c r="K95" s="91">
        <f>D95*(1+'Control Panel'!$C$44)</f>
        <v>47222723.23227001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224722.71917227001</v>
      </c>
      <c r="N95" s="92">
        <f t="shared" si="25"/>
        <v>16453.029712269985</v>
      </c>
      <c r="O95" s="92">
        <f>J95*(1+'Control Panel'!$C$44)</f>
        <v>48672026.449713677</v>
      </c>
      <c r="P95" s="92">
        <f>K95*(1+'Control Panel'!$C$44)</f>
        <v>48639404.929238111</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231464.40074743814</v>
      </c>
      <c r="S95" s="92">
        <f t="shared" si="26"/>
        <v>16946.62060363809</v>
      </c>
      <c r="T95" s="92">
        <f>O95*(1+'Control Panel'!$C$44)</f>
        <v>50132187.243205085</v>
      </c>
      <c r="U95" s="92">
        <f>P95*(1+'Control Panel'!$C$44)</f>
        <v>50098587.077115253</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238408.33307436132</v>
      </c>
      <c r="X95" s="92">
        <f t="shared" si="27"/>
        <v>17455.019526247255</v>
      </c>
      <c r="Y95" s="91">
        <f>T95*(1+'Control Panel'!$C$44)</f>
        <v>51636152.860501237</v>
      </c>
      <c r="Z95" s="91">
        <f>U95*(1+'Control Panel'!$C$44)</f>
        <v>51601544.689428709</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245560.58321659215</v>
      </c>
      <c r="AC95" s="93">
        <f t="shared" si="28"/>
        <v>17978.670262034633</v>
      </c>
      <c r="AD95" s="93">
        <f>Y95*(1+'Control Panel'!$C$44)</f>
        <v>53185237.446316272</v>
      </c>
      <c r="AE95" s="91">
        <f>Z95*(1+'Control Panel'!$C$44)</f>
        <v>53149591.030111574</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252927.40086308992</v>
      </c>
      <c r="AH95" s="91">
        <f t="shared" si="29"/>
        <v>18518.030519895692</v>
      </c>
      <c r="AI95" s="92">
        <f t="shared" si="30"/>
        <v>1105732.0664496659</v>
      </c>
      <c r="AJ95" s="92">
        <f t="shared" si="31"/>
        <v>1193083.4370737514</v>
      </c>
      <c r="AK95" s="92">
        <f t="shared" si="32"/>
        <v>87351.370624085423</v>
      </c>
    </row>
    <row r="96" spans="1:37" s="94" customFormat="1" ht="14.1">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218266.62545181249</v>
      </c>
      <c r="G96" s="89">
        <f t="shared" si="22"/>
        <v>4.4018033840954778E-3</v>
      </c>
      <c r="H96" s="90">
        <f t="shared" si="23"/>
        <v>4.7514823997822338E-3</v>
      </c>
      <c r="I96" s="91">
        <f t="shared" si="24"/>
        <v>16063.041451812489</v>
      </c>
      <c r="J96" s="91">
        <f>C96*(1+'Control Panel'!$C$44)</f>
        <v>47314628.425366871</v>
      </c>
      <c r="K96" s="91">
        <f>D96*(1+'Control Panel'!$C$44)</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224814.62436536688</v>
      </c>
      <c r="N96" s="92">
        <f t="shared" si="25"/>
        <v>16544.934905366856</v>
      </c>
      <c r="O96" s="92">
        <f>J96*(1+'Control Panel'!$C$44)</f>
        <v>48734067.278127879</v>
      </c>
      <c r="P96" s="92">
        <f>K96*(1+'Control Panel'!$C$44)</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231559.06309632791</v>
      </c>
      <c r="S96" s="92">
        <f t="shared" si="26"/>
        <v>17041.282952527865</v>
      </c>
      <c r="T96" s="92">
        <f>O96*(1+'Control Panel'!$C$44)</f>
        <v>50196089.296471715</v>
      </c>
      <c r="U96" s="92">
        <f>P96*(1+'Control Panel'!$C$44)</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238505.83529371777</v>
      </c>
      <c r="X96" s="92">
        <f t="shared" si="27"/>
        <v>17552.521745603706</v>
      </c>
      <c r="Y96" s="91">
        <f>T96*(1+'Control Panel'!$C$44)</f>
        <v>51701971.97536587</v>
      </c>
      <c r="Z96" s="91">
        <f>U96*(1+'Control Panel'!$C$44)</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245661.0105025293</v>
      </c>
      <c r="AC96" s="93">
        <f t="shared" si="28"/>
        <v>18079.097547971789</v>
      </c>
      <c r="AD96" s="93">
        <f>Y96*(1+'Control Panel'!$C$44)</f>
        <v>53253031.13462685</v>
      </c>
      <c r="AE96" s="91">
        <f>Z96*(1+'Control Panel'!$C$44)</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253030.84096760518</v>
      </c>
      <c r="AH96" s="91">
        <f t="shared" si="29"/>
        <v>18621.470624410955</v>
      </c>
      <c r="AI96" s="92">
        <f t="shared" si="30"/>
        <v>1105732.0664496659</v>
      </c>
      <c r="AJ96" s="92">
        <f t="shared" si="31"/>
        <v>1193571.3742255471</v>
      </c>
      <c r="AK96" s="92">
        <f t="shared" si="32"/>
        <v>87839.307775881141</v>
      </c>
    </row>
    <row r="97" spans="1:80" s="94" customFormat="1" ht="14.1">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219227.92668000248</v>
      </c>
      <c r="G97" s="89">
        <f t="shared" si="22"/>
        <v>4.3115762101015925E-3</v>
      </c>
      <c r="H97" s="90">
        <f t="shared" si="23"/>
        <v>4.6745853588005381E-3</v>
      </c>
      <c r="I97" s="91">
        <f t="shared" si="24"/>
        <v>17024.342680002475</v>
      </c>
      <c r="J97" s="91">
        <f>C97*(1+'Control Panel'!$C$44)</f>
        <v>48304768.690402582</v>
      </c>
      <c r="K97" s="91">
        <f>D97*(1+'Control Panel'!$C$44)</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225804.76463040258</v>
      </c>
      <c r="N97" s="92">
        <f t="shared" si="25"/>
        <v>17535.075170402561</v>
      </c>
      <c r="O97" s="92">
        <f>J97*(1+'Control Panel'!$C$44)</f>
        <v>49753911.751114659</v>
      </c>
      <c r="P97" s="92">
        <f>K97*(1+'Control Panel'!$C$44)</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232578.90756931467</v>
      </c>
      <c r="S97" s="92">
        <f t="shared" si="26"/>
        <v>18061.127425514627</v>
      </c>
      <c r="T97" s="92">
        <f>O97*(1+'Control Panel'!$C$44)</f>
        <v>51246529.103648104</v>
      </c>
      <c r="U97" s="92">
        <f>P97*(1+'Control Panel'!$C$44)</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239556.27510089416</v>
      </c>
      <c r="X97" s="92">
        <f t="shared" si="27"/>
        <v>18602.961552780092</v>
      </c>
      <c r="Y97" s="91">
        <f>T97*(1+'Control Panel'!$C$44)</f>
        <v>52783924.976757549</v>
      </c>
      <c r="Z97" s="91">
        <f>U97*(1+'Control Panel'!$C$44)</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246742.96350392097</v>
      </c>
      <c r="AC97" s="93">
        <f t="shared" si="28"/>
        <v>19161.050549363456</v>
      </c>
      <c r="AD97" s="93">
        <f>Y97*(1+'Control Panel'!$C$44)</f>
        <v>54367442.726060279</v>
      </c>
      <c r="AE97" s="91">
        <f>Z97*(1+'Control Panel'!$C$44)</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254145.25255903861</v>
      </c>
      <c r="AH97" s="91">
        <f t="shared" si="29"/>
        <v>19735.88221584438</v>
      </c>
      <c r="AI97" s="92">
        <f t="shared" si="30"/>
        <v>1105732.0664496659</v>
      </c>
      <c r="AJ97" s="92">
        <f t="shared" si="31"/>
        <v>1198828.163363571</v>
      </c>
      <c r="AK97" s="92">
        <f t="shared" si="32"/>
        <v>93096.096913905116</v>
      </c>
    </row>
    <row r="98" spans="1:80" s="94" customFormat="1" ht="14.1">
      <c r="A98" s="86" t="str">
        <f>'ESTIMATED Earned Revenue'!A99</f>
        <v>Oklahoma City, OK</v>
      </c>
      <c r="B98" s="86"/>
      <c r="C98" s="87">
        <f>'ESTIMATED Earned Revenue'!$I99*1.07925</f>
        <v>47310780.718342498</v>
      </c>
      <c r="D98" s="87">
        <f>'ESTIMATED Earned Revenue'!$L99*1.07925</f>
        <v>46614503.228392504</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218944.59622839247</v>
      </c>
      <c r="G98" s="89">
        <f t="shared" si="22"/>
        <v>4.2739430829473761E-3</v>
      </c>
      <c r="H98" s="90">
        <f t="shared" si="23"/>
        <v>4.696920079908417E-3</v>
      </c>
      <c r="I98" s="91">
        <f t="shared" si="24"/>
        <v>16741.012228392472</v>
      </c>
      <c r="J98" s="91">
        <f>C98*(1+'Control Panel'!$C$44)</f>
        <v>48730104.139892772</v>
      </c>
      <c r="K98" s="91">
        <f>D98*(1+'Control Panel'!$C$44)</f>
        <v>48012938.325244278</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225512.93426524429</v>
      </c>
      <c r="N98" s="92">
        <f t="shared" si="25"/>
        <v>17243.244805244263</v>
      </c>
      <c r="O98" s="92">
        <f>J98*(1+'Control Panel'!$C$44)</f>
        <v>50192007.264089555</v>
      </c>
      <c r="P98" s="92">
        <f>K98*(1+'Control Panel'!$C$44)</f>
        <v>49453326.475001611</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232278.32229320164</v>
      </c>
      <c r="S98" s="92">
        <f t="shared" si="26"/>
        <v>17760.54214940159</v>
      </c>
      <c r="T98" s="92">
        <f>O98*(1+'Control Panel'!$C$44)</f>
        <v>51697767.482012242</v>
      </c>
      <c r="U98" s="92">
        <f>P98*(1+'Control Panel'!$C$44)</f>
        <v>50936926.26925166</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239246.67226649771</v>
      </c>
      <c r="X98" s="92">
        <f t="shared" si="27"/>
        <v>18293.35871838365</v>
      </c>
      <c r="Y98" s="91">
        <f>T98*(1+'Control Panel'!$C$44)</f>
        <v>53248700.50647261</v>
      </c>
      <c r="Z98" s="91">
        <f>U98*(1+'Control Panel'!$C$44)</f>
        <v>52465034.057329208</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246424.07258449265</v>
      </c>
      <c r="AC98" s="93">
        <f t="shared" si="28"/>
        <v>18842.159629935137</v>
      </c>
      <c r="AD98" s="93">
        <f>Y98*(1+'Control Panel'!$C$44)</f>
        <v>54846161.521666788</v>
      </c>
      <c r="AE98" s="91">
        <f>Z98*(1+'Control Panel'!$C$44)</f>
        <v>54038985.079049088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253816.79491202743</v>
      </c>
      <c r="AH98" s="91">
        <f t="shared" si="29"/>
        <v>19407.424568833201</v>
      </c>
      <c r="AI98" s="92">
        <f t="shared" si="30"/>
        <v>1105732.0664496659</v>
      </c>
      <c r="AJ98" s="92">
        <f t="shared" si="31"/>
        <v>1197278.7963214638</v>
      </c>
      <c r="AK98" s="92">
        <f t="shared" si="32"/>
        <v>91546.729871797841</v>
      </c>
    </row>
    <row r="99" spans="1:80" s="94" customFormat="1" ht="14.1">
      <c r="A99" s="86" t="str">
        <f>'ESTIMATED Earned Revenue'!A100</f>
        <v>New Orleans, LA</v>
      </c>
      <c r="B99" s="86"/>
      <c r="C99" s="95">
        <f>'ESTIMATED Earned Revenue'!$I100*1.07925</f>
        <v>48347033.819250003</v>
      </c>
      <c r="D99" s="95">
        <f>'ESTIMATED Earned Revenue'!$L100*1.07925</f>
        <v>45421434.325425006</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217751.52732542498</v>
      </c>
      <c r="G99" s="89">
        <f t="shared" ref="G99:G130" si="33">E99/$C99</f>
        <v>4.1823369093532681E-3</v>
      </c>
      <c r="H99" s="90">
        <f t="shared" ref="H99:H130" si="34">F99/$D99</f>
        <v>4.7940257845080171E-3</v>
      </c>
      <c r="I99" s="91">
        <f t="shared" ref="I99:I130" si="35">F99-E99</f>
        <v>15547.943325424974</v>
      </c>
      <c r="J99" s="91">
        <f>C99*(1+'Control Panel'!$C$44)</f>
        <v>49797444.833827503</v>
      </c>
      <c r="K99" s="91">
        <f>D99*(1+'Control Panel'!$C$44)</f>
        <v>46784077.355187759</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224284.07329518776</v>
      </c>
      <c r="N99" s="92">
        <f t="shared" ref="N99:N130" si="36">M99-L99</f>
        <v>16014.383835187735</v>
      </c>
      <c r="O99" s="92">
        <f>J99*(1+'Control Panel'!$C$44)</f>
        <v>51291368.178842328</v>
      </c>
      <c r="P99" s="92">
        <f>K99*(1+'Control Panel'!$C$44)</f>
        <v>48187599.675843395</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231012.5954940434</v>
      </c>
      <c r="S99" s="92">
        <f t="shared" ref="S99:S130" si="37">R99-Q99</f>
        <v>16494.815350243356</v>
      </c>
      <c r="T99" s="92">
        <f>O99*(1+'Control Panel'!$C$44)</f>
        <v>52830109.224207602</v>
      </c>
      <c r="U99" s="92">
        <f>P99*(1+'Control Panel'!$C$44)</f>
        <v>49633227.666118696</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237942.97366336474</v>
      </c>
      <c r="X99" s="92">
        <f t="shared" ref="X99:X130" si="38">W99-V99</f>
        <v>16989.660115250677</v>
      </c>
      <c r="Y99" s="91">
        <f>T99*(1+'Control Panel'!$C$44)</f>
        <v>54415012.500933833</v>
      </c>
      <c r="Z99" s="91">
        <f>U99*(1+'Control Panel'!$C$44)</f>
        <v>51122224.496102259</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245081.2630232657</v>
      </c>
      <c r="AC99" s="93">
        <f t="shared" ref="AC99:AC130" si="39">AB99-AA99</f>
        <v>17499.350068708183</v>
      </c>
      <c r="AD99" s="93">
        <f>Y99*(1+'Control Panel'!$C$44)</f>
        <v>56047462.875961848</v>
      </c>
      <c r="AE99" s="91">
        <f>Z99*(1+'Control Panel'!$C$44)</f>
        <v>52655891.230985329</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252433.70106396367</v>
      </c>
      <c r="AH99" s="91">
        <f t="shared" ref="AH99:AH130" si="40">AG99-AF99</f>
        <v>18024.330720769445</v>
      </c>
      <c r="AI99" s="92">
        <f t="shared" ref="AI99:AI130" si="41">L99+Q99+V99+AA99+AF99</f>
        <v>1105732.0664496659</v>
      </c>
      <c r="AJ99" s="92">
        <f t="shared" ref="AJ99:AJ130" si="42">M99+R99+W99+AB99+AG99</f>
        <v>1190754.6065398252</v>
      </c>
      <c r="AK99" s="92">
        <f t="shared" ref="AK99:AK130" si="43">AJ99-AI99</f>
        <v>85022.54009015928</v>
      </c>
    </row>
    <row r="100" spans="1:80" s="94" customFormat="1" ht="14.1">
      <c r="A100" s="86" t="str">
        <f>'ESTIMATED Earned Revenue'!A101</f>
        <v>Edmonton, AB</v>
      </c>
      <c r="B100" s="86"/>
      <c r="C100" s="87">
        <f>'ESTIMATED Earned Revenue'!$I101*1.07925</f>
        <v>49117181.223000005</v>
      </c>
      <c r="D100" s="87">
        <f>'ESTIMATED Earned Revenue'!$L101*1.07925</f>
        <v>49029276.310500003</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221359.36931049998</v>
      </c>
      <c r="G100" s="89">
        <f t="shared" si="33"/>
        <v>4.1167587179313644E-3</v>
      </c>
      <c r="H100" s="90">
        <f t="shared" si="34"/>
        <v>4.5148406415106345E-3</v>
      </c>
      <c r="I100" s="91">
        <f t="shared" si="35"/>
        <v>19155.785310499981</v>
      </c>
      <c r="J100" s="91">
        <f>C100*(1+'Control Panel'!$C$44)</f>
        <v>50590696.659690008</v>
      </c>
      <c r="K100" s="91">
        <f>D100*(1+'Control Panel'!$C$44)</f>
        <v>50500154.599815004</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228000.15053981502</v>
      </c>
      <c r="N100" s="92">
        <f t="shared" si="36"/>
        <v>19730.461079814995</v>
      </c>
      <c r="O100" s="92">
        <f>J100*(1+'Control Panel'!$C$44)</f>
        <v>52108417.559480712</v>
      </c>
      <c r="P100" s="92">
        <f>K100*(1+'Control Panel'!$C$44)</f>
        <v>52015159.237809457</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234840.15505600948</v>
      </c>
      <c r="S100" s="92">
        <f t="shared" si="37"/>
        <v>20322.37491220943</v>
      </c>
      <c r="T100" s="92">
        <f>O100*(1+'Control Panel'!$C$44)</f>
        <v>53671670.086265132</v>
      </c>
      <c r="U100" s="92">
        <f>P100*(1+'Control Panel'!$C$44)</f>
        <v>53575614.014943741</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241885.36001218981</v>
      </c>
      <c r="X100" s="92">
        <f t="shared" si="38"/>
        <v>20932.046464075742</v>
      </c>
      <c r="Y100" s="91">
        <f>T100*(1+'Control Panel'!$C$44)</f>
        <v>55281820.188853085</v>
      </c>
      <c r="Z100" s="91">
        <f>U100*(1+'Control Panel'!$C$44)</f>
        <v>55182882.435392052</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249141.92096255548</v>
      </c>
      <c r="AC100" s="93">
        <f t="shared" si="39"/>
        <v>21560.008007997967</v>
      </c>
      <c r="AD100" s="93">
        <f>Y100*(1+'Control Panel'!$C$44)</f>
        <v>56940274.794518679</v>
      </c>
      <c r="AE100" s="91">
        <f>Z100*(1+'Control Panel'!$C$44)</f>
        <v>56838368.908453815</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256616.17874143214</v>
      </c>
      <c r="AH100" s="91">
        <f t="shared" si="40"/>
        <v>22206.808398237918</v>
      </c>
      <c r="AI100" s="92">
        <f t="shared" si="41"/>
        <v>1105732.0664496659</v>
      </c>
      <c r="AJ100" s="92">
        <f t="shared" si="42"/>
        <v>1210483.765312002</v>
      </c>
      <c r="AK100" s="92">
        <f t="shared" si="43"/>
        <v>104751.69886233611</v>
      </c>
    </row>
    <row r="101" spans="1:80" s="101" customFormat="1" ht="14.45" thickBot="1">
      <c r="A101" s="86" t="str">
        <f>'ESTIMATED Earned Revenue'!A102</f>
        <v>Rochester, NY</v>
      </c>
      <c r="B101" s="86"/>
      <c r="C101" s="87">
        <f>'ESTIMATED Earned Revenue'!$I102*1.07925</f>
        <v>50792929.309155002</v>
      </c>
      <c r="D101" s="87">
        <f>'ESTIMATED Earned Revenue'!$L102*1.07925</f>
        <v>45591514.692780003</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217921.60769277997</v>
      </c>
      <c r="G101" s="89">
        <f t="shared" si="33"/>
        <v>3.9809396061659015E-3</v>
      </c>
      <c r="H101" s="90">
        <f t="shared" si="34"/>
        <v>4.7798720696439296E-3</v>
      </c>
      <c r="I101" s="91">
        <f t="shared" si="35"/>
        <v>15718.023692779971</v>
      </c>
      <c r="J101" s="91">
        <f>C101*(1+'Control Panel'!$C$44)</f>
        <v>52316717.188429654</v>
      </c>
      <c r="K101" s="91">
        <f>D101*(1+'Control Panel'!$C$44)</f>
        <v>46959260.133563407</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224459.25607356342</v>
      </c>
      <c r="N101" s="92">
        <f t="shared" si="36"/>
        <v>16189.566613563395</v>
      </c>
      <c r="O101" s="92">
        <f>J101*(1+'Control Panel'!$C$44)</f>
        <v>53886218.704082541</v>
      </c>
      <c r="P101" s="92">
        <f>K101*(1+'Control Panel'!$C$44)</f>
        <v>48368037.937570311</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231193.03375577033</v>
      </c>
      <c r="S101" s="92">
        <f t="shared" si="37"/>
        <v>16675.253611970285</v>
      </c>
      <c r="T101" s="92">
        <f>O101*(1+'Control Panel'!$C$44)</f>
        <v>55502805.265205018</v>
      </c>
      <c r="U101" s="92">
        <f>P101*(1+'Control Panel'!$C$44)</f>
        <v>49819079.075697422</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238128.82507294347</v>
      </c>
      <c r="X101" s="92">
        <f t="shared" si="38"/>
        <v>17175.511524829402</v>
      </c>
      <c r="Y101" s="91">
        <f>T101*(1+'Control Panel'!$C$44)</f>
        <v>57167889.423161171</v>
      </c>
      <c r="Z101" s="91">
        <f>U101*(1+'Control Panel'!$C$44)</f>
        <v>51313651.447968349</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245272.68997513177</v>
      </c>
      <c r="AC101" s="93">
        <f t="shared" si="39"/>
        <v>17690.777020574256</v>
      </c>
      <c r="AD101" s="93">
        <f>Y101*(1+'Control Panel'!$C$44)</f>
        <v>58882926.105856009</v>
      </c>
      <c r="AE101" s="91">
        <f>Z101*(1+'Control Panel'!$C$44)</f>
        <v>52853060.991407402</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252630.87082438573</v>
      </c>
      <c r="AH101" s="91">
        <f t="shared" si="40"/>
        <v>18221.500481191499</v>
      </c>
      <c r="AI101" s="92">
        <f t="shared" si="41"/>
        <v>1105732.0664496659</v>
      </c>
      <c r="AJ101" s="92">
        <f t="shared" si="42"/>
        <v>1191684.6757017947</v>
      </c>
      <c r="AK101" s="92">
        <f t="shared" si="43"/>
        <v>85952.60925212875</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Columbus, GA</v>
      </c>
      <c r="B102" s="86"/>
      <c r="C102" s="87">
        <f>'ESTIMATED Earned Revenue'!$I103*1.07925</f>
        <v>51485204.378895</v>
      </c>
      <c r="D102" s="87">
        <f>'ESTIMATED Earned Revenue'!$L103*1.07925</f>
        <v>47970341.517833248</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220300.43451783323</v>
      </c>
      <c r="G102" s="89">
        <f t="shared" si="33"/>
        <v>3.9274115047096521E-3</v>
      </c>
      <c r="H102" s="90">
        <f t="shared" si="34"/>
        <v>4.5924299795934388E-3</v>
      </c>
      <c r="I102" s="91">
        <f t="shared" si="35"/>
        <v>18096.850517833227</v>
      </c>
      <c r="J102" s="91">
        <f>C102*(1+'Control Panel'!$C$44)</f>
        <v>53029760.510261849</v>
      </c>
      <c r="K102" s="91">
        <f>D102*(1+'Control Panel'!$C$44)</f>
        <v>49409451.763368249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226909.44770336826</v>
      </c>
      <c r="N102" s="92">
        <f t="shared" si="36"/>
        <v>18639.75824336824</v>
      </c>
      <c r="O102" s="92">
        <f>J102*(1+'Control Panel'!$C$44)</f>
        <v>54620653.325569704</v>
      </c>
      <c r="P102" s="92">
        <f>K102*(1+'Control Panel'!$C$44)</f>
        <v>50891735.316269301</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233716.73113446933</v>
      </c>
      <c r="S102" s="92">
        <f t="shared" si="37"/>
        <v>19198.950990669284</v>
      </c>
      <c r="T102" s="92">
        <f>O102*(1+'Control Panel'!$C$44)</f>
        <v>56259272.925336793</v>
      </c>
      <c r="U102" s="92">
        <f>P102*(1+'Control Panel'!$C$44)</f>
        <v>52418487.375757381</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240728.23337300343</v>
      </c>
      <c r="X102" s="92">
        <f t="shared" si="38"/>
        <v>19774.919824889366</v>
      </c>
      <c r="Y102" s="91">
        <f>T102*(1+'Control Panel'!$C$44)</f>
        <v>57947051.1130969</v>
      </c>
      <c r="Z102" s="91">
        <f>U102*(1+'Control Panel'!$C$44)</f>
        <v>53991041.997030102</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247950.08052419353</v>
      </c>
      <c r="AC102" s="93">
        <f t="shared" si="39"/>
        <v>20368.167569636018</v>
      </c>
      <c r="AD102" s="93">
        <f>Y102*(1+'Control Panel'!$C$44)</f>
        <v>59685462.646489806</v>
      </c>
      <c r="AE102" s="91">
        <f>Z102*(1+'Control Panel'!$C$44)</f>
        <v>55610773.256941006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255388.58308991935</v>
      </c>
      <c r="AH102" s="91">
        <f t="shared" si="40"/>
        <v>20979.212746725127</v>
      </c>
      <c r="AI102" s="92">
        <f t="shared" si="41"/>
        <v>1105732.0664496659</v>
      </c>
      <c r="AJ102" s="92">
        <f t="shared" si="42"/>
        <v>1204693.0758249538</v>
      </c>
      <c r="AK102" s="92">
        <f t="shared" si="43"/>
        <v>98961.009375287918</v>
      </c>
    </row>
    <row r="103" spans="1:80" s="94" customFormat="1" ht="14.1">
      <c r="A103" s="86" t="str">
        <f>'ESTIMATED Earned Revenue'!A104</f>
        <v>Jacksonville, FL</v>
      </c>
      <c r="B103" s="86"/>
      <c r="C103" s="87">
        <f>'ESTIMATED Earned Revenue'!$I104*1.07925</f>
        <v>51489459.063000001</v>
      </c>
      <c r="D103" s="87">
        <f>'ESTIMATED Earned Revenue'!$L104*1.07925</f>
        <v>49514270.323050007</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221844.36332305</v>
      </c>
      <c r="G103" s="89">
        <f t="shared" si="33"/>
        <v>3.9270869742988272E-3</v>
      </c>
      <c r="H103" s="90">
        <f t="shared" si="34"/>
        <v>4.4804126542843641E-3</v>
      </c>
      <c r="I103" s="91">
        <f t="shared" si="35"/>
        <v>19640.779323049996</v>
      </c>
      <c r="J103" s="91">
        <f>C103*(1+'Control Panel'!$C$44)</f>
        <v>53034142.834890001</v>
      </c>
      <c r="K103" s="91">
        <f>D103*(1+'Control Panel'!$C$44)</f>
        <v>50999698.432741508</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228499.69437274151</v>
      </c>
      <c r="N103" s="92">
        <f t="shared" si="36"/>
        <v>20230.004912741482</v>
      </c>
      <c r="O103" s="92">
        <f>J103*(1+'Control Panel'!$C$44)</f>
        <v>54625167.119936705</v>
      </c>
      <c r="P103" s="92">
        <f>K103*(1+'Control Panel'!$C$44)</f>
        <v>52529689.385723755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235354.68520392379</v>
      </c>
      <c r="S103" s="92">
        <f t="shared" si="37"/>
        <v>20836.90506012374</v>
      </c>
      <c r="T103" s="92">
        <f>O103*(1+'Control Panel'!$C$44)</f>
        <v>56263922.133534804</v>
      </c>
      <c r="U103" s="92">
        <f>P103*(1+'Control Panel'!$C$44)</f>
        <v>54105580.067295469</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242415.32606454153</v>
      </c>
      <c r="X103" s="92">
        <f t="shared" si="38"/>
        <v>21462.012516427465</v>
      </c>
      <c r="Y103" s="91">
        <f>T103*(1+'Control Panel'!$C$44)</f>
        <v>57951839.797540851</v>
      </c>
      <c r="Z103" s="91">
        <f>U103*(1+'Control Panel'!$C$44)</f>
        <v>55728747.469314337</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249687.78599647776</v>
      </c>
      <c r="AC103" s="93">
        <f t="shared" si="39"/>
        <v>22105.873041920247</v>
      </c>
      <c r="AD103" s="93">
        <f>Y103*(1+'Control Panel'!$C$44)</f>
        <v>59690394.991467081</v>
      </c>
      <c r="AE103" s="91">
        <f>Z103*(1+'Control Panel'!$C$44)</f>
        <v>57400609.89339377</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257178.41972637211</v>
      </c>
      <c r="AH103" s="91">
        <f t="shared" si="40"/>
        <v>22769.049383177888</v>
      </c>
      <c r="AI103" s="92">
        <f t="shared" si="41"/>
        <v>1105732.0664496659</v>
      </c>
      <c r="AJ103" s="92">
        <f t="shared" si="42"/>
        <v>1213135.9113640566</v>
      </c>
      <c r="AK103" s="92">
        <f t="shared" si="43"/>
        <v>107403.84491439071</v>
      </c>
    </row>
    <row r="104" spans="1:80" s="94" customFormat="1" ht="14.1">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224145.93992725</v>
      </c>
      <c r="G104" s="89">
        <f t="shared" si="33"/>
        <v>3.902350265236347E-3</v>
      </c>
      <c r="H104" s="90">
        <f t="shared" si="34"/>
        <v>4.3258183204445784E-3</v>
      </c>
      <c r="I104" s="91">
        <f t="shared" si="35"/>
        <v>21942.355927249999</v>
      </c>
      <c r="J104" s="91">
        <f>C104*(1+'Control Panel'!$C$44)</f>
        <v>53370322.335067503</v>
      </c>
      <c r="K104" s="91">
        <f>D104*(1+'Control Panel'!$C$44)</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230870.31827506752</v>
      </c>
      <c r="N104" s="92">
        <f t="shared" si="36"/>
        <v>22600.628815067495</v>
      </c>
      <c r="O104" s="92">
        <f>J104*(1+'Control Panel'!$C$44)</f>
        <v>54971432.005119532</v>
      </c>
      <c r="P104" s="92">
        <f>K104*(1+'Control Panel'!$C$44)</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237796.42782331957</v>
      </c>
      <c r="S104" s="92">
        <f t="shared" si="37"/>
        <v>23278.647679519519</v>
      </c>
      <c r="T104" s="92">
        <f>O104*(1+'Control Panel'!$C$44)</f>
        <v>56620574.96527312</v>
      </c>
      <c r="U104" s="92">
        <f>P104*(1+'Control Panel'!$C$44)</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244930.32096251918</v>
      </c>
      <c r="X104" s="92">
        <f t="shared" si="38"/>
        <v>23977.007414405118</v>
      </c>
      <c r="Y104" s="91">
        <f>T104*(1+'Control Panel'!$C$44)</f>
        <v>58319192.214231312</v>
      </c>
      <c r="Z104" s="91">
        <f>U104*(1+'Control Panel'!$C$44)</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252278.23074139474</v>
      </c>
      <c r="AC104" s="93">
        <f t="shared" si="39"/>
        <v>24696.31778683723</v>
      </c>
      <c r="AD104" s="93">
        <f>Y104*(1+'Control Panel'!$C$44)</f>
        <v>60068767.980658256</v>
      </c>
      <c r="AE104" s="91">
        <f>Z104*(1+'Control Panel'!$C$44)</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259846.5778136366</v>
      </c>
      <c r="AH104" s="91">
        <f t="shared" si="40"/>
        <v>25437.207470442372</v>
      </c>
      <c r="AI104" s="92">
        <f t="shared" si="41"/>
        <v>1105732.0664496659</v>
      </c>
      <c r="AJ104" s="92">
        <f t="shared" si="42"/>
        <v>1225721.8756159374</v>
      </c>
      <c r="AK104" s="92">
        <f t="shared" si="43"/>
        <v>119989.80916627147</v>
      </c>
    </row>
    <row r="105" spans="1:80" s="94" customFormat="1" ht="14.1">
      <c r="A105" s="86" t="str">
        <f>'ESTIMATED Earned Revenue'!A106</f>
        <v>South Bend, IN</v>
      </c>
      <c r="B105" s="86"/>
      <c r="C105" s="87">
        <f>'ESTIMATED Earned Revenue'!$I106*1.07925</f>
        <v>52383074.296417497</v>
      </c>
      <c r="D105" s="87">
        <f>'ESTIMATED Earned Revenue'!$L106*1.07925</f>
        <v>52187249.905360498</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224517.34290536048</v>
      </c>
      <c r="G105" s="89">
        <f t="shared" si="33"/>
        <v>3.8600938703177413E-3</v>
      </c>
      <c r="H105" s="90">
        <f t="shared" si="34"/>
        <v>4.3021493432306504E-3</v>
      </c>
      <c r="I105" s="91">
        <f t="shared" si="35"/>
        <v>22313.758905360475</v>
      </c>
      <c r="J105" s="91">
        <f>C105*(1+'Control Panel'!$C$44)</f>
        <v>53954566.525310025</v>
      </c>
      <c r="K105" s="91">
        <f>D105*(1+'Control Panel'!$C$44)</f>
        <v>53752867.402521312</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231252.8633425213</v>
      </c>
      <c r="N105" s="92">
        <f t="shared" si="36"/>
        <v>22983.173882521281</v>
      </c>
      <c r="O105" s="92">
        <f>J105*(1+'Control Panel'!$C$44)</f>
        <v>55573203.521069326</v>
      </c>
      <c r="P105" s="92">
        <f>K105*(1+'Control Panel'!$C$44)</f>
        <v>55365453.42459695</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238190.44924279698</v>
      </c>
      <c r="S105" s="92">
        <f t="shared" si="37"/>
        <v>23672.669098996936</v>
      </c>
      <c r="T105" s="92">
        <f>O105*(1+'Control Panel'!$C$44)</f>
        <v>57240399.626701407</v>
      </c>
      <c r="U105" s="92">
        <f>P105*(1+'Control Panel'!$C$44)</f>
        <v>57026417.027334861</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245336.16302458092</v>
      </c>
      <c r="X105" s="92">
        <f t="shared" si="38"/>
        <v>24382.849476466858</v>
      </c>
      <c r="Y105" s="91">
        <f>T105*(1+'Control Panel'!$C$44)</f>
        <v>58957611.615502454</v>
      </c>
      <c r="Z105" s="91">
        <f>U105*(1+'Control Panel'!$C$44)</f>
        <v>58737209.538154908</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252696.24806531833</v>
      </c>
      <c r="AC105" s="93">
        <f t="shared" si="39"/>
        <v>25114.335110760818</v>
      </c>
      <c r="AD105" s="93">
        <f>Y105*(1+'Control Panel'!$C$44)</f>
        <v>60726339.963967532</v>
      </c>
      <c r="AE105" s="91">
        <f>Z105*(1+'Control Panel'!$C$44)</f>
        <v>60499325.824299559</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260277.13565727789</v>
      </c>
      <c r="AH105" s="91">
        <f t="shared" si="40"/>
        <v>25867.765314083663</v>
      </c>
      <c r="AI105" s="92">
        <f t="shared" si="41"/>
        <v>1105732.0664496659</v>
      </c>
      <c r="AJ105" s="92">
        <f t="shared" si="42"/>
        <v>1227752.8593324954</v>
      </c>
      <c r="AK105" s="92">
        <f t="shared" si="43"/>
        <v>122020.79288282944</v>
      </c>
    </row>
    <row r="106" spans="1:80" s="94" customFormat="1" ht="14.1">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225024.94156524999</v>
      </c>
      <c r="G106" s="89">
        <f t="shared" si="33"/>
        <v>3.8372552442127068E-3</v>
      </c>
      <c r="H106" s="90">
        <f t="shared" si="34"/>
        <v>4.2703404164186991E-3</v>
      </c>
      <c r="I106" s="91">
        <f t="shared" si="35"/>
        <v>22821.357565249986</v>
      </c>
      <c r="J106" s="91">
        <f>C106*(1+'Control Panel'!$C$44)</f>
        <v>54275694.022207506</v>
      </c>
      <c r="K106" s="91">
        <f>D106*(1+'Control Panel'!$C$44)</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231775.68996220751</v>
      </c>
      <c r="N106" s="92">
        <f t="shared" si="36"/>
        <v>23506.000502207491</v>
      </c>
      <c r="O106" s="92">
        <f>J106*(1+'Control Panel'!$C$44)</f>
        <v>55903964.84287373</v>
      </c>
      <c r="P106" s="92">
        <f>K106*(1+'Control Panel'!$C$44)</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238728.96066107374</v>
      </c>
      <c r="S106" s="92">
        <f t="shared" si="37"/>
        <v>24211.180517273693</v>
      </c>
      <c r="T106" s="92">
        <f>O106*(1+'Control Panel'!$C$44)</f>
        <v>57581083.788159944</v>
      </c>
      <c r="U106" s="92">
        <f>P106*(1+'Control Panel'!$C$44)</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245890.82978540601</v>
      </c>
      <c r="X106" s="92">
        <f t="shared" si="38"/>
        <v>24937.516237291944</v>
      </c>
      <c r="Y106" s="91">
        <f>T106*(1+'Control Panel'!$C$44)</f>
        <v>59308516.301804744</v>
      </c>
      <c r="Z106" s="91">
        <f>U106*(1+'Control Panel'!$C$44)</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253267.55482896816</v>
      </c>
      <c r="AC106" s="93">
        <f t="shared" si="39"/>
        <v>25685.641874410649</v>
      </c>
      <c r="AD106" s="93">
        <f>Y106*(1+'Control Panel'!$C$44)</f>
        <v>61087771.790858887</v>
      </c>
      <c r="AE106" s="91">
        <f>Z106*(1+'Control Panel'!$C$44)</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260865.58162383724</v>
      </c>
      <c r="AH106" s="91">
        <f t="shared" si="40"/>
        <v>26456.211280643009</v>
      </c>
      <c r="AI106" s="92">
        <f t="shared" si="41"/>
        <v>1105732.0664496659</v>
      </c>
      <c r="AJ106" s="92">
        <f t="shared" si="42"/>
        <v>1230528.6168614926</v>
      </c>
      <c r="AK106" s="92">
        <f t="shared" si="43"/>
        <v>124796.5504118267</v>
      </c>
    </row>
    <row r="107" spans="1:80" s="94" customFormat="1" ht="14.1">
      <c r="A107" s="86" t="str">
        <f>'ESTIMATED Earned Revenue'!A108</f>
        <v>Columbus, OH</v>
      </c>
      <c r="B107" s="86"/>
      <c r="C107" s="87">
        <f>'ESTIMATED Earned Revenue'!$I108*1.07925</f>
        <v>54439996.290119998</v>
      </c>
      <c r="D107" s="87">
        <f>'ESTIMATED Earned Revenue'!$L108*1.07925</f>
        <v>50754480.238973252</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223084.57323897324</v>
      </c>
      <c r="G107" s="89">
        <f t="shared" si="33"/>
        <v>3.7142468365064301E-3</v>
      </c>
      <c r="H107" s="90">
        <f t="shared" si="34"/>
        <v>4.3953671121957725E-3</v>
      </c>
      <c r="I107" s="91">
        <f t="shared" si="35"/>
        <v>20880.989238973241</v>
      </c>
      <c r="J107" s="91">
        <f>C107*(1+'Control Panel'!$C$44)</f>
        <v>56073196.178823598</v>
      </c>
      <c r="K107" s="91">
        <f>D107*(1+'Control Panel'!$C$44)</f>
        <v>52277114.646142453</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229777.11058614246</v>
      </c>
      <c r="N107" s="92">
        <f t="shared" si="36"/>
        <v>21507.421126142435</v>
      </c>
      <c r="O107" s="92">
        <f>J107*(1+'Control Panel'!$C$44)</f>
        <v>57755392.064188309</v>
      </c>
      <c r="P107" s="92">
        <f>K107*(1+'Control Panel'!$C$44)</f>
        <v>53845428.085526727</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236670.42390372674</v>
      </c>
      <c r="S107" s="92">
        <f t="shared" si="37"/>
        <v>22152.643759926694</v>
      </c>
      <c r="T107" s="92">
        <f>O107*(1+'Control Panel'!$C$44)</f>
        <v>59488053.826113962</v>
      </c>
      <c r="U107" s="92">
        <f>P107*(1+'Control Panel'!$C$44)</f>
        <v>55460790.928092532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243770.53692533859</v>
      </c>
      <c r="X107" s="92">
        <f t="shared" si="38"/>
        <v>22817.223377224524</v>
      </c>
      <c r="Y107" s="91">
        <f>T107*(1+'Control Panel'!$C$44)</f>
        <v>61272695.440897383</v>
      </c>
      <c r="Z107" s="91">
        <f>U107*(1+'Control Panel'!$C$44)</f>
        <v>57124614.65593531</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251083.65318309874</v>
      </c>
      <c r="AC107" s="93">
        <f t="shared" si="39"/>
        <v>23501.740228541224</v>
      </c>
      <c r="AD107" s="93">
        <f>Y107*(1+'Control Panel'!$C$44)</f>
        <v>63110876.304124303</v>
      </c>
      <c r="AE107" s="91">
        <f>Z107*(1+'Control Panel'!$C$44)</f>
        <v>58838353.095613368</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258616.16292859172</v>
      </c>
      <c r="AH107" s="91">
        <f t="shared" si="40"/>
        <v>24206.792585397488</v>
      </c>
      <c r="AI107" s="92">
        <f t="shared" si="41"/>
        <v>1105732.0664496659</v>
      </c>
      <c r="AJ107" s="92">
        <f t="shared" si="42"/>
        <v>1219917.8875268982</v>
      </c>
      <c r="AK107" s="92">
        <f t="shared" si="43"/>
        <v>114185.82107723225</v>
      </c>
    </row>
    <row r="108" spans="1:80" s="94" customFormat="1" ht="14.1">
      <c r="A108" s="86" t="str">
        <f>'ESTIMATED Earned Revenue'!A109</f>
        <v>Wilmington, DE</v>
      </c>
      <c r="B108" s="86"/>
      <c r="C108" s="87">
        <f>'ESTIMATED Earned Revenue'!$I109*1.07925</f>
        <v>56049968.815890007</v>
      </c>
      <c r="D108" s="87">
        <f>'ESTIMATED Earned Revenue'!$L109*1.07925</f>
        <v>48239801.500247262</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220569.89450024726</v>
      </c>
      <c r="G108" s="89">
        <f t="shared" si="33"/>
        <v>3.607559259563332E-3</v>
      </c>
      <c r="H108" s="90">
        <f t="shared" si="34"/>
        <v>4.5723632278859335E-3</v>
      </c>
      <c r="I108" s="91">
        <f t="shared" si="35"/>
        <v>18366.310500247258</v>
      </c>
      <c r="J108" s="91">
        <f>C108*(1+'Control Panel'!$C$44)</f>
        <v>57731467.880366705</v>
      </c>
      <c r="K108" s="91">
        <f>D108*(1+'Control Panel'!$C$44)</f>
        <v>49686995.545254685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227186.99148525469</v>
      </c>
      <c r="N108" s="92">
        <f t="shared" si="36"/>
        <v>18917.30202525467</v>
      </c>
      <c r="O108" s="92">
        <f>J108*(1+'Control Panel'!$C$44)</f>
        <v>59463411.916777708</v>
      </c>
      <c r="P108" s="92">
        <f>K108*(1+'Control Panel'!$C$44)</f>
        <v>51177605.411612324</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234002.60122981234</v>
      </c>
      <c r="S108" s="92">
        <f t="shared" si="37"/>
        <v>19484.821086012293</v>
      </c>
      <c r="T108" s="92">
        <f>O108*(1+'Control Panel'!$C$44)</f>
        <v>61247314.27428104</v>
      </c>
      <c r="U108" s="92">
        <f>P108*(1+'Control Panel'!$C$44)</f>
        <v>52712933.573960699</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241022.67957120677</v>
      </c>
      <c r="X108" s="92">
        <f t="shared" si="38"/>
        <v>20069.366023092705</v>
      </c>
      <c r="Y108" s="91">
        <f>T108*(1+'Control Panel'!$C$44)</f>
        <v>63084733.70250947</v>
      </c>
      <c r="Z108" s="91">
        <f>U108*(1+'Control Panel'!$C$44)</f>
        <v>54294321.581179522</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248253.36010834295</v>
      </c>
      <c r="AC108" s="93">
        <f t="shared" si="39"/>
        <v>20671.447153785441</v>
      </c>
      <c r="AD108" s="93">
        <f>Y108*(1+'Control Panel'!$C$44)</f>
        <v>64977275.713584758</v>
      </c>
      <c r="AE108" s="91">
        <f>Z108*(1+'Control Panel'!$C$44)</f>
        <v>55923151.228614911</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255700.96106159326</v>
      </c>
      <c r="AH108" s="91">
        <f t="shared" si="40"/>
        <v>21291.590718399035</v>
      </c>
      <c r="AI108" s="92">
        <f t="shared" si="41"/>
        <v>1105732.0664496659</v>
      </c>
      <c r="AJ108" s="92">
        <f t="shared" si="42"/>
        <v>1206166.5934562101</v>
      </c>
      <c r="AK108" s="92">
        <f t="shared" si="43"/>
        <v>100434.52700654417</v>
      </c>
    </row>
    <row r="109" spans="1:80" s="94" customFormat="1" ht="14.1">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228724.75478542747</v>
      </c>
      <c r="G109" s="89">
        <f t="shared" si="33"/>
        <v>3.5855092946447962E-3</v>
      </c>
      <c r="H109" s="90">
        <f t="shared" si="34"/>
        <v>4.0557873306464338E-3</v>
      </c>
      <c r="I109" s="91">
        <f t="shared" si="35"/>
        <v>26521.170785427472</v>
      </c>
      <c r="J109" s="91">
        <f>C109*(1+'Control Panel'!$C$44)</f>
        <v>58086501.638990328</v>
      </c>
      <c r="K109" s="91">
        <f>D109*(1+'Control Panel'!$C$44)</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235586.49757899033</v>
      </c>
      <c r="N109" s="92">
        <f t="shared" si="36"/>
        <v>27316.808118990302</v>
      </c>
      <c r="O109" s="92">
        <f>J109*(1+'Control Panel'!$C$44)</f>
        <v>59829096.688160039</v>
      </c>
      <c r="P109" s="92">
        <f>K109*(1+'Control Panel'!$C$44)</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242654.09250636006</v>
      </c>
      <c r="S109" s="92">
        <f t="shared" si="37"/>
        <v>28136.312362560013</v>
      </c>
      <c r="T109" s="92">
        <f>O109*(1+'Control Panel'!$C$44)</f>
        <v>61623969.588804841</v>
      </c>
      <c r="U109" s="92">
        <f>P109*(1+'Control Panel'!$C$44)</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249933.71558605091</v>
      </c>
      <c r="X109" s="92">
        <f t="shared" si="38"/>
        <v>28980.402037936845</v>
      </c>
      <c r="Y109" s="91">
        <f>T109*(1+'Control Panel'!$C$44)</f>
        <v>63472688.676468991</v>
      </c>
      <c r="Z109" s="91">
        <f>U109*(1+'Control Panel'!$C$44)</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257431.72720363241</v>
      </c>
      <c r="AC109" s="93">
        <f t="shared" si="39"/>
        <v>29849.814249074901</v>
      </c>
      <c r="AD109" s="93">
        <f>Y109*(1+'Control Panel'!$C$44)</f>
        <v>65376869.336763062</v>
      </c>
      <c r="AE109" s="91">
        <f>Z109*(1+'Control Panel'!$C$44)</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265154.6791697414</v>
      </c>
      <c r="AH109" s="91">
        <f t="shared" si="40"/>
        <v>30745.308826547174</v>
      </c>
      <c r="AI109" s="92">
        <f t="shared" si="41"/>
        <v>1105732.0664496659</v>
      </c>
      <c r="AJ109" s="92">
        <f t="shared" si="42"/>
        <v>1250760.7120447753</v>
      </c>
      <c r="AK109" s="92">
        <f t="shared" si="43"/>
        <v>145028.64559510932</v>
      </c>
    </row>
    <row r="110" spans="1:80" s="94" customFormat="1" ht="14.1">
      <c r="A110" s="86" t="str">
        <f>'ESTIMATED Earned Revenue'!A111</f>
        <v>Baltimore, MD</v>
      </c>
      <c r="B110" s="86"/>
      <c r="C110" s="87">
        <f>'ESTIMATED Earned Revenue'!$I111*1.07925</f>
        <v>56496400.211445004</v>
      </c>
      <c r="D110" s="87">
        <f>'ESTIMATED Earned Revenue'!$L111*1.07925</f>
        <v>53071307.197170012</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225401.40019717001</v>
      </c>
      <c r="G110" s="89">
        <f t="shared" si="33"/>
        <v>3.5790525280058063E-3</v>
      </c>
      <c r="H110" s="90">
        <f t="shared" si="34"/>
        <v>4.2471424221710028E-3</v>
      </c>
      <c r="I110" s="91">
        <f t="shared" si="35"/>
        <v>23197.816197170003</v>
      </c>
      <c r="J110" s="91">
        <f>C110*(1+'Control Panel'!$C$44)</f>
        <v>58191292.217788354</v>
      </c>
      <c r="K110" s="91">
        <f>D110*(1+'Control Panel'!$C$44)</f>
        <v>54663446.41308511</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232163.44235308512</v>
      </c>
      <c r="N110" s="92">
        <f t="shared" si="36"/>
        <v>23893.752893085097</v>
      </c>
      <c r="O110" s="92">
        <f>J110*(1+'Control Panel'!$C$44)</f>
        <v>59937030.984322004</v>
      </c>
      <c r="P110" s="92">
        <f>K110*(1+'Control Panel'!$C$44)</f>
        <v>56303349.805477664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239128.34562367768</v>
      </c>
      <c r="S110" s="92">
        <f t="shared" si="37"/>
        <v>24610.565479877638</v>
      </c>
      <c r="T110" s="92">
        <f>O110*(1+'Control Panel'!$C$44)</f>
        <v>61735141.913851663</v>
      </c>
      <c r="U110" s="92">
        <f>P110*(1+'Control Panel'!$C$44)</f>
        <v>57992450.299641997</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246302.19629688805</v>
      </c>
      <c r="X110" s="92">
        <f t="shared" si="38"/>
        <v>25348.882748773991</v>
      </c>
      <c r="Y110" s="91">
        <f>T110*(1+'Control Panel'!$C$44)</f>
        <v>63587196.171267211</v>
      </c>
      <c r="Z110" s="91">
        <f>U110*(1+'Control Panel'!$C$44)</f>
        <v>59732223.808631256</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253691.26233579469</v>
      </c>
      <c r="AC110" s="93">
        <f t="shared" si="39"/>
        <v>26109.349381237174</v>
      </c>
      <c r="AD110" s="93">
        <f>Y110*(1+'Control Panel'!$C$44)</f>
        <v>65494812.056405231</v>
      </c>
      <c r="AE110" s="92">
        <f>Z110*(1+'Control Panel'!$C$44)</f>
        <v>61524190.522890195</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261302.00035586854</v>
      </c>
      <c r="AH110" s="91">
        <f t="shared" si="40"/>
        <v>26892.630012674315</v>
      </c>
      <c r="AI110" s="92">
        <f t="shared" si="41"/>
        <v>1105732.0664496659</v>
      </c>
      <c r="AJ110" s="92">
        <f t="shared" si="42"/>
        <v>1232587.2469653143</v>
      </c>
      <c r="AK110" s="92">
        <f t="shared" si="43"/>
        <v>126855.18051564833</v>
      </c>
    </row>
    <row r="111" spans="1:80" s="94" customFormat="1" ht="14.1">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229296.51817758998</v>
      </c>
      <c r="G111" s="89">
        <f t="shared" si="33"/>
        <v>3.5495220802365668E-3</v>
      </c>
      <c r="H111" s="90">
        <f t="shared" si="34"/>
        <v>4.0251168554595006E-3</v>
      </c>
      <c r="I111" s="91">
        <f t="shared" si="35"/>
        <v>27092.934177589981</v>
      </c>
      <c r="J111" s="91">
        <f>C111*(1+'Control Panel'!$C$44)</f>
        <v>58675417.932917707</v>
      </c>
      <c r="K111" s="91">
        <f>D111*(1+'Control Panel'!$C$44)</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236175.41387291771</v>
      </c>
      <c r="N111" s="92">
        <f t="shared" si="36"/>
        <v>27905.724412917683</v>
      </c>
      <c r="O111" s="92">
        <f>J111*(1+'Control Panel'!$C$44)</f>
        <v>60435680.470905237</v>
      </c>
      <c r="P111" s="92">
        <f>K111*(1+'Control Panel'!$C$44)</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243260.67628910526</v>
      </c>
      <c r="S111" s="92">
        <f t="shared" si="37"/>
        <v>28742.896145305218</v>
      </c>
      <c r="T111" s="92">
        <f>O111*(1+'Control Panel'!$C$44)</f>
        <v>62248750.885032393</v>
      </c>
      <c r="U111" s="92">
        <f>P111*(1+'Control Panel'!$C$44)</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250558.49688227844</v>
      </c>
      <c r="X111" s="92">
        <f t="shared" si="38"/>
        <v>29605.18333416438</v>
      </c>
      <c r="Y111" s="91">
        <f>T111*(1+'Control Panel'!$C$44)</f>
        <v>64116213.411583364</v>
      </c>
      <c r="Z111" s="91">
        <f>U111*(1+'Control Panel'!$C$44)</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258075.25193874681</v>
      </c>
      <c r="AC111" s="93">
        <f t="shared" si="39"/>
        <v>30493.338984189293</v>
      </c>
      <c r="AD111" s="93">
        <f>Y111*(1+'Control Panel'!$C$44)</f>
        <v>66039699.813930869</v>
      </c>
      <c r="AE111" s="91">
        <f>Z111*(1+'Control Panel'!$C$44)</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265817.50964690919</v>
      </c>
      <c r="AH111" s="91">
        <f t="shared" si="40"/>
        <v>31408.139303714968</v>
      </c>
      <c r="AI111" s="92">
        <f t="shared" si="41"/>
        <v>1105732.0664496659</v>
      </c>
      <c r="AJ111" s="92">
        <f t="shared" si="42"/>
        <v>1253887.3486299575</v>
      </c>
      <c r="AK111" s="92">
        <f t="shared" si="43"/>
        <v>148155.2821802916</v>
      </c>
    </row>
    <row r="112" spans="1:80" s="94" customFormat="1" ht="14.1">
      <c r="A112" s="86" t="str">
        <f>'ESTIMATED Earned Revenue'!A113</f>
        <v>Fort Myers, FL</v>
      </c>
      <c r="B112" s="86"/>
      <c r="C112" s="87">
        <f>'ESTIMATED Earned Revenue'!$I113*1.07925</f>
        <v>57846617.951437496</v>
      </c>
      <c r="D112" s="87">
        <f>'ESTIMATED Earned Revenue'!$L113*1.07925</f>
        <v>57707535.957994498</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230037.62895799449</v>
      </c>
      <c r="G112" s="89">
        <f t="shared" si="33"/>
        <v>3.495512636015313E-3</v>
      </c>
      <c r="H112" s="90">
        <f t="shared" si="34"/>
        <v>3.9862667005127307E-3</v>
      </c>
      <c r="I112" s="91">
        <f t="shared" si="35"/>
        <v>27834.044957994483</v>
      </c>
      <c r="J112" s="91">
        <f>C112*(1+'Control Panel'!$C$44)</f>
        <v>59582016.489980623</v>
      </c>
      <c r="K112" s="91">
        <f>D112*(1+'Control Panel'!$C$44)</f>
        <v>59438762.036734335</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236938.75797673434</v>
      </c>
      <c r="N112" s="92">
        <f t="shared" si="36"/>
        <v>28669.068516734318</v>
      </c>
      <c r="O112" s="92">
        <f>J112*(1+'Control Panel'!$C$44)</f>
        <v>61369476.984680042</v>
      </c>
      <c r="P112" s="92">
        <f>K112*(1+'Control Panel'!$C$44)</f>
        <v>61221924.897836365</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244046.92071603637</v>
      </c>
      <c r="S112" s="92">
        <f t="shared" si="37"/>
        <v>29529.140572236327</v>
      </c>
      <c r="T112" s="92">
        <f>O112*(1+'Control Panel'!$C$44)</f>
        <v>63210561.294220448</v>
      </c>
      <c r="U112" s="92">
        <f>P112*(1+'Control Panel'!$C$44)</f>
        <v>63058582.644771457</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251368.3286420175</v>
      </c>
      <c r="X112" s="92">
        <f t="shared" si="38"/>
        <v>30415.015093903436</v>
      </c>
      <c r="Y112" s="91">
        <f>T112*(1+'Control Panel'!$C$44)</f>
        <v>65106878.133047059</v>
      </c>
      <c r="Z112" s="91">
        <f>U112*(1+'Control Panel'!$C$44)</f>
        <v>64950340.124114603</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258909.37865127804</v>
      </c>
      <c r="AC112" s="93">
        <f t="shared" si="39"/>
        <v>31327.465696720523</v>
      </c>
      <c r="AD112" s="93">
        <f>Y112*(1+'Control Panel'!$C$44)</f>
        <v>67060084.477038473</v>
      </c>
      <c r="AE112" s="91">
        <f>Z112*(1+'Control Panel'!$C$44)</f>
        <v>66898850.327838041</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266676.66016081639</v>
      </c>
      <c r="AH112" s="91">
        <f t="shared" si="40"/>
        <v>32267.289817622164</v>
      </c>
      <c r="AI112" s="92">
        <f t="shared" si="41"/>
        <v>1105732.0664496659</v>
      </c>
      <c r="AJ112" s="92">
        <f t="shared" si="42"/>
        <v>1257940.0461468827</v>
      </c>
      <c r="AK112" s="92">
        <f t="shared" si="43"/>
        <v>152207.97969721677</v>
      </c>
    </row>
    <row r="113" spans="1:37" s="94" customFormat="1" ht="14.1">
      <c r="A113" s="86" t="str">
        <f>'ESTIMATED Earned Revenue'!A114</f>
        <v>London, ON</v>
      </c>
      <c r="B113" s="86"/>
      <c r="C113" s="95">
        <f>'ESTIMATED Earned Revenue'!$I114*1.07925</f>
        <v>59151754.771379992</v>
      </c>
      <c r="D113" s="95">
        <f>'ESTIMATED Earned Revenue'!$L114*1.07925</f>
        <v>58536165.556766234</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230866.2585567662</v>
      </c>
      <c r="G113" s="89">
        <f t="shared" si="33"/>
        <v>3.4183869063819264E-3</v>
      </c>
      <c r="H113" s="90">
        <f t="shared" si="34"/>
        <v>3.9439935356353423E-3</v>
      </c>
      <c r="I113" s="91">
        <f t="shared" si="35"/>
        <v>28662.6745567662</v>
      </c>
      <c r="J113" s="91">
        <f>C113*(1+'Control Panel'!$C$44)</f>
        <v>60926307.414521396</v>
      </c>
      <c r="K113" s="91">
        <f>D113*(1+'Control Panel'!$C$44)</f>
        <v>60292250.523469225</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237792.24646346923</v>
      </c>
      <c r="N113" s="92">
        <f t="shared" si="36"/>
        <v>29522.557003469206</v>
      </c>
      <c r="O113" s="92">
        <f>J113*(1+'Control Panel'!$C$44)</f>
        <v>62754096.636957042</v>
      </c>
      <c r="P113" s="92">
        <f>K113*(1+'Control Panel'!$C$44)</f>
        <v>62101018.039173305</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244926.01385737333</v>
      </c>
      <c r="S113" s="92">
        <f t="shared" si="37"/>
        <v>30408.233713573281</v>
      </c>
      <c r="T113" s="92">
        <f>O113*(1+'Control Panel'!$C$44)</f>
        <v>64636719.536065757</v>
      </c>
      <c r="U113" s="92">
        <f>P113*(1+'Control Panel'!$C$44)</f>
        <v>63964048.580348507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252273.79457759456</v>
      </c>
      <c r="X113" s="92">
        <f t="shared" si="38"/>
        <v>31320.481029480492</v>
      </c>
      <c r="Y113" s="91">
        <f>T113*(1+'Control Panel'!$C$44)</f>
        <v>66575821.122147731</v>
      </c>
      <c r="Z113" s="91">
        <f>U113*(1+'Control Panel'!$C$44)</f>
        <v>65882970.037758961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259842.00856492238</v>
      </c>
      <c r="AC113" s="93">
        <f t="shared" si="39"/>
        <v>32260.095610364864</v>
      </c>
      <c r="AD113" s="93">
        <f>Y113*(1+'Control Panel'!$C$44)</f>
        <v>68573095.755812168</v>
      </c>
      <c r="AE113" s="91">
        <f>Z113*(1+'Control Panel'!$C$44)</f>
        <v>67859459.138891727</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267637.26897187007</v>
      </c>
      <c r="AH113" s="91">
        <f t="shared" si="40"/>
        <v>33227.898628675845</v>
      </c>
      <c r="AI113" s="92">
        <f t="shared" si="41"/>
        <v>1105732.0664496659</v>
      </c>
      <c r="AJ113" s="92">
        <f t="shared" si="42"/>
        <v>1262471.3324352296</v>
      </c>
      <c r="AK113" s="92">
        <f t="shared" si="43"/>
        <v>156739.26598556363</v>
      </c>
    </row>
    <row r="114" spans="1:37" s="94" customFormat="1" ht="14.1">
      <c r="A114" s="86" t="str">
        <f>'ESTIMATED Earned Revenue'!A115</f>
        <v>West Palm Beach, FL</v>
      </c>
      <c r="B114" s="86"/>
      <c r="C114" s="87">
        <f>'ESTIMATED Earned Revenue'!$I115*1.07925</f>
        <v>59214786.295469999</v>
      </c>
      <c r="D114" s="87">
        <f>'ESTIMATED Earned Revenue'!$L115*1.07925</f>
        <v>57914230.123351499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230244.3231233515</v>
      </c>
      <c r="G114" s="89">
        <f t="shared" si="33"/>
        <v>3.4147481845335785E-3</v>
      </c>
      <c r="H114" s="90">
        <f t="shared" si="34"/>
        <v>3.9756088034487236E-3</v>
      </c>
      <c r="I114" s="91">
        <f t="shared" si="35"/>
        <v>28040.739123351494</v>
      </c>
      <c r="J114" s="91">
        <f>C114*(1+'Control Panel'!$C$44)</f>
        <v>60991229.884334102</v>
      </c>
      <c r="K114" s="91">
        <f>D114*(1+'Control Panel'!$C$44)</f>
        <v>59651657.027052045</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237151.65296705204</v>
      </c>
      <c r="N114" s="92">
        <f t="shared" si="36"/>
        <v>28881.963507052016</v>
      </c>
      <c r="O114" s="92">
        <f>J114*(1+'Control Panel'!$C$44)</f>
        <v>62820966.780864127</v>
      </c>
      <c r="P114" s="92">
        <f>K114*(1+'Control Panel'!$C$44)</f>
        <v>61441206.737863608</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244266.20255606362</v>
      </c>
      <c r="S114" s="92">
        <f t="shared" si="37"/>
        <v>29748.422412263579</v>
      </c>
      <c r="T114" s="92">
        <f>O114*(1+'Control Panel'!$C$44)</f>
        <v>64705595.784290053</v>
      </c>
      <c r="U114" s="92">
        <f>P114*(1+'Control Panel'!$C$44)</f>
        <v>63284442.939999521</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251594.18893724558</v>
      </c>
      <c r="X114" s="92">
        <f t="shared" si="38"/>
        <v>30640.875389131514</v>
      </c>
      <c r="Y114" s="91">
        <f>T114*(1+'Control Panel'!$C$44)</f>
        <v>66646763.657818757</v>
      </c>
      <c r="Z114" s="91">
        <f>U114*(1+'Control Panel'!$C$44)</f>
        <v>65182976.228199512</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259142.01475536294</v>
      </c>
      <c r="AC114" s="93">
        <f t="shared" si="39"/>
        <v>31560.101800805423</v>
      </c>
      <c r="AD114" s="93">
        <f>Y114*(1+'Control Panel'!$C$44)</f>
        <v>68646166.567553326</v>
      </c>
      <c r="AE114" s="91">
        <f>Z114*(1+'Control Panel'!$C$44)</f>
        <v>67138465.515045494</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266916.27534802386</v>
      </c>
      <c r="AH114" s="91">
        <f t="shared" si="40"/>
        <v>32506.905004829634</v>
      </c>
      <c r="AI114" s="92">
        <f t="shared" si="41"/>
        <v>1105732.0664496659</v>
      </c>
      <c r="AJ114" s="92">
        <f t="shared" si="42"/>
        <v>1259070.334563748</v>
      </c>
      <c r="AK114" s="92">
        <f t="shared" si="43"/>
        <v>153338.26811408205</v>
      </c>
    </row>
    <row r="115" spans="1:37" s="94" customFormat="1" ht="14.1">
      <c r="A115" s="86" t="str">
        <f>'ESTIMATED Earned Revenue'!A116</f>
        <v>Macon, GA</v>
      </c>
      <c r="B115" s="86"/>
      <c r="C115" s="87">
        <f>'ESTIMATED Earned Revenue'!$I116*1.07925</f>
        <v>62792961.683865003</v>
      </c>
      <c r="D115" s="87">
        <f>'ESTIMATED Earned Revenue'!$L116*1.07925</f>
        <v>58285860.195088506</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230615.95319508848</v>
      </c>
      <c r="G115" s="89">
        <f t="shared" si="33"/>
        <v>3.2201631930980782E-3</v>
      </c>
      <c r="H115" s="90">
        <f t="shared" si="34"/>
        <v>3.9566363509639249E-3</v>
      </c>
      <c r="I115" s="91">
        <f t="shared" si="35"/>
        <v>28412.369195088482</v>
      </c>
      <c r="J115" s="91">
        <f>C115*(1+'Control Panel'!$C$44)</f>
        <v>64676750.534380957</v>
      </c>
      <c r="K115" s="91">
        <f>D115*(1+'Control Panel'!$C$44)</f>
        <v>60034436.000941165</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237534.43194094117</v>
      </c>
      <c r="N115" s="92">
        <f t="shared" si="36"/>
        <v>29264.742480941146</v>
      </c>
      <c r="O115" s="92">
        <f>J115*(1+'Control Panel'!$C$44)</f>
        <v>66617053.050412387</v>
      </c>
      <c r="P115" s="92">
        <f>K115*(1+'Control Panel'!$C$44)</f>
        <v>61835469.080969401</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244660.46489916943</v>
      </c>
      <c r="S115" s="92">
        <f t="shared" si="37"/>
        <v>30142.684755369381</v>
      </c>
      <c r="T115" s="92">
        <f>O115*(1+'Control Panel'!$C$44)</f>
        <v>68615564.641924754</v>
      </c>
      <c r="U115" s="92">
        <f>P115*(1+'Control Panel'!$C$44)</f>
        <v>63690533.153398484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252000.27915064455</v>
      </c>
      <c r="X115" s="92">
        <f t="shared" si="38"/>
        <v>31046.965602530487</v>
      </c>
      <c r="Y115" s="91">
        <f>T115*(1+'Control Panel'!$C$44)</f>
        <v>70674031.581182495</v>
      </c>
      <c r="Z115" s="91">
        <f>U115*(1+'Control Panel'!$C$44)</f>
        <v>65601249.148000441</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259560.28767516388</v>
      </c>
      <c r="AC115" s="93">
        <f t="shared" si="39"/>
        <v>31978.374720606371</v>
      </c>
      <c r="AD115" s="93">
        <f>Y115*(1+'Control Panel'!$C$44)</f>
        <v>72794252.528617978</v>
      </c>
      <c r="AE115" s="91">
        <f>Z115*(1+'Control Panel'!$C$44)</f>
        <v>67569286.622440457</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267347.0964554188</v>
      </c>
      <c r="AH115" s="91">
        <f t="shared" si="40"/>
        <v>32937.726112224569</v>
      </c>
      <c r="AI115" s="92">
        <f t="shared" si="41"/>
        <v>1105732.0664496659</v>
      </c>
      <c r="AJ115" s="92">
        <f t="shared" si="42"/>
        <v>1261102.5601213379</v>
      </c>
      <c r="AK115" s="92">
        <f t="shared" si="43"/>
        <v>155370.49367167195</v>
      </c>
    </row>
    <row r="116" spans="1:37" s="94" customFormat="1" ht="14.1">
      <c r="A116" s="86" t="str">
        <f>'ESTIMATED Earned Revenue'!A117</f>
        <v>Greenville, SC</v>
      </c>
      <c r="B116" s="86"/>
      <c r="C116" s="87">
        <f>'ESTIMATED Earned Revenue'!$I117*1.07925</f>
        <v>63378027.015750006</v>
      </c>
      <c r="D116" s="87">
        <f>'ESTIMATED Earned Revenue'!$L117*1.07925</f>
        <v>62427644.106524996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234757.73710652499</v>
      </c>
      <c r="G116" s="89">
        <f t="shared" si="33"/>
        <v>3.1904367100249209E-3</v>
      </c>
      <c r="H116" s="90">
        <f t="shared" si="34"/>
        <v>3.7604772767964806E-3</v>
      </c>
      <c r="I116" s="91">
        <f t="shared" si="35"/>
        <v>32554.153106524987</v>
      </c>
      <c r="J116" s="91">
        <f>C116*(1+'Control Panel'!$C$44)</f>
        <v>65279367.826222509</v>
      </c>
      <c r="K116" s="91">
        <f>D116*(1+'Control Panel'!$C$44)</f>
        <v>64300473.429720744</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241800.46936972075</v>
      </c>
      <c r="N116" s="92">
        <f t="shared" si="36"/>
        <v>33530.779909720732</v>
      </c>
      <c r="O116" s="92">
        <f>J116*(1+'Control Panel'!$C$44)</f>
        <v>67237748.861009181</v>
      </c>
      <c r="P116" s="92">
        <f>K116*(1+'Control Panel'!$C$44)</f>
        <v>66229487.63261237</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249054.4834508124</v>
      </c>
      <c r="S116" s="92">
        <f t="shared" si="37"/>
        <v>34536.703307012358</v>
      </c>
      <c r="T116" s="92">
        <f>O116*(1+'Control Panel'!$C$44)</f>
        <v>69254881.326839462</v>
      </c>
      <c r="U116" s="92">
        <f>P116*(1+'Control Panel'!$C$44)</f>
        <v>68216372.261590749</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256526.1182588368</v>
      </c>
      <c r="X116" s="92">
        <f t="shared" si="38"/>
        <v>35572.804710722732</v>
      </c>
      <c r="Y116" s="91">
        <f>T116*(1+'Control Panel'!$C$44)</f>
        <v>71332527.766644642</v>
      </c>
      <c r="Z116" s="91">
        <f>U116*(1+'Control Panel'!$C$44)</f>
        <v>70262863.429438472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264221.90195660188</v>
      </c>
      <c r="AC116" s="93">
        <f t="shared" si="39"/>
        <v>36639.989002044371</v>
      </c>
      <c r="AD116" s="93">
        <f>Y116*(1+'Control Panel'!$C$44)</f>
        <v>73472503.599643975</v>
      </c>
      <c r="AE116" s="91">
        <f>Z116*(1+'Control Panel'!$C$44)</f>
        <v>72370749.332321629</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272148.55916529999</v>
      </c>
      <c r="AH116" s="91">
        <f t="shared" si="40"/>
        <v>37739.18882210576</v>
      </c>
      <c r="AI116" s="92">
        <f t="shared" si="41"/>
        <v>1105732.0664496659</v>
      </c>
      <c r="AJ116" s="92">
        <f t="shared" si="42"/>
        <v>1283751.532201272</v>
      </c>
      <c r="AK116" s="92">
        <f t="shared" si="43"/>
        <v>178019.46575160604</v>
      </c>
    </row>
    <row r="117" spans="1:37" s="94" customFormat="1" ht="14.1">
      <c r="A117" s="86" t="str">
        <f>'ESTIMATED Earned Revenue'!A118</f>
        <v>Dayton, OH</v>
      </c>
      <c r="B117" s="86"/>
      <c r="C117" s="87">
        <f>'ESTIMATED Earned Revenue'!$I118*1.07925</f>
        <v>64581024.522262506</v>
      </c>
      <c r="D117" s="87">
        <f>'ESTIMATED Earned Revenue'!$L118*1.07925</f>
        <v>62452848.351973511</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234782.94135197351</v>
      </c>
      <c r="G117" s="89">
        <f t="shared" si="33"/>
        <v>3.1310061352510126E-3</v>
      </c>
      <c r="H117" s="90">
        <f t="shared" si="34"/>
        <v>3.7593632243765286E-3</v>
      </c>
      <c r="I117" s="91">
        <f t="shared" si="35"/>
        <v>32579.357351973507</v>
      </c>
      <c r="J117" s="91">
        <f>C117*(1+'Control Panel'!$C$44)</f>
        <v>66518455.257930383</v>
      </c>
      <c r="K117" s="91">
        <f>D117*(1+'Control Panel'!$C$44)</f>
        <v>64326433.802532718</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241826.42974253272</v>
      </c>
      <c r="N117" s="92">
        <f t="shared" si="36"/>
        <v>33556.740282532701</v>
      </c>
      <c r="O117" s="92">
        <f>J117*(1+'Control Panel'!$C$44)</f>
        <v>68514008.915668294</v>
      </c>
      <c r="P117" s="92">
        <f>K117*(1+'Control Panel'!$C$44)</f>
        <v>66256226.816608697</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249081.22263480871</v>
      </c>
      <c r="S117" s="92">
        <f t="shared" si="37"/>
        <v>34563.442491008667</v>
      </c>
      <c r="T117" s="92">
        <f>O117*(1+'Control Panel'!$C$44)</f>
        <v>70569429.183138341</v>
      </c>
      <c r="U117" s="92">
        <f>P117*(1+'Control Panel'!$C$44)</f>
        <v>68243913.621106952</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256553.65961835301</v>
      </c>
      <c r="X117" s="92">
        <f t="shared" si="38"/>
        <v>35600.346070238942</v>
      </c>
      <c r="Y117" s="91">
        <f>T117*(1+'Control Panel'!$C$44)</f>
        <v>72686512.058632493</v>
      </c>
      <c r="Z117" s="91">
        <f>U117*(1+'Control Panel'!$C$44)</f>
        <v>70291231.02974017</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264250.26955690363</v>
      </c>
      <c r="AC117" s="93">
        <f t="shared" si="39"/>
        <v>36668.356602346117</v>
      </c>
      <c r="AD117" s="93">
        <f>Y117*(1+'Control Panel'!$C$44)</f>
        <v>74867107.42039147</v>
      </c>
      <c r="AE117" s="91">
        <f>Z117*(1+'Control Panel'!$C$44)</f>
        <v>72399967.960632384</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272177.7777936107</v>
      </c>
      <c r="AH117" s="91">
        <f t="shared" si="40"/>
        <v>37768.407450416475</v>
      </c>
      <c r="AI117" s="92">
        <f t="shared" si="41"/>
        <v>1105732.0664496659</v>
      </c>
      <c r="AJ117" s="92">
        <f t="shared" si="42"/>
        <v>1283889.3593462086</v>
      </c>
      <c r="AK117" s="92">
        <f t="shared" si="43"/>
        <v>178157.2928965427</v>
      </c>
    </row>
    <row r="118" spans="1:37" s="94" customFormat="1" ht="14.1">
      <c r="A118" s="86" t="str">
        <f>'ESTIMATED Earned Revenue'!A119</f>
        <v>San Jose, CA</v>
      </c>
      <c r="B118" s="86"/>
      <c r="C118" s="87">
        <f>'ESTIMATED Earned Revenue'!$I119*1.07925</f>
        <v>64625518.330312505</v>
      </c>
      <c r="D118" s="87">
        <f>'ESTIMATED Earned Revenue'!$L119*1.07925</f>
        <v>64159142.058031499</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236489.23505803148</v>
      </c>
      <c r="G118" s="89">
        <f t="shared" si="33"/>
        <v>3.128850479256531E-3</v>
      </c>
      <c r="H118" s="90">
        <f t="shared" si="34"/>
        <v>3.6859787626855826E-3</v>
      </c>
      <c r="I118" s="91">
        <f t="shared" si="35"/>
        <v>34285.651058031479</v>
      </c>
      <c r="J118" s="91">
        <f>C118*(1+'Control Panel'!$C$44)</f>
        <v>66564283.880221881</v>
      </c>
      <c r="K118" s="91">
        <f>D118*(1+'Control Panel'!$C$44)</f>
        <v>66083916.319772445</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243583.91225977245</v>
      </c>
      <c r="N118" s="92">
        <f t="shared" si="36"/>
        <v>35314.222799772426</v>
      </c>
      <c r="O118" s="92">
        <f>J118*(1+'Control Panel'!$C$44)</f>
        <v>68561212.396628544</v>
      </c>
      <c r="P118" s="92">
        <f>K118*(1+'Control Panel'!$C$44)</f>
        <v>68066433.809365615</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250891.42962756564</v>
      </c>
      <c r="S118" s="92">
        <f t="shared" si="37"/>
        <v>36373.649483765592</v>
      </c>
      <c r="T118" s="92">
        <f>O118*(1+'Control Panel'!$C$44)</f>
        <v>70618048.768527403</v>
      </c>
      <c r="U118" s="92">
        <f>P118*(1+'Control Panel'!$C$44)</f>
        <v>70108426.82364659</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258418.17282089265</v>
      </c>
      <c r="X118" s="92">
        <f t="shared" si="38"/>
        <v>37464.859272778587</v>
      </c>
      <c r="Y118" s="91">
        <f>T118*(1+'Control Panel'!$C$44)</f>
        <v>72736590.231583223</v>
      </c>
      <c r="Z118" s="91">
        <f>U118*(1+'Control Panel'!$C$44)</f>
        <v>72211679.628355995</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266170.71815551945</v>
      </c>
      <c r="AC118" s="93">
        <f t="shared" si="39"/>
        <v>38588.805200961942</v>
      </c>
      <c r="AD118" s="93">
        <f>Y118*(1+'Control Panel'!$C$44)</f>
        <v>74918687.938530728</v>
      </c>
      <c r="AE118" s="91">
        <f>Z118*(1+'Control Panel'!$C$44)</f>
        <v>74378030.017206684</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274155.83985018503</v>
      </c>
      <c r="AH118" s="91">
        <f t="shared" si="40"/>
        <v>39746.469506990805</v>
      </c>
      <c r="AI118" s="92">
        <f t="shared" si="41"/>
        <v>1105732.0664496659</v>
      </c>
      <c r="AJ118" s="92">
        <f t="shared" si="42"/>
        <v>1293220.0727139353</v>
      </c>
      <c r="AK118" s="92">
        <f t="shared" si="43"/>
        <v>187488.00626426935</v>
      </c>
    </row>
    <row r="119" spans="1:37" s="94" customFormat="1" ht="14.1">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238470.52104459997</v>
      </c>
      <c r="G119" s="89">
        <f t="shared" si="33"/>
        <v>3.0571858994267397E-3</v>
      </c>
      <c r="H119" s="90">
        <f t="shared" si="34"/>
        <v>3.6055182600843445E-3</v>
      </c>
      <c r="I119" s="91">
        <f t="shared" si="35"/>
        <v>36266.937044599967</v>
      </c>
      <c r="J119" s="91">
        <f>C119*(1+'Control Panel'!$C$44)</f>
        <v>68124640.885938004</v>
      </c>
      <c r="K119" s="91">
        <f>D119*(1+'Control Panel'!$C$44)</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245624.63682593801</v>
      </c>
      <c r="N119" s="92">
        <f t="shared" si="36"/>
        <v>37354.947365937987</v>
      </c>
      <c r="O119" s="92">
        <f>J119*(1+'Control Panel'!$C$44)</f>
        <v>70168380.11251615</v>
      </c>
      <c r="P119" s="92">
        <f>K119*(1+'Control Panel'!$C$44)</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252993.37593071617</v>
      </c>
      <c r="S119" s="92">
        <f t="shared" si="37"/>
        <v>38475.595786916121</v>
      </c>
      <c r="T119" s="92">
        <f>O119*(1+'Control Panel'!$C$44)</f>
        <v>72273431.515891641</v>
      </c>
      <c r="U119" s="92">
        <f>P119*(1+'Control Panel'!$C$44)</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260583.17751313769</v>
      </c>
      <c r="X119" s="92">
        <f t="shared" si="38"/>
        <v>39629.863965023629</v>
      </c>
      <c r="Y119" s="91">
        <f>T119*(1+'Control Panel'!$C$44)</f>
        <v>74441634.461368397</v>
      </c>
      <c r="Z119" s="91">
        <f>U119*(1+'Control Panel'!$C$44)</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268400.67298853182</v>
      </c>
      <c r="AC119" s="93">
        <f t="shared" si="39"/>
        <v>40818.760033974308</v>
      </c>
      <c r="AD119" s="93">
        <f>Y119*(1+'Control Panel'!$C$44)</f>
        <v>76674883.495209455</v>
      </c>
      <c r="AE119" s="91">
        <f>Z119*(1+'Control Panel'!$C$44)</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276452.6933281878</v>
      </c>
      <c r="AH119" s="91">
        <f t="shared" si="40"/>
        <v>42043.322984993574</v>
      </c>
      <c r="AI119" s="92">
        <f t="shared" si="41"/>
        <v>1105732.0664496659</v>
      </c>
      <c r="AJ119" s="92">
        <f t="shared" si="42"/>
        <v>1304054.5565865114</v>
      </c>
      <c r="AK119" s="92">
        <f t="shared" si="43"/>
        <v>198322.4901368455</v>
      </c>
    </row>
    <row r="120" spans="1:37" s="94" customFormat="1" ht="14.1">
      <c r="A120" s="86" t="str">
        <f>'ESTIMATED Earned Revenue'!A121</f>
        <v>Fort Worth, TX</v>
      </c>
      <c r="B120" s="86"/>
      <c r="C120" s="87">
        <f>'ESTIMATED Earned Revenue'!$I121*1.07925</f>
        <v>66473194.060500003</v>
      </c>
      <c r="D120" s="87">
        <f>'ESTIMATED Earned Revenue'!$L121*1.07925</f>
        <v>63751902.419624999</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236081.99541962499</v>
      </c>
      <c r="G120" s="89">
        <f t="shared" si="33"/>
        <v>3.0418815713288299E-3</v>
      </c>
      <c r="H120" s="90">
        <f t="shared" si="34"/>
        <v>3.7031364784331664E-3</v>
      </c>
      <c r="I120" s="91">
        <f t="shared" si="35"/>
        <v>33878.411419624987</v>
      </c>
      <c r="J120" s="91">
        <f>C120*(1+'Control Panel'!$C$44)</f>
        <v>68467389.88231501</v>
      </c>
      <c r="K120" s="91">
        <f>D120*(1+'Control Panel'!$C$44)</f>
        <v>65664459.492213748</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243164.45543221376</v>
      </c>
      <c r="N120" s="92">
        <f t="shared" si="36"/>
        <v>34894.765972213732</v>
      </c>
      <c r="O120" s="92">
        <f>J120*(1+'Control Panel'!$C$44)</f>
        <v>70521411.578784466</v>
      </c>
      <c r="P120" s="92">
        <f>K120*(1+'Control Panel'!$C$44)</f>
        <v>67634393.276980162</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250459.38909518017</v>
      </c>
      <c r="S120" s="92">
        <f t="shared" si="37"/>
        <v>35941.608951380127</v>
      </c>
      <c r="T120" s="92">
        <f>O120*(1+'Control Panel'!$C$44)</f>
        <v>72637053.926147997</v>
      </c>
      <c r="U120" s="92">
        <f>P120*(1+'Control Panel'!$C$44)</f>
        <v>69663425.075289562</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257973.17107253562</v>
      </c>
      <c r="X120" s="92">
        <f t="shared" si="38"/>
        <v>37019.857524421561</v>
      </c>
      <c r="Y120" s="91">
        <f>T120*(1+'Control Panel'!$C$44)</f>
        <v>74816165.543932438</v>
      </c>
      <c r="Z120" s="91">
        <f>U120*(1+'Control Panel'!$C$44)</f>
        <v>71753327.827548251</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265712.3663547117</v>
      </c>
      <c r="AC120" s="93">
        <f t="shared" si="39"/>
        <v>38130.453400154191</v>
      </c>
      <c r="AD120" s="93">
        <f>Y120*(1+'Control Panel'!$C$44)</f>
        <v>77060650.510250419</v>
      </c>
      <c r="AE120" s="91">
        <f>Z120*(1+'Control Panel'!$C$44)</f>
        <v>73905927.662374705</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273683.73749535304</v>
      </c>
      <c r="AH120" s="91">
        <f t="shared" si="40"/>
        <v>39274.367152158811</v>
      </c>
      <c r="AI120" s="92">
        <f t="shared" si="41"/>
        <v>1105732.0664496659</v>
      </c>
      <c r="AJ120" s="92">
        <f t="shared" si="42"/>
        <v>1290993.1194499943</v>
      </c>
      <c r="AK120" s="92">
        <f t="shared" si="43"/>
        <v>185261.05300032836</v>
      </c>
    </row>
    <row r="121" spans="1:37" s="94" customFormat="1" ht="14.1">
      <c r="A121" s="86" t="str">
        <f>'ESTIMATED Earned Revenue'!A122</f>
        <v>Pittsburgh, PA</v>
      </c>
      <c r="B121" s="86"/>
      <c r="C121" s="87">
        <f>'ESTIMATED Earned Revenue'!$I122*1.07925</f>
        <v>68592393.171750009</v>
      </c>
      <c r="D121" s="87">
        <f>'ESTIMATED Earned Revenue'!$L122*1.07925</f>
        <v>66114600.081150003</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238444.69308114998</v>
      </c>
      <c r="G121" s="89">
        <f t="shared" si="33"/>
        <v>2.9479009938273766E-3</v>
      </c>
      <c r="H121" s="90">
        <f t="shared" si="34"/>
        <v>3.6065361174155114E-3</v>
      </c>
      <c r="I121" s="91">
        <f t="shared" si="35"/>
        <v>36241.109081149974</v>
      </c>
      <c r="J121" s="91">
        <f>C121*(1+'Control Panel'!$C$44)</f>
        <v>70650164.966902509</v>
      </c>
      <c r="K121" s="91">
        <f>D121*(1+'Control Panel'!$C$44)</f>
        <v>68098038.083584502</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245598.03402358451</v>
      </c>
      <c r="N121" s="92">
        <f t="shared" si="36"/>
        <v>37328.344563584484</v>
      </c>
      <c r="O121" s="92">
        <f>J121*(1+'Control Panel'!$C$44)</f>
        <v>72769669.915909588</v>
      </c>
      <c r="P121" s="92">
        <f>K121*(1+'Control Panel'!$C$44)</f>
        <v>70140979.226092041</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252965.97504429205</v>
      </c>
      <c r="S121" s="92">
        <f t="shared" si="37"/>
        <v>38448.194900492002</v>
      </c>
      <c r="T121" s="92">
        <f>O121*(1+'Control Panel'!$C$44)</f>
        <v>74952760.013386875</v>
      </c>
      <c r="U121" s="92">
        <f>P121*(1+'Control Panel'!$C$44)</f>
        <v>72245208.602874801</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260554.95460012087</v>
      </c>
      <c r="X121" s="92">
        <f t="shared" si="38"/>
        <v>39601.641052006802</v>
      </c>
      <c r="Y121" s="91">
        <f>T121*(1+'Control Panel'!$C$44)</f>
        <v>77201342.813788489</v>
      </c>
      <c r="Z121" s="91">
        <f>U121*(1+'Control Panel'!$C$44)</f>
        <v>74412564.86096105</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268371.60338812449</v>
      </c>
      <c r="AC121" s="93">
        <f t="shared" si="39"/>
        <v>40789.690433566982</v>
      </c>
      <c r="AD121" s="93">
        <f>Y121*(1+'Control Panel'!$C$44)</f>
        <v>79517383.098202139</v>
      </c>
      <c r="AE121" s="91">
        <f>Z121*(1+'Control Panel'!$C$44)</f>
        <v>76644941.80678989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276422.75163976825</v>
      </c>
      <c r="AH121" s="91">
        <f t="shared" si="40"/>
        <v>42013.381296574022</v>
      </c>
      <c r="AI121" s="92">
        <f t="shared" si="41"/>
        <v>1105732.0664496659</v>
      </c>
      <c r="AJ121" s="92">
        <f t="shared" si="42"/>
        <v>1303913.3186958903</v>
      </c>
      <c r="AK121" s="92">
        <f t="shared" si="43"/>
        <v>198181.25224622432</v>
      </c>
    </row>
    <row r="122" spans="1:37" s="94" customFormat="1" ht="14.1">
      <c r="A122" s="86" t="str">
        <f>'ESTIMATED Earned Revenue'!A123</f>
        <v>Roanoke, VA</v>
      </c>
      <c r="B122" s="86"/>
      <c r="C122" s="87">
        <f>'ESTIMATED Earned Revenue'!$I123*1.07925</f>
        <v>70013940.659572497</v>
      </c>
      <c r="D122" s="87">
        <f>'ESTIMATED Earned Revenue'!$L123*1.07925</f>
        <v>68649917.448215246</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240980.01044821524</v>
      </c>
      <c r="G122" s="89">
        <f t="shared" si="33"/>
        <v>2.8880474673346956E-3</v>
      </c>
      <c r="H122" s="90">
        <f t="shared" si="34"/>
        <v>3.5102738561920907E-3</v>
      </c>
      <c r="I122" s="91">
        <f t="shared" si="35"/>
        <v>38776.426448215236</v>
      </c>
      <c r="J122" s="91">
        <f>C122*(1+'Control Panel'!$C$44)</f>
        <v>72114358.879359677</v>
      </c>
      <c r="K122" s="91">
        <f>D122*(1+'Control Panel'!$C$44)</f>
        <v>70709414.971661702</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248209.41091166172</v>
      </c>
      <c r="N122" s="92">
        <f t="shared" si="36"/>
        <v>39939.721451661695</v>
      </c>
      <c r="O122" s="92">
        <f>J122*(1+'Control Panel'!$C$44)</f>
        <v>74277789.645740464</v>
      </c>
      <c r="P122" s="92">
        <f>K122*(1+'Control Panel'!$C$44)</f>
        <v>72830697.420811549</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255655.69323901157</v>
      </c>
      <c r="S122" s="92">
        <f t="shared" si="37"/>
        <v>41137.913095211523</v>
      </c>
      <c r="T122" s="92">
        <f>O122*(1+'Control Panel'!$C$44)</f>
        <v>76506123.335112676</v>
      </c>
      <c r="U122" s="92">
        <f>P122*(1+'Control Panel'!$C$44)</f>
        <v>75015618.343435898</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263325.36434068193</v>
      </c>
      <c r="X122" s="92">
        <f t="shared" si="38"/>
        <v>42372.050792567868</v>
      </c>
      <c r="Y122" s="91">
        <f>T122*(1+'Control Panel'!$C$44)</f>
        <v>78801307.035166055</v>
      </c>
      <c r="Z122" s="91">
        <f>U122*(1+'Control Panel'!$C$44)</f>
        <v>77266086.89373897</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271225.12542090239</v>
      </c>
      <c r="AC122" s="93">
        <f t="shared" si="39"/>
        <v>43643.212466344878</v>
      </c>
      <c r="AD122" s="93">
        <f>Y122*(1+'Control Panel'!$C$44)</f>
        <v>81165346.246221036</v>
      </c>
      <c r="AE122" s="91">
        <f>Z122*(1+'Control Panel'!$C$44)</f>
        <v>79584069.500551134</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279361.87933352945</v>
      </c>
      <c r="AH122" s="91">
        <f t="shared" si="40"/>
        <v>44952.50899033522</v>
      </c>
      <c r="AI122" s="92">
        <f t="shared" si="41"/>
        <v>1105732.0664496659</v>
      </c>
      <c r="AJ122" s="92">
        <f t="shared" si="42"/>
        <v>1317777.473245787</v>
      </c>
      <c r="AK122" s="92">
        <f t="shared" si="43"/>
        <v>212045.40679612104</v>
      </c>
    </row>
    <row r="123" spans="1:37" s="94" customFormat="1" ht="14.1">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242433.89161525</v>
      </c>
      <c r="G123" s="89">
        <f t="shared" si="33"/>
        <v>2.8843456131350592E-3</v>
      </c>
      <c r="H123" s="90">
        <f t="shared" si="34"/>
        <v>3.4582133408461581E-3</v>
      </c>
      <c r="I123" s="91">
        <f t="shared" si="35"/>
        <v>40230.30761525</v>
      </c>
      <c r="J123" s="91">
        <f>C123*(1+'Control Panel'!$C$44)</f>
        <v>72206912.573707506</v>
      </c>
      <c r="K123" s="91">
        <f>D123*(1+'Control Panel'!$C$44)</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249706.90851370752</v>
      </c>
      <c r="N123" s="92">
        <f t="shared" si="36"/>
        <v>41437.219053707493</v>
      </c>
      <c r="O123" s="92">
        <f>J123*(1+'Control Panel'!$C$44)</f>
        <v>74373119.950918734</v>
      </c>
      <c r="P123" s="92">
        <f>K123*(1+'Control Panel'!$C$44)</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257198.11576911877</v>
      </c>
      <c r="S123" s="92">
        <f t="shared" si="37"/>
        <v>42680.335625318723</v>
      </c>
      <c r="T123" s="92">
        <f>O123*(1+'Control Panel'!$C$44)</f>
        <v>76604313.5494463</v>
      </c>
      <c r="U123" s="92">
        <f>P123*(1+'Control Panel'!$C$44)</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264914.05954669236</v>
      </c>
      <c r="X123" s="92">
        <f t="shared" si="38"/>
        <v>43960.745998578292</v>
      </c>
      <c r="Y123" s="91">
        <f>T123*(1+'Control Panel'!$C$44)</f>
        <v>78902442.955929697</v>
      </c>
      <c r="Z123" s="91">
        <f>U123*(1+'Control Panel'!$C$44)</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272861.48148309311</v>
      </c>
      <c r="AC123" s="93">
        <f t="shared" si="39"/>
        <v>45279.568528535601</v>
      </c>
      <c r="AD123" s="93">
        <f>Y123*(1+'Control Panel'!$C$44)</f>
        <v>81269516.244607583</v>
      </c>
      <c r="AE123" s="91">
        <f>Z123*(1+'Control Panel'!$C$44)</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281047.32607758592</v>
      </c>
      <c r="AH123" s="91">
        <f t="shared" si="40"/>
        <v>46637.955734391697</v>
      </c>
      <c r="AI123" s="92">
        <f t="shared" si="41"/>
        <v>1105732.0664496659</v>
      </c>
      <c r="AJ123" s="92">
        <f t="shared" si="42"/>
        <v>1325727.8913901977</v>
      </c>
      <c r="AK123" s="92">
        <f t="shared" si="43"/>
        <v>219995.82494053175</v>
      </c>
    </row>
    <row r="124" spans="1:37" s="94" customFormat="1" ht="14.1">
      <c r="A124" s="86" t="str">
        <f>'ESTIMATED Earned Revenue'!A125</f>
        <v>Menasha, WI</v>
      </c>
      <c r="B124" s="86"/>
      <c r="C124" s="87">
        <f>'ESTIMATED Earned Revenue'!$I125*1.07925</f>
        <v>71813932.426635012</v>
      </c>
      <c r="D124" s="87">
        <f>'ESTIMATED Earned Revenue'!$L125*1.07925</f>
        <v>71784243.227222264</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244114.33622722226</v>
      </c>
      <c r="G124" s="89">
        <f t="shared" si="33"/>
        <v>2.8156595408080575E-3</v>
      </c>
      <c r="H124" s="90">
        <f t="shared" si="34"/>
        <v>3.4006674062790482E-3</v>
      </c>
      <c r="I124" s="91">
        <f t="shared" si="35"/>
        <v>41910.752227222256</v>
      </c>
      <c r="J124" s="91">
        <f>C124*(1+'Control Panel'!$C$44)</f>
        <v>73968350.39943406</v>
      </c>
      <c r="K124" s="91">
        <f>D124*(1+'Control Panel'!$C$44)</f>
        <v>73937770.524038941</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251437.76646403896</v>
      </c>
      <c r="N124" s="92">
        <f t="shared" si="36"/>
        <v>43168.077004038933</v>
      </c>
      <c r="O124" s="92">
        <f>J124*(1+'Control Panel'!$C$44)</f>
        <v>76187400.911417082</v>
      </c>
      <c r="P124" s="92">
        <f>K124*(1+'Control Panel'!$C$44)</f>
        <v>76155903.639760107</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258980.89945796013</v>
      </c>
      <c r="S124" s="92">
        <f t="shared" si="37"/>
        <v>44463.119314160082</v>
      </c>
      <c r="T124" s="92">
        <f>O124*(1+'Control Panel'!$C$44)</f>
        <v>78473022.938759595</v>
      </c>
      <c r="U124" s="92">
        <f>P124*(1+'Control Panel'!$C$44)</f>
        <v>78440580.74895291</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266750.32674619899</v>
      </c>
      <c r="X124" s="92">
        <f t="shared" si="38"/>
        <v>45797.013198084926</v>
      </c>
      <c r="Y124" s="91">
        <f>T124*(1+'Control Panel'!$C$44)</f>
        <v>80827213.626922384</v>
      </c>
      <c r="Z124" s="91">
        <f>U124*(1+'Control Panel'!$C$44)</f>
        <v>80793798.171421498</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274752.83669858496</v>
      </c>
      <c r="AC124" s="93">
        <f t="shared" si="39"/>
        <v>47170.923744027445</v>
      </c>
      <c r="AD124" s="93">
        <f>Y124*(1+'Control Panel'!$C$44)</f>
        <v>83252030.035730064</v>
      </c>
      <c r="AE124" s="91">
        <f>Z124*(1+'Control Panel'!$C$44)</f>
        <v>83217612.11656414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282995.42194954248</v>
      </c>
      <c r="AH124" s="91">
        <f t="shared" si="40"/>
        <v>48586.05160634825</v>
      </c>
      <c r="AI124" s="92">
        <f t="shared" si="41"/>
        <v>1105732.0664496659</v>
      </c>
      <c r="AJ124" s="92">
        <f t="shared" si="42"/>
        <v>1334917.2513163257</v>
      </c>
      <c r="AK124" s="92">
        <f t="shared" si="43"/>
        <v>229185.18486665981</v>
      </c>
    </row>
    <row r="125" spans="1:37" s="94" customFormat="1" ht="14.1">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245058.58209248498</v>
      </c>
      <c r="G125" s="89">
        <f t="shared" si="33"/>
        <v>2.7802527802120065E-3</v>
      </c>
      <c r="H125" s="90">
        <f t="shared" si="34"/>
        <v>3.3694991488253919E-3</v>
      </c>
      <c r="I125" s="91">
        <f t="shared" si="35"/>
        <v>42854.998092484981</v>
      </c>
      <c r="J125" s="91">
        <f>C125*(1+'Control Panel'!$C$44)</f>
        <v>74910343.765259549</v>
      </c>
      <c r="K125" s="91">
        <f>D125*(1+'Control Panel'!$C$44)</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252410.33970525954</v>
      </c>
      <c r="N125" s="92">
        <f t="shared" si="36"/>
        <v>44140.650245259516</v>
      </c>
      <c r="O125" s="92">
        <f>J125*(1+'Control Panel'!$C$44)</f>
        <v>77157654.078217342</v>
      </c>
      <c r="P125" s="92">
        <f>K125*(1+'Control Panel'!$C$44)</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259982.64989641737</v>
      </c>
      <c r="S125" s="92">
        <f t="shared" si="37"/>
        <v>45464.86975261732</v>
      </c>
      <c r="T125" s="92">
        <f>O125*(1+'Control Panel'!$C$44)</f>
        <v>79472383.700563863</v>
      </c>
      <c r="U125" s="92">
        <f>P125*(1+'Control Panel'!$C$44)</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267782.12969780993</v>
      </c>
      <c r="X125" s="92">
        <f t="shared" si="38"/>
        <v>46828.816149695864</v>
      </c>
      <c r="Y125" s="91">
        <f>T125*(1+'Control Panel'!$C$44)</f>
        <v>81856555.211580783</v>
      </c>
      <c r="Z125" s="91">
        <f>U125*(1+'Control Panel'!$C$44)</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275815.59373874421</v>
      </c>
      <c r="AC125" s="93">
        <f t="shared" si="39"/>
        <v>48233.680784186698</v>
      </c>
      <c r="AD125" s="93">
        <f>Y125*(1+'Control Panel'!$C$44)</f>
        <v>84312251.867928207</v>
      </c>
      <c r="AE125" s="91">
        <f>Z125*(1+'Control Panel'!$C$44)</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284090.06170090655</v>
      </c>
      <c r="AH125" s="91">
        <f t="shared" si="40"/>
        <v>49680.69135771232</v>
      </c>
      <c r="AI125" s="92">
        <f t="shared" si="41"/>
        <v>1105732.0664496659</v>
      </c>
      <c r="AJ125" s="92">
        <f t="shared" si="42"/>
        <v>1340080.7747391376</v>
      </c>
      <c r="AK125" s="92">
        <f t="shared" si="43"/>
        <v>234348.70828947169</v>
      </c>
    </row>
    <row r="126" spans="1:37" s="94" customFormat="1" ht="14.1">
      <c r="A126" s="86" t="str">
        <f>'ESTIMATED Earned Revenue'!A127</f>
        <v>Charleston, SC</v>
      </c>
      <c r="B126" s="86"/>
      <c r="C126" s="87">
        <f>'ESTIMATED Earned Revenue'!$I127*1.07925</f>
        <v>77430538.705500007</v>
      </c>
      <c r="D126" s="87">
        <f>'ESTIMATED Earned Revenue'!$L127*1.07925</f>
        <v>71615030.407425001</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243945.12340742498</v>
      </c>
      <c r="G126" s="89">
        <f t="shared" si="33"/>
        <v>2.611419052230321E-3</v>
      </c>
      <c r="H126" s="90">
        <f t="shared" si="34"/>
        <v>3.4063397309139856E-3</v>
      </c>
      <c r="I126" s="91">
        <f t="shared" si="35"/>
        <v>41741.539407424978</v>
      </c>
      <c r="J126" s="91">
        <f>C126*(1+'Control Panel'!$C$44)</f>
        <v>79753454.866665006</v>
      </c>
      <c r="K126" s="91">
        <f>D126*(1+'Control Panel'!$C$44)</f>
        <v>73763481.319647759</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251263.47725964777</v>
      </c>
      <c r="N126" s="92">
        <f t="shared" si="36"/>
        <v>42993.787799647747</v>
      </c>
      <c r="O126" s="92">
        <f>J126*(1+'Control Panel'!$C$44)</f>
        <v>82146058.512664959</v>
      </c>
      <c r="P126" s="92">
        <f>K126*(1+'Control Panel'!$C$44)</f>
        <v>75976385.7592372</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258801.38157743722</v>
      </c>
      <c r="S126" s="92">
        <f t="shared" si="37"/>
        <v>44283.601433637174</v>
      </c>
      <c r="T126" s="92">
        <f>O126*(1+'Control Panel'!$C$44)</f>
        <v>84610440.268044904</v>
      </c>
      <c r="U126" s="92">
        <f>P126*(1+'Control Panel'!$C$44)</f>
        <v>78255677.332014322</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266565.42332926037</v>
      </c>
      <c r="X126" s="92">
        <f t="shared" si="38"/>
        <v>45612.109781146311</v>
      </c>
      <c r="Y126" s="91">
        <f>T126*(1+'Control Panel'!$C$44)</f>
        <v>87148753.476086259</v>
      </c>
      <c r="Z126" s="91">
        <f>U126*(1+'Control Panel'!$C$44)</f>
        <v>80603347.651974753</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274562.38617913821</v>
      </c>
      <c r="AC126" s="93">
        <f t="shared" si="39"/>
        <v>46980.473224580695</v>
      </c>
      <c r="AD126" s="93">
        <f>Y126*(1+'Control Panel'!$C$44)</f>
        <v>89763216.080368847</v>
      </c>
      <c r="AE126" s="91">
        <f>Z126*(1+'Control Panel'!$C$44)</f>
        <v>83021448.081533998</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282799.25791451236</v>
      </c>
      <c r="AH126" s="91">
        <f t="shared" si="40"/>
        <v>48389.887571318133</v>
      </c>
      <c r="AI126" s="92">
        <f t="shared" si="41"/>
        <v>1105732.0664496659</v>
      </c>
      <c r="AJ126" s="92">
        <f t="shared" si="42"/>
        <v>1333991.9262599959</v>
      </c>
      <c r="AK126" s="92">
        <f t="shared" si="43"/>
        <v>228259.85981032997</v>
      </c>
    </row>
    <row r="127" spans="1:37" s="94" customFormat="1" ht="14.1">
      <c r="A127" s="86" t="str">
        <f>'ESTIMATED Earned Revenue'!A128</f>
        <v>Saint Petersburg, FL</v>
      </c>
      <c r="B127" s="86"/>
      <c r="C127" s="87">
        <f>'ESTIMATED Earned Revenue'!$I128*1.07925</f>
        <v>79177006.914329991</v>
      </c>
      <c r="D127" s="87">
        <f>'ESTIMATED Earned Revenue'!$L128*1.07925</f>
        <v>78658396.775694743</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249999.99599999998</v>
      </c>
      <c r="G127" s="89">
        <f t="shared" si="33"/>
        <v>2.5538169713687905E-3</v>
      </c>
      <c r="H127" s="90">
        <f t="shared" si="34"/>
        <v>3.1783001719817585E-3</v>
      </c>
      <c r="I127" s="91">
        <f t="shared" si="35"/>
        <v>47796.411999999982</v>
      </c>
      <c r="J127" s="91">
        <f>C127*(1+'Control Panel'!$C$44)</f>
        <v>81552317.121759892</v>
      </c>
      <c r="K127" s="91">
        <f>D127*(1+'Control Panel'!$C$44)</f>
        <v>81018148.678965583</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257499.99603000001</v>
      </c>
      <c r="N127" s="92">
        <f t="shared" si="36"/>
        <v>49230.306569999986</v>
      </c>
      <c r="O127" s="92">
        <f>J127*(1+'Control Panel'!$C$44)</f>
        <v>83998886.635412693</v>
      </c>
      <c r="P127" s="92">
        <f>K127*(1+'Control Panel'!$C$44)</f>
        <v>83448693.139334559</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265224.9959109</v>
      </c>
      <c r="S127" s="92">
        <f t="shared" si="37"/>
        <v>50707.215767099959</v>
      </c>
      <c r="T127" s="92">
        <f>O127*(1+'Control Panel'!$C$44)</f>
        <v>86518853.234475076</v>
      </c>
      <c r="U127" s="92">
        <f>P127*(1+'Control Panel'!$C$44)</f>
        <v>85952153.933514595</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273181.74618545407</v>
      </c>
      <c r="X127" s="92">
        <f t="shared" si="38"/>
        <v>52228.432637340011</v>
      </c>
      <c r="Y127" s="91">
        <f>T127*(1+'Control Panel'!$C$44)</f>
        <v>89114418.831509337</v>
      </c>
      <c r="Z127" s="91">
        <f>U127*(1+'Control Panel'!$C$44)</f>
        <v>88530718.551520035</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281377.19875101768</v>
      </c>
      <c r="AC127" s="93">
        <f t="shared" si="39"/>
        <v>53795.285796460172</v>
      </c>
      <c r="AD127" s="93">
        <f>Y127*(1+'Control Panel'!$C$44)</f>
        <v>91787851.396454617</v>
      </c>
      <c r="AE127" s="91">
        <f>Z127*(1+'Control Panel'!$C$44)</f>
        <v>91186640.108065635</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289818.51489354821</v>
      </c>
      <c r="AH127" s="91">
        <f t="shared" si="40"/>
        <v>55409.144550353987</v>
      </c>
      <c r="AI127" s="92">
        <f t="shared" si="41"/>
        <v>1105732.0664496659</v>
      </c>
      <c r="AJ127" s="92">
        <f t="shared" si="42"/>
        <v>1367102.4517709198</v>
      </c>
      <c r="AK127" s="92">
        <f t="shared" si="43"/>
        <v>261370.38532125391</v>
      </c>
    </row>
    <row r="128" spans="1:37" s="94" customFormat="1" ht="14.1">
      <c r="A128" s="86" t="str">
        <f>'ESTIMATED Earned Revenue'!A129</f>
        <v>Washington, DC</v>
      </c>
      <c r="B128" s="86"/>
      <c r="C128" s="87">
        <f>'ESTIMATED Earned Revenue'!$I129*1.07925</f>
        <v>79867432.39779751</v>
      </c>
      <c r="D128" s="87">
        <f>'ESTIMATED Earned Revenue'!$L129*1.07925</f>
        <v>75776013.515860498</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248106.10651586048</v>
      </c>
      <c r="G128" s="89">
        <f t="shared" si="33"/>
        <v>2.5317401339870309E-3</v>
      </c>
      <c r="H128" s="90">
        <f t="shared" si="34"/>
        <v>3.2742037355122933E-3</v>
      </c>
      <c r="I128" s="91">
        <f t="shared" si="35"/>
        <v>45902.522515860474</v>
      </c>
      <c r="J128" s="91">
        <f>C128*(1+'Control Panel'!$C$44)</f>
        <v>82263455.369731441</v>
      </c>
      <c r="K128" s="91">
        <f>D128*(1+'Control Panel'!$C$44)</f>
        <v>78049293.921336308</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255549.28986133632</v>
      </c>
      <c r="N128" s="92">
        <f t="shared" si="36"/>
        <v>47279.600401336298</v>
      </c>
      <c r="O128" s="92">
        <f>J128*(1+'Control Panel'!$C$44)</f>
        <v>84731359.03082338</v>
      </c>
      <c r="P128" s="92">
        <f>K128*(1+'Control Panel'!$C$44)</f>
        <v>80390772.738976404</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263215.7685571764</v>
      </c>
      <c r="S128" s="92">
        <f t="shared" si="37"/>
        <v>48697.988413376355</v>
      </c>
      <c r="T128" s="92">
        <f>O128*(1+'Control Panel'!$C$44)</f>
        <v>87273299.801748082</v>
      </c>
      <c r="U128" s="92">
        <f>P128*(1+'Control Panel'!$C$44)</f>
        <v>82802495.921145692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271112.24191839178</v>
      </c>
      <c r="X128" s="92">
        <f t="shared" si="38"/>
        <v>50158.928370277717</v>
      </c>
      <c r="Y128" s="91">
        <f>T128*(1+'Control Panel'!$C$44)</f>
        <v>89891498.795800522</v>
      </c>
      <c r="Z128" s="91">
        <f>U128*(1+'Control Panel'!$C$44)</f>
        <v>85286570.798780069</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279245.60932594351</v>
      </c>
      <c r="AC128" s="93">
        <f t="shared" si="39"/>
        <v>51663.696371386002</v>
      </c>
      <c r="AD128" s="93">
        <f>Y128*(1+'Control Panel'!$C$44)</f>
        <v>92588243.759674534</v>
      </c>
      <c r="AE128" s="91">
        <f>Z128*(1+'Control Panel'!$C$44)</f>
        <v>87845167.922743469</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287622.97775572177</v>
      </c>
      <c r="AH128" s="91">
        <f t="shared" si="40"/>
        <v>53213.607412527548</v>
      </c>
      <c r="AI128" s="92">
        <f t="shared" si="41"/>
        <v>1105732.0664496659</v>
      </c>
      <c r="AJ128" s="92">
        <f t="shared" si="42"/>
        <v>1356745.8874185695</v>
      </c>
      <c r="AK128" s="92">
        <f t="shared" si="43"/>
        <v>251013.8209689036</v>
      </c>
    </row>
    <row r="129" spans="1:37" s="94" customFormat="1" ht="14.1">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249999.99599999998</v>
      </c>
      <c r="G129" s="89">
        <f t="shared" si="33"/>
        <v>2.4496815779206866E-3</v>
      </c>
      <c r="H129" s="90">
        <f t="shared" si="34"/>
        <v>3.0287316009267435E-3</v>
      </c>
      <c r="I129" s="91">
        <f t="shared" si="35"/>
        <v>47796.411999999982</v>
      </c>
      <c r="J129" s="91">
        <f>C129*(1+'Control Panel'!$C$44)</f>
        <v>85019087.13245146</v>
      </c>
      <c r="K129" s="91">
        <f>D129*(1+'Control Panel'!$C$44)</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257499.99603000001</v>
      </c>
      <c r="N129" s="92">
        <f t="shared" si="36"/>
        <v>49230.306569999986</v>
      </c>
      <c r="O129" s="92">
        <f>J129*(1+'Control Panel'!$C$44)</f>
        <v>87569659.746425003</v>
      </c>
      <c r="P129" s="92">
        <f>K129*(1+'Control Panel'!$C$44)</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265224.9959109</v>
      </c>
      <c r="S129" s="92">
        <f t="shared" si="37"/>
        <v>50707.215767099959</v>
      </c>
      <c r="T129" s="92">
        <f>O129*(1+'Control Panel'!$C$44)</f>
        <v>90196749.538817748</v>
      </c>
      <c r="U129" s="92">
        <f>P129*(1+'Control Panel'!$C$44)</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273181.74618545407</v>
      </c>
      <c r="X129" s="92">
        <f t="shared" si="38"/>
        <v>52228.432637340011</v>
      </c>
      <c r="Y129" s="91">
        <f>T129*(1+'Control Panel'!$C$44)</f>
        <v>92902652.024982288</v>
      </c>
      <c r="Z129" s="91">
        <f>U129*(1+'Control Panel'!$C$44)</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281377.19875101768</v>
      </c>
      <c r="AC129" s="93">
        <f t="shared" si="39"/>
        <v>53795.285796460172</v>
      </c>
      <c r="AD129" s="93">
        <f>Y129*(1+'Control Panel'!$C$44)</f>
        <v>95689731.58573176</v>
      </c>
      <c r="AE129" s="91">
        <f>Z129*(1+'Control Panel'!$C$44)</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289818.51489354821</v>
      </c>
      <c r="AH129" s="91">
        <f t="shared" si="40"/>
        <v>55409.144550353987</v>
      </c>
      <c r="AI129" s="92">
        <f t="shared" si="41"/>
        <v>1105732.0664496659</v>
      </c>
      <c r="AJ129" s="92">
        <f t="shared" si="42"/>
        <v>1367102.4517709198</v>
      </c>
      <c r="AK129" s="92">
        <f t="shared" si="43"/>
        <v>261370.38532125391</v>
      </c>
    </row>
    <row r="130" spans="1:37" s="94" customFormat="1" ht="14.1">
      <c r="A130" s="86" t="str">
        <f>'ESTIMATED Earned Revenue'!A131</f>
        <v>Harrisburg, PA</v>
      </c>
      <c r="B130" s="86"/>
      <c r="C130" s="87">
        <f>'ESTIMATED Earned Revenue'!$I131*1.07925</f>
        <v>83607767.850779995</v>
      </c>
      <c r="D130" s="87">
        <f>'ESTIMATED Earned Revenue'!$L131*1.07925</f>
        <v>81558826.779158995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249999.99599999998</v>
      </c>
      <c r="G130" s="89">
        <f t="shared" si="33"/>
        <v>2.4184784404349289E-3</v>
      </c>
      <c r="H130" s="90">
        <f t="shared" si="34"/>
        <v>3.065272097120006E-3</v>
      </c>
      <c r="I130" s="91">
        <f t="shared" si="35"/>
        <v>47796.411999999982</v>
      </c>
      <c r="J130" s="91">
        <f>C130*(1+'Control Panel'!$C$44)</f>
        <v>86116000.886303395</v>
      </c>
      <c r="K130" s="91">
        <f>D130*(1+'Control Panel'!$C$44)</f>
        <v>84005591.582533762</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257499.99603000001</v>
      </c>
      <c r="N130" s="92">
        <f t="shared" si="36"/>
        <v>49230.306569999986</v>
      </c>
      <c r="O130" s="92">
        <f>J130*(1+'Control Panel'!$C$44)</f>
        <v>88699480.912892506</v>
      </c>
      <c r="P130" s="92">
        <f>K130*(1+'Control Panel'!$C$44)</f>
        <v>86525759.330009773</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265224.9959109</v>
      </c>
      <c r="S130" s="92">
        <f t="shared" si="37"/>
        <v>50707.215767099959</v>
      </c>
      <c r="T130" s="92">
        <f>O130*(1+'Control Panel'!$C$44)</f>
        <v>91360465.340279281</v>
      </c>
      <c r="U130" s="92">
        <f>P130*(1+'Control Panel'!$C$44)</f>
        <v>89121532.109910071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273181.74618545407</v>
      </c>
      <c r="X130" s="92">
        <f t="shared" si="38"/>
        <v>52228.432637340011</v>
      </c>
      <c r="Y130" s="91">
        <f>T130*(1+'Control Panel'!$C$44)</f>
        <v>94101279.300487667</v>
      </c>
      <c r="Z130" s="91">
        <f>U130*(1+'Control Panel'!$C$44)</f>
        <v>91795178.073207378</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281377.19875101768</v>
      </c>
      <c r="AC130" s="93">
        <f t="shared" si="39"/>
        <v>53795.285796460172</v>
      </c>
      <c r="AD130" s="93">
        <f>Y130*(1+'Control Panel'!$C$44)</f>
        <v>96924317.679502293</v>
      </c>
      <c r="AE130" s="91">
        <f>Z130*(1+'Control Panel'!$C$44)</f>
        <v>94549033.415403605</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289818.51489354821</v>
      </c>
      <c r="AH130" s="91">
        <f t="shared" si="40"/>
        <v>55409.144550353987</v>
      </c>
      <c r="AI130" s="92">
        <f t="shared" si="41"/>
        <v>1105732.0664496659</v>
      </c>
      <c r="AJ130" s="92">
        <f t="shared" si="42"/>
        <v>1367102.4517709198</v>
      </c>
      <c r="AK130" s="92">
        <f t="shared" si="43"/>
        <v>261370.38532125391</v>
      </c>
    </row>
    <row r="131" spans="1:37" s="94" customFormat="1" ht="14.1">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249999.99599999998</v>
      </c>
      <c r="G131" s="89">
        <f t="shared" ref="G131:G157" si="44">E131/$C131</f>
        <v>2.4017859881838789E-3</v>
      </c>
      <c r="H131" s="90">
        <f t="shared" ref="H131:H157" si="45">F131/$D131</f>
        <v>2.9695145632968882E-3</v>
      </c>
      <c r="I131" s="91">
        <f t="shared" ref="I131:I157" si="46">F131-E131</f>
        <v>47796.411999999982</v>
      </c>
      <c r="J131" s="91">
        <f>C131*(1+'Control Panel'!$C$44)</f>
        <v>86714508.513510004</v>
      </c>
      <c r="K131" s="91">
        <f>D131*(1+'Control Panel'!$C$44)</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257499.99603000001</v>
      </c>
      <c r="N131" s="92">
        <f t="shared" ref="N131:N157" si="47">M131-L131</f>
        <v>49230.306569999986</v>
      </c>
      <c r="O131" s="92">
        <f>J131*(1+'Control Panel'!$C$44)</f>
        <v>89315943.768915311</v>
      </c>
      <c r="P131" s="92">
        <f>K131*(1+'Control Panel'!$C$44)</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265224.9959109</v>
      </c>
      <c r="S131" s="92">
        <f t="shared" ref="S131:S157" si="48">R131-Q131</f>
        <v>50707.215767099959</v>
      </c>
      <c r="T131" s="92">
        <f>O131*(1+'Control Panel'!$C$44)</f>
        <v>91995422.081982777</v>
      </c>
      <c r="U131" s="92">
        <f>P131*(1+'Control Panel'!$C$44)</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273181.74618545407</v>
      </c>
      <c r="X131" s="92">
        <f t="shared" ref="X131:X157" si="49">W131-V131</f>
        <v>52228.432637340011</v>
      </c>
      <c r="Y131" s="91">
        <f>T131*(1+'Control Panel'!$C$44)</f>
        <v>94755284.744442269</v>
      </c>
      <c r="Z131" s="91">
        <f>U131*(1+'Control Panel'!$C$44)</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281377.19875101768</v>
      </c>
      <c r="AC131" s="93">
        <f t="shared" ref="AC131:AC157" si="50">AB131-AA131</f>
        <v>53795.285796460172</v>
      </c>
      <c r="AD131" s="93">
        <f>Y131*(1+'Control Panel'!$C$44)</f>
        <v>97597943.286775544</v>
      </c>
      <c r="AE131" s="91">
        <f>Z131*(1+'Control Panel'!$C$44)</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289818.51489354821</v>
      </c>
      <c r="AH131" s="91">
        <f t="shared" ref="AH131:AH157" si="51">AG131-AF131</f>
        <v>55409.144550353987</v>
      </c>
      <c r="AI131" s="92">
        <f t="shared" ref="AI131:AI157" si="52">L131+Q131+V131+AA131+AF131</f>
        <v>1105732.0664496659</v>
      </c>
      <c r="AJ131" s="92">
        <f t="shared" ref="AJ131:AJ157" si="53">M131+R131+W131+AB131+AG131</f>
        <v>1367102.4517709198</v>
      </c>
      <c r="AK131" s="92">
        <f t="shared" ref="AK131:AK157" si="54">AJ131-AI131</f>
        <v>261370.38532125391</v>
      </c>
    </row>
    <row r="132" spans="1:37" s="94" customFormat="1" ht="14.1">
      <c r="A132" s="86" t="str">
        <f>'ESTIMATED Earned Revenue'!A133</f>
        <v>San Francisco, CA</v>
      </c>
      <c r="B132" s="86"/>
      <c r="C132" s="87">
        <f>'ESTIMATED Earned Revenue'!$I133*1.07925</f>
        <v>84817827.89374502</v>
      </c>
      <c r="D132" s="87">
        <f>'ESTIMATED Earned Revenue'!$L133*1.07925</f>
        <v>82712272.124607772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249999.99599999998</v>
      </c>
      <c r="G132" s="89">
        <f t="shared" si="44"/>
        <v>2.3839750323871676E-3</v>
      </c>
      <c r="H132" s="90">
        <f t="shared" si="45"/>
        <v>3.0225260360804713E-3</v>
      </c>
      <c r="I132" s="91">
        <f t="shared" si="46"/>
        <v>47796.411999999982</v>
      </c>
      <c r="J132" s="91">
        <f>C132*(1+'Control Panel'!$C$44)</f>
        <v>87362362.730557367</v>
      </c>
      <c r="K132" s="91">
        <f>D132*(1+'Control Panel'!$C$44)</f>
        <v>85193640.288346007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257499.99603000001</v>
      </c>
      <c r="N132" s="92">
        <f t="shared" si="47"/>
        <v>49230.306569999986</v>
      </c>
      <c r="O132" s="92">
        <f>J132*(1+'Control Panel'!$C$44)</f>
        <v>89983233.612474084</v>
      </c>
      <c r="P132" s="92">
        <f>K132*(1+'Control Panel'!$C$44)</f>
        <v>87749449.496996388</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265224.9959109</v>
      </c>
      <c r="S132" s="92">
        <f t="shared" si="48"/>
        <v>50707.215767099959</v>
      </c>
      <c r="T132" s="92">
        <f>O132*(1+'Control Panel'!$C$44)</f>
        <v>92682730.620848313</v>
      </c>
      <c r="U132" s="92">
        <f>P132*(1+'Control Panel'!$C$44)</f>
        <v>90381932.98190628</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273181.74618545407</v>
      </c>
      <c r="X132" s="92">
        <f t="shared" si="49"/>
        <v>52228.432637340011</v>
      </c>
      <c r="Y132" s="91">
        <f>T132*(1+'Control Panel'!$C$44)</f>
        <v>95463212.539473772</v>
      </c>
      <c r="Z132" s="91">
        <f>U132*(1+'Control Panel'!$C$44)</f>
        <v>93093390.97136347</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281377.19875101768</v>
      </c>
      <c r="AC132" s="93">
        <f t="shared" si="50"/>
        <v>53795.285796460172</v>
      </c>
      <c r="AD132" s="93">
        <f>Y132*(1+'Control Panel'!$C$44)</f>
        <v>98327108.915657982</v>
      </c>
      <c r="AE132" s="91">
        <f>Z132*(1+'Control Panel'!$C$44)</f>
        <v>95886192.700504377</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289818.51489354821</v>
      </c>
      <c r="AH132" s="91">
        <f t="shared" si="51"/>
        <v>55409.144550353987</v>
      </c>
      <c r="AI132" s="92">
        <f t="shared" si="52"/>
        <v>1105732.0664496659</v>
      </c>
      <c r="AJ132" s="92">
        <f t="shared" si="53"/>
        <v>1367102.4517709198</v>
      </c>
      <c r="AK132" s="92">
        <f t="shared" si="54"/>
        <v>261370.38532125391</v>
      </c>
    </row>
    <row r="133" spans="1:37" s="94" customFormat="1" ht="14.1">
      <c r="A133" s="86" t="str">
        <f>'ESTIMATED Earned Revenue'!A134</f>
        <v>Richmond, VA</v>
      </c>
      <c r="B133" s="86"/>
      <c r="C133" s="87">
        <f>'ESTIMATED Earned Revenue'!$I134*1.07925</f>
        <v>88207498.584749997</v>
      </c>
      <c r="D133" s="87">
        <f>'ESTIMATED Earned Revenue'!$L134*1.07925</f>
        <v>82697767.281975001</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249999.99599999998</v>
      </c>
      <c r="G133" s="89">
        <f t="shared" si="44"/>
        <v>2.2923627497011749E-3</v>
      </c>
      <c r="H133" s="90">
        <f t="shared" si="45"/>
        <v>3.0230561745104158E-3</v>
      </c>
      <c r="I133" s="91">
        <f t="shared" si="46"/>
        <v>47796.411999999982</v>
      </c>
      <c r="J133" s="91">
        <f>C133*(1+'Control Panel'!$C$44)</f>
        <v>90853723.542292506</v>
      </c>
      <c r="K133" s="91">
        <f>D133*(1+'Control Panel'!$C$44)</f>
        <v>85178700.300434247</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257499.99603000001</v>
      </c>
      <c r="N133" s="92">
        <f t="shared" si="47"/>
        <v>49230.306569999986</v>
      </c>
      <c r="O133" s="92">
        <f>J133*(1+'Control Panel'!$C$44)</f>
        <v>93579335.248561278</v>
      </c>
      <c r="P133" s="92">
        <f>K133*(1+'Control Panel'!$C$44)</f>
        <v>87734061.309447274</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265224.9959109</v>
      </c>
      <c r="S133" s="92">
        <f t="shared" si="48"/>
        <v>50707.215767099959</v>
      </c>
      <c r="T133" s="92">
        <f>O133*(1+'Control Panel'!$C$44)</f>
        <v>96386715.306018114</v>
      </c>
      <c r="U133" s="92">
        <f>P133*(1+'Control Panel'!$C$44)</f>
        <v>90366083.148730695</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273181.74618545407</v>
      </c>
      <c r="X133" s="92">
        <f t="shared" si="49"/>
        <v>52228.432637340011</v>
      </c>
      <c r="Y133" s="91">
        <f>T133*(1+'Control Panel'!$C$44)</f>
        <v>99278316.765198663</v>
      </c>
      <c r="Z133" s="91">
        <f>U133*(1+'Control Panel'!$C$44)</f>
        <v>93077065.643192619</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281377.19875101768</v>
      </c>
      <c r="AC133" s="93">
        <f t="shared" si="50"/>
        <v>53795.285796460172</v>
      </c>
      <c r="AD133" s="93">
        <f>Y133*(1+'Control Panel'!$C$44)</f>
        <v>102256666.26815462</v>
      </c>
      <c r="AE133" s="91">
        <f>Z133*(1+'Control Panel'!$C$44)</f>
        <v>95869377.612488404</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289818.51489354821</v>
      </c>
      <c r="AH133" s="91">
        <f t="shared" si="51"/>
        <v>55409.144550353987</v>
      </c>
      <c r="AI133" s="92">
        <f t="shared" si="52"/>
        <v>1105732.0664496659</v>
      </c>
      <c r="AJ133" s="92">
        <f t="shared" si="53"/>
        <v>1367102.4517709198</v>
      </c>
      <c r="AK133" s="92">
        <f t="shared" si="54"/>
        <v>261370.38532125391</v>
      </c>
    </row>
    <row r="134" spans="1:37" s="94" customFormat="1" ht="14.1">
      <c r="A134" s="86" t="str">
        <f>'ESTIMATED Earned Revenue'!A135</f>
        <v>Gorham, ME</v>
      </c>
      <c r="B134" s="86"/>
      <c r="C134" s="87">
        <f>'ESTIMATED Earned Revenue'!$I135*1.07925</f>
        <v>89401903.480499998</v>
      </c>
      <c r="D134" s="87">
        <f>'ESTIMATED Earned Revenue'!$L135*1.07925</f>
        <v>89022427.848375008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249999.99599999998</v>
      </c>
      <c r="G134" s="89">
        <f t="shared" si="44"/>
        <v>2.2617368996411119E-3</v>
      </c>
      <c r="H134" s="90">
        <f t="shared" si="45"/>
        <v>2.8082810370641158E-3</v>
      </c>
      <c r="I134" s="91">
        <f t="shared" si="46"/>
        <v>47796.411999999982</v>
      </c>
      <c r="J134" s="91">
        <f>C134*(1+'Control Panel'!$C$44)</f>
        <v>92083960.584914997</v>
      </c>
      <c r="K134" s="91">
        <f>D134*(1+'Control Panel'!$C$44)</f>
        <v>91693100.683826253</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257499.99603000001</v>
      </c>
      <c r="N134" s="92">
        <f t="shared" si="47"/>
        <v>49230.306569999986</v>
      </c>
      <c r="O134" s="92">
        <f>J134*(1+'Control Panel'!$C$44)</f>
        <v>94846479.402462453</v>
      </c>
      <c r="P134" s="92">
        <f>K134*(1+'Control Panel'!$C$44)</f>
        <v>94443893.704341039</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265224.9959109</v>
      </c>
      <c r="S134" s="92">
        <f t="shared" si="48"/>
        <v>50707.215767099959</v>
      </c>
      <c r="T134" s="92">
        <f>O134*(1+'Control Panel'!$C$44)</f>
        <v>97691873.784536332</v>
      </c>
      <c r="U134" s="92">
        <f>P134*(1+'Control Panel'!$C$44)</f>
        <v>97277210.51547128</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273181.74618545407</v>
      </c>
      <c r="X134" s="92">
        <f t="shared" si="49"/>
        <v>52228.432637340011</v>
      </c>
      <c r="Y134" s="91">
        <f>T134*(1+'Control Panel'!$C$44)</f>
        <v>100622629.99807243</v>
      </c>
      <c r="Z134" s="91">
        <f>U134*(1+'Control Panel'!$C$44)</f>
        <v>100195526.83093542</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281377.19875101768</v>
      </c>
      <c r="AC134" s="93">
        <f t="shared" si="50"/>
        <v>53795.285796460172</v>
      </c>
      <c r="AD134" s="93">
        <f>Y134*(1+'Control Panel'!$C$44)</f>
        <v>103641308.89801461</v>
      </c>
      <c r="AE134" s="91">
        <f>Z134*(1+'Control Panel'!$C$44)</f>
        <v>103201392.63586348</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289818.51489354821</v>
      </c>
      <c r="AH134" s="91">
        <f t="shared" si="51"/>
        <v>55409.144550353987</v>
      </c>
      <c r="AI134" s="92">
        <f t="shared" si="52"/>
        <v>1105732.0664496659</v>
      </c>
      <c r="AJ134" s="92">
        <f t="shared" si="53"/>
        <v>1367102.4517709198</v>
      </c>
      <c r="AK134" s="92">
        <f t="shared" si="54"/>
        <v>261370.38532125391</v>
      </c>
    </row>
    <row r="135" spans="1:37" s="94" customFormat="1" ht="14.1">
      <c r="A135" s="86" t="str">
        <f>'ESTIMATED Earned Revenue'!A136</f>
        <v>Charlotte, NC</v>
      </c>
      <c r="B135" s="86"/>
      <c r="C135" s="87">
        <f>'ESTIMATED Earned Revenue'!$I136*1.07925</f>
        <v>90050275.869000003</v>
      </c>
      <c r="D135" s="87">
        <f>'ESTIMATED Earned Revenue'!$L136*1.07925</f>
        <v>87682275.528450012</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249999.99599999998</v>
      </c>
      <c r="G135" s="89">
        <f t="shared" si="44"/>
        <v>2.2454521326970085E-3</v>
      </c>
      <c r="H135" s="90">
        <f t="shared" si="45"/>
        <v>2.8512033303570369E-3</v>
      </c>
      <c r="I135" s="91">
        <f t="shared" si="46"/>
        <v>47796.411999999982</v>
      </c>
      <c r="J135" s="91">
        <f>C135*(1+'Control Panel'!$C$44)</f>
        <v>92751784.145070001</v>
      </c>
      <c r="K135" s="91">
        <f>D135*(1+'Control Panel'!$C$44)</f>
        <v>90312743.794303522</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257499.99603000001</v>
      </c>
      <c r="N135" s="92">
        <f t="shared" si="47"/>
        <v>49230.306569999986</v>
      </c>
      <c r="O135" s="92">
        <f>J135*(1+'Control Panel'!$C$44)</f>
        <v>95534337.669422105</v>
      </c>
      <c r="P135" s="92">
        <f>K135*(1+'Control Panel'!$C$44)</f>
        <v>93022126.108132631</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265224.9959109</v>
      </c>
      <c r="S135" s="92">
        <f t="shared" si="48"/>
        <v>50707.215767099959</v>
      </c>
      <c r="T135" s="92">
        <f>O135*(1+'Control Panel'!$C$44)</f>
        <v>98400367.799504772</v>
      </c>
      <c r="U135" s="92">
        <f>P135*(1+'Control Panel'!$C$44)</f>
        <v>95812789.891376615</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273181.74618545407</v>
      </c>
      <c r="X135" s="92">
        <f t="shared" si="49"/>
        <v>52228.432637340011</v>
      </c>
      <c r="Y135" s="91">
        <f>T135*(1+'Control Panel'!$C$44)</f>
        <v>101352378.83348992</v>
      </c>
      <c r="Z135" s="91">
        <f>U135*(1+'Control Panel'!$C$44)</f>
        <v>98687173.588117912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281377.19875101768</v>
      </c>
      <c r="AC135" s="93">
        <f t="shared" si="50"/>
        <v>53795.285796460172</v>
      </c>
      <c r="AD135" s="93">
        <f>Y135*(1+'Control Panel'!$C$44)</f>
        <v>104392950.19849463</v>
      </c>
      <c r="AE135" s="91">
        <f>Z135*(1+'Control Panel'!$C$44)</f>
        <v>101647788.79576145</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289818.51489354821</v>
      </c>
      <c r="AH135" s="91">
        <f t="shared" si="51"/>
        <v>55409.144550353987</v>
      </c>
      <c r="AI135" s="92">
        <f t="shared" si="52"/>
        <v>1105732.0664496659</v>
      </c>
      <c r="AJ135" s="92">
        <f t="shared" si="53"/>
        <v>1367102.4517709198</v>
      </c>
      <c r="AK135" s="92">
        <f t="shared" si="54"/>
        <v>261370.38532125391</v>
      </c>
    </row>
    <row r="136" spans="1:37" s="94" customFormat="1" ht="14.1">
      <c r="A136" s="86" t="str">
        <f>'ESTIMATED Earned Revenue'!A137</f>
        <v>Winston-Salem, NC</v>
      </c>
      <c r="B136" s="86"/>
      <c r="C136" s="87">
        <f>'ESTIMATED Earned Revenue'!$I137*1.07925</f>
        <v>90934589.435197487</v>
      </c>
      <c r="D136" s="87">
        <f>'ESTIMATED Earned Revenue'!$L137*1.07925</f>
        <v>90920275.934955731</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249999.99599999998</v>
      </c>
      <c r="G136" s="89">
        <f t="shared" si="44"/>
        <v>2.2236157358371963E-3</v>
      </c>
      <c r="H136" s="90">
        <f t="shared" si="45"/>
        <v>2.7496616505965042E-3</v>
      </c>
      <c r="I136" s="91">
        <f t="shared" si="46"/>
        <v>47796.411999999982</v>
      </c>
      <c r="J136" s="91">
        <f>C136*(1+'Control Panel'!$C$44)</f>
        <v>93662627.11825341</v>
      </c>
      <c r="K136" s="91">
        <f>D136*(1+'Control Panel'!$C$44)</f>
        <v>93647884.21300441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257499.99603000001</v>
      </c>
      <c r="N136" s="92">
        <f t="shared" si="47"/>
        <v>49230.306569999986</v>
      </c>
      <c r="O136" s="92">
        <f>J136*(1+'Control Panel'!$C$44)</f>
        <v>96472505.931801021</v>
      </c>
      <c r="P136" s="92">
        <f>K136*(1+'Control Panel'!$C$44)</f>
        <v>96457320.739394546</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265224.9959109</v>
      </c>
      <c r="S136" s="92">
        <f t="shared" si="48"/>
        <v>50707.215767099959</v>
      </c>
      <c r="T136" s="92">
        <f>O136*(1+'Control Panel'!$C$44)</f>
        <v>99366681.109755054</v>
      </c>
      <c r="U136" s="92">
        <f>P136*(1+'Control Panel'!$C$44)</f>
        <v>99351040.361576378</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273181.74618545407</v>
      </c>
      <c r="X136" s="92">
        <f t="shared" si="49"/>
        <v>52228.432637340011</v>
      </c>
      <c r="Y136" s="91">
        <f>T136*(1+'Control Panel'!$C$44)</f>
        <v>102347681.54304771</v>
      </c>
      <c r="Z136" s="91">
        <f>U136*(1+'Control Panel'!$C$44)</f>
        <v>102331571.57242367</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281377.19875101768</v>
      </c>
      <c r="AC136" s="93">
        <f t="shared" si="50"/>
        <v>53795.285796460172</v>
      </c>
      <c r="AD136" s="93">
        <f>Y136*(1+'Control Panel'!$C$44)</f>
        <v>105418111.98933914</v>
      </c>
      <c r="AE136" s="91">
        <f>Z136*(1+'Control Panel'!$C$44)</f>
        <v>105401518.71959639</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289818.51489354821</v>
      </c>
      <c r="AH136" s="91">
        <f t="shared" si="51"/>
        <v>55409.144550353987</v>
      </c>
      <c r="AI136" s="92">
        <f t="shared" si="52"/>
        <v>1105732.0664496659</v>
      </c>
      <c r="AJ136" s="92">
        <f t="shared" si="53"/>
        <v>1367102.4517709198</v>
      </c>
      <c r="AK136" s="92">
        <f t="shared" si="54"/>
        <v>261370.38532125391</v>
      </c>
    </row>
    <row r="137" spans="1:37" s="94" customFormat="1" ht="14.1">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249999.99599999998</v>
      </c>
      <c r="G137" s="89">
        <f t="shared" si="44"/>
        <v>2.2181735503513369E-3</v>
      </c>
      <c r="H137" s="90">
        <f t="shared" si="45"/>
        <v>2.7425002452732983E-3</v>
      </c>
      <c r="I137" s="91">
        <f t="shared" si="46"/>
        <v>47796.411999999982</v>
      </c>
      <c r="J137" s="91">
        <f>C137*(1+'Control Panel'!$C$44)</f>
        <v>93892424.011192515</v>
      </c>
      <c r="K137" s="91">
        <f>D137*(1+'Control Panel'!$C$44)</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257499.99603000001</v>
      </c>
      <c r="N137" s="92">
        <f t="shared" si="47"/>
        <v>49230.306569999986</v>
      </c>
      <c r="O137" s="92">
        <f>J137*(1+'Control Panel'!$C$44)</f>
        <v>96709196.731528297</v>
      </c>
      <c r="P137" s="92">
        <f>K137*(1+'Control Panel'!$C$44)</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265224.9959109</v>
      </c>
      <c r="S137" s="92">
        <f t="shared" si="48"/>
        <v>50707.215767099959</v>
      </c>
      <c r="T137" s="92">
        <f>O137*(1+'Control Panel'!$C$44)</f>
        <v>99610472.633474141</v>
      </c>
      <c r="U137" s="92">
        <f>P137*(1+'Control Panel'!$C$44)</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273181.74618545407</v>
      </c>
      <c r="X137" s="92">
        <f t="shared" si="49"/>
        <v>52228.432637340011</v>
      </c>
      <c r="Y137" s="91">
        <f>T137*(1+'Control Panel'!$C$44)</f>
        <v>102598786.81247836</v>
      </c>
      <c r="Z137" s="91">
        <f>U137*(1+'Control Panel'!$C$44)</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281377.19875101768</v>
      </c>
      <c r="AC137" s="93">
        <f t="shared" si="50"/>
        <v>53795.285796460172</v>
      </c>
      <c r="AD137" s="93">
        <f>Y137*(1+'Control Panel'!$C$44)</f>
        <v>105676750.41685271</v>
      </c>
      <c r="AE137" s="91">
        <f>Z137*(1+'Control Panel'!$C$44)</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289818.51489354821</v>
      </c>
      <c r="AH137" s="91">
        <f t="shared" si="51"/>
        <v>55409.144550353987</v>
      </c>
      <c r="AI137" s="92">
        <f t="shared" si="52"/>
        <v>1105732.0664496659</v>
      </c>
      <c r="AJ137" s="92">
        <f t="shared" si="53"/>
        <v>1367102.4517709198</v>
      </c>
      <c r="AK137" s="92">
        <f t="shared" si="54"/>
        <v>261370.38532125391</v>
      </c>
    </row>
    <row r="138" spans="1:37" s="94" customFormat="1" ht="14.1">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249999.99599999998</v>
      </c>
      <c r="G138" s="89">
        <f t="shared" si="44"/>
        <v>1.9751439955550598E-3</v>
      </c>
      <c r="H138" s="90">
        <f t="shared" si="45"/>
        <v>2.4420239306351212E-3</v>
      </c>
      <c r="I138" s="91">
        <f t="shared" si="46"/>
        <v>47796.411999999982</v>
      </c>
      <c r="J138" s="91">
        <f>C138*(1+'Control Panel'!$C$44)</f>
        <v>105445320.43673685</v>
      </c>
      <c r="K138" s="91">
        <f>D138*(1+'Control Panel'!$C$44)</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257499.99603000001</v>
      </c>
      <c r="N138" s="92">
        <f t="shared" si="47"/>
        <v>49230.306569999986</v>
      </c>
      <c r="O138" s="92">
        <f>J138*(1+'Control Panel'!$C$44)</f>
        <v>108608680.04983896</v>
      </c>
      <c r="P138" s="92">
        <f>K138*(1+'Control Panel'!$C$44)</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265224.9959109</v>
      </c>
      <c r="S138" s="92">
        <f t="shared" si="48"/>
        <v>50707.215767099959</v>
      </c>
      <c r="T138" s="92">
        <f>O138*(1+'Control Panel'!$C$44)</f>
        <v>111866940.45133413</v>
      </c>
      <c r="U138" s="92">
        <f>P138*(1+'Control Panel'!$C$44)</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273181.74618545407</v>
      </c>
      <c r="X138" s="92">
        <f t="shared" si="49"/>
        <v>52228.432637340011</v>
      </c>
      <c r="Y138" s="91">
        <f>T138*(1+'Control Panel'!$C$44)</f>
        <v>115222948.66487417</v>
      </c>
      <c r="Z138" s="91">
        <f>U138*(1+'Control Panel'!$C$44)</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281377.19875101768</v>
      </c>
      <c r="AC138" s="93">
        <f t="shared" si="50"/>
        <v>53795.285796460172</v>
      </c>
      <c r="AD138" s="93">
        <f>Y138*(1+'Control Panel'!$C$44)</f>
        <v>118679637.1248204</v>
      </c>
      <c r="AE138" s="91">
        <f>Z138*(1+'Control Panel'!$C$44)</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289818.51489354821</v>
      </c>
      <c r="AH138" s="91">
        <f t="shared" si="51"/>
        <v>55409.144550353987</v>
      </c>
      <c r="AI138" s="92">
        <f t="shared" si="52"/>
        <v>1105732.0664496659</v>
      </c>
      <c r="AJ138" s="92">
        <f t="shared" si="53"/>
        <v>1367102.4517709198</v>
      </c>
      <c r="AK138" s="92">
        <f t="shared" si="54"/>
        <v>261370.38532125391</v>
      </c>
    </row>
    <row r="139" spans="1:37" s="94" customFormat="1" ht="14.1">
      <c r="A139" s="86" t="str">
        <f>'ESTIMATED Earned Revenue'!A140</f>
        <v>New York, NY</v>
      </c>
      <c r="B139" s="86"/>
      <c r="C139" s="87">
        <f>'ESTIMATED Earned Revenue'!$I140*1.07925</f>
        <v>107387643.1841775</v>
      </c>
      <c r="D139" s="87">
        <f>'ESTIMATED Earned Revenue'!$L140*1.07925</f>
        <v>98877128.866798505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249999.99599999998</v>
      </c>
      <c r="G139" s="89">
        <f t="shared" si="44"/>
        <v>1.8829315739168086E-3</v>
      </c>
      <c r="H139" s="90">
        <f t="shared" si="45"/>
        <v>2.5283905273663981E-3</v>
      </c>
      <c r="I139" s="91">
        <f t="shared" si="46"/>
        <v>47796.411999999982</v>
      </c>
      <c r="J139" s="91">
        <f>C139*(1+'Control Panel'!$C$44)</f>
        <v>110609272.47970283</v>
      </c>
      <c r="K139" s="91">
        <f>D139*(1+'Control Panel'!$C$44)</f>
        <v>101843442.73280247</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257499.99603000001</v>
      </c>
      <c r="N139" s="92">
        <f t="shared" si="47"/>
        <v>49230.306569999986</v>
      </c>
      <c r="O139" s="92">
        <f>J139*(1+'Control Panel'!$C$44)</f>
        <v>113927550.65409392</v>
      </c>
      <c r="P139" s="92">
        <f>K139*(1+'Control Panel'!$C$44)</f>
        <v>104898746.01478654</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265224.9959109</v>
      </c>
      <c r="S139" s="92">
        <f t="shared" si="48"/>
        <v>50707.215767099959</v>
      </c>
      <c r="T139" s="92">
        <f>O139*(1+'Control Panel'!$C$44)</f>
        <v>117345377.17371674</v>
      </c>
      <c r="U139" s="92">
        <f>P139*(1+'Control Panel'!$C$44)</f>
        <v>108045708.39523014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273181.74618545407</v>
      </c>
      <c r="X139" s="92">
        <f t="shared" si="49"/>
        <v>52228.432637340011</v>
      </c>
      <c r="Y139" s="91">
        <f>T139*(1+'Control Panel'!$C$44)</f>
        <v>120865738.48892824</v>
      </c>
      <c r="Z139" s="91">
        <f>U139*(1+'Control Panel'!$C$44)</f>
        <v>111287079.64708705</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281377.19875101768</v>
      </c>
      <c r="AC139" s="93">
        <f t="shared" si="50"/>
        <v>53795.285796460172</v>
      </c>
      <c r="AD139" s="93">
        <f>Y139*(1+'Control Panel'!$C$44)</f>
        <v>124491710.6435961</v>
      </c>
      <c r="AE139" s="91">
        <f>Z139*(1+'Control Panel'!$C$44)</f>
        <v>114625692.03649966</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289818.51489354821</v>
      </c>
      <c r="AH139" s="91">
        <f t="shared" si="51"/>
        <v>55409.144550353987</v>
      </c>
      <c r="AI139" s="92">
        <f t="shared" si="52"/>
        <v>1105732.0664496659</v>
      </c>
      <c r="AJ139" s="92">
        <f t="shared" si="53"/>
        <v>1367102.4517709198</v>
      </c>
      <c r="AK139" s="92">
        <f t="shared" si="54"/>
        <v>261370.38532125391</v>
      </c>
    </row>
    <row r="140" spans="1:37" s="94" customFormat="1" ht="14.1">
      <c r="A140" s="86" t="str">
        <f>'ESTIMATED Earned Revenue'!A141</f>
        <v>Orlando, FL</v>
      </c>
      <c r="B140" s="86"/>
      <c r="C140" s="87">
        <f>'ESTIMATED Earned Revenue'!$I141*1.07925</f>
        <v>116989886.38580249</v>
      </c>
      <c r="D140" s="87">
        <f>'ESTIMATED Earned Revenue'!$L141*1.07925</f>
        <v>116989826.4874275</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249999.99599999998</v>
      </c>
      <c r="G140" s="89">
        <f t="shared" si="44"/>
        <v>1.7283851642797968E-3</v>
      </c>
      <c r="H140" s="90">
        <f t="shared" si="45"/>
        <v>2.1369379159380721E-3</v>
      </c>
      <c r="I140" s="91">
        <f t="shared" si="46"/>
        <v>47796.411999999982</v>
      </c>
      <c r="J140" s="91">
        <f>C140*(1+'Control Panel'!$C$44)</f>
        <v>120499582.97737657</v>
      </c>
      <c r="K140" s="91">
        <f>D140*(1+'Control Panel'!$C$44)</f>
        <v>120499521.28205033</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257499.99603000001</v>
      </c>
      <c r="N140" s="92">
        <f t="shared" si="47"/>
        <v>49230.306569999986</v>
      </c>
      <c r="O140" s="92">
        <f>J140*(1+'Control Panel'!$C$44)</f>
        <v>124114570.46669787</v>
      </c>
      <c r="P140" s="92">
        <f>K140*(1+'Control Panel'!$C$44)</f>
        <v>124114506.92051184</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265224.9959109</v>
      </c>
      <c r="S140" s="92">
        <f t="shared" si="48"/>
        <v>50707.215767099959</v>
      </c>
      <c r="T140" s="92">
        <f>O140*(1+'Control Panel'!$C$44)</f>
        <v>127838007.58069882</v>
      </c>
      <c r="U140" s="92">
        <f>P140*(1+'Control Panel'!$C$44)</f>
        <v>127837942.1281272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273181.74618545407</v>
      </c>
      <c r="X140" s="92">
        <f t="shared" si="49"/>
        <v>52228.432637340011</v>
      </c>
      <c r="Y140" s="91">
        <f>T140*(1+'Control Panel'!$C$44)</f>
        <v>131673147.80811979</v>
      </c>
      <c r="Z140" s="91">
        <f>U140*(1+'Control Panel'!$C$44)</f>
        <v>131673080.39197102</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281377.19875101768</v>
      </c>
      <c r="AC140" s="93">
        <f t="shared" si="50"/>
        <v>53795.285796460172</v>
      </c>
      <c r="AD140" s="93">
        <f>Y140*(1+'Control Panel'!$C$44)</f>
        <v>135623342.24236339</v>
      </c>
      <c r="AE140" s="91">
        <f>Z140*(1+'Control Panel'!$C$44)</f>
        <v>135623272.80373016</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289818.51489354821</v>
      </c>
      <c r="AH140" s="91">
        <f t="shared" si="51"/>
        <v>55409.144550353987</v>
      </c>
      <c r="AI140" s="92">
        <f t="shared" si="52"/>
        <v>1105732.0664496659</v>
      </c>
      <c r="AJ140" s="92">
        <f t="shared" si="53"/>
        <v>1367102.4517709198</v>
      </c>
      <c r="AK140" s="92">
        <f t="shared" si="54"/>
        <v>261370.38532125391</v>
      </c>
    </row>
    <row r="141" spans="1:37" s="94" customFormat="1" ht="14.1">
      <c r="A141" s="86" t="str">
        <f>'ESTIMATED Earned Revenue'!A142</f>
        <v>Louisville, KY</v>
      </c>
      <c r="B141" s="86"/>
      <c r="C141" s="87">
        <f>'ESTIMATED Earned Revenue'!$I142*1.07925</f>
        <v>117219178.30425</v>
      </c>
      <c r="D141" s="87">
        <f>'ESTIMATED Earned Revenue'!$L142*1.07925</f>
        <v>116550391.25445001</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249999.99599999998</v>
      </c>
      <c r="G141" s="89">
        <f t="shared" si="44"/>
        <v>1.72500427767176E-3</v>
      </c>
      <c r="H141" s="90">
        <f t="shared" si="45"/>
        <v>2.1449949100059732E-3</v>
      </c>
      <c r="I141" s="91">
        <f t="shared" si="46"/>
        <v>47796.411999999982</v>
      </c>
      <c r="J141" s="91">
        <f>C141*(1+'Control Panel'!$C$44)</f>
        <v>120735753.6533775</v>
      </c>
      <c r="K141" s="91">
        <f>D141*(1+'Control Panel'!$C$44)</f>
        <v>120046902.9920835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257499.99603000001</v>
      </c>
      <c r="N141" s="92">
        <f t="shared" si="47"/>
        <v>49230.306569999986</v>
      </c>
      <c r="O141" s="92">
        <f>J141*(1+'Control Panel'!$C$44)</f>
        <v>124357826.26297884</v>
      </c>
      <c r="P141" s="92">
        <f>K141*(1+'Control Panel'!$C$44)</f>
        <v>123648310.08184601</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265224.9959109</v>
      </c>
      <c r="S141" s="92">
        <f t="shared" si="48"/>
        <v>50707.215767099959</v>
      </c>
      <c r="T141" s="92">
        <f>O141*(1+'Control Panel'!$C$44)</f>
        <v>128088561.0508682</v>
      </c>
      <c r="U141" s="92">
        <f>P141*(1+'Control Panel'!$C$44)</f>
        <v>127357759.38430139</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273181.74618545407</v>
      </c>
      <c r="X141" s="92">
        <f t="shared" si="49"/>
        <v>52228.432637340011</v>
      </c>
      <c r="Y141" s="91">
        <f>T141*(1+'Control Panel'!$C$44)</f>
        <v>131931217.88239425</v>
      </c>
      <c r="Z141" s="91">
        <f>U141*(1+'Control Panel'!$C$44)</f>
        <v>131178492.16583043</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281377.19875101768</v>
      </c>
      <c r="AC141" s="93">
        <f t="shared" si="50"/>
        <v>53795.285796460172</v>
      </c>
      <c r="AD141" s="93">
        <f>Y141*(1+'Control Panel'!$C$44)</f>
        <v>135889154.4188661</v>
      </c>
      <c r="AE141" s="91">
        <f>Z141*(1+'Control Panel'!$C$44)</f>
        <v>135113846.93080536</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289818.51489354821</v>
      </c>
      <c r="AH141" s="91">
        <f t="shared" si="51"/>
        <v>55409.144550353987</v>
      </c>
      <c r="AI141" s="92">
        <f t="shared" si="52"/>
        <v>1105732.0664496659</v>
      </c>
      <c r="AJ141" s="92">
        <f t="shared" si="53"/>
        <v>1367102.4517709198</v>
      </c>
      <c r="AK141" s="92">
        <f t="shared" si="54"/>
        <v>261370.38532125391</v>
      </c>
    </row>
    <row r="142" spans="1:37" s="94" customFormat="1" ht="14.1">
      <c r="A142" s="86" t="str">
        <f>'ESTIMATED Earned Revenue'!A143</f>
        <v>Santa Ana, CA</v>
      </c>
      <c r="B142" s="86"/>
      <c r="C142" s="87">
        <f>'ESTIMATED Earned Revenue'!$I143*1.07925</f>
        <v>119844596.0772675</v>
      </c>
      <c r="D142" s="87">
        <f>'ESTIMATED Earned Revenue'!$L143*1.07925</f>
        <v>117498655.56030974</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249999.99599999998</v>
      </c>
      <c r="G142" s="89">
        <f t="shared" si="44"/>
        <v>1.6872148650710385E-3</v>
      </c>
      <c r="H142" s="90">
        <f t="shared" si="45"/>
        <v>2.1276838854694803E-3</v>
      </c>
      <c r="I142" s="91">
        <f t="shared" si="46"/>
        <v>47796.411999999982</v>
      </c>
      <c r="J142" s="91">
        <f>C142*(1+'Control Panel'!$C$44)</f>
        <v>123439933.95958553</v>
      </c>
      <c r="K142" s="91">
        <f>D142*(1+'Control Panel'!$C$44)</f>
        <v>121023615.22711903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257499.99603000001</v>
      </c>
      <c r="N142" s="92">
        <f t="shared" si="47"/>
        <v>49230.306569999986</v>
      </c>
      <c r="O142" s="92">
        <f>J142*(1+'Control Panel'!$C$44)</f>
        <v>127143131.9783731</v>
      </c>
      <c r="P142" s="92">
        <f>K142*(1+'Control Panel'!$C$44)</f>
        <v>124654323.6839326</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265224.9959109</v>
      </c>
      <c r="S142" s="92">
        <f t="shared" si="48"/>
        <v>50707.215767099959</v>
      </c>
      <c r="T142" s="92">
        <f>O142*(1+'Control Panel'!$C$44)</f>
        <v>130957425.93772429</v>
      </c>
      <c r="U142" s="92">
        <f>P142*(1+'Control Panel'!$C$44)</f>
        <v>128393953.39445059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273181.74618545407</v>
      </c>
      <c r="X142" s="92">
        <f t="shared" si="49"/>
        <v>52228.432637340011</v>
      </c>
      <c r="Y142" s="91">
        <f>T142*(1+'Control Panel'!$C$44)</f>
        <v>134886148.71585602</v>
      </c>
      <c r="Z142" s="91">
        <f>U142*(1+'Control Panel'!$C$44)</f>
        <v>132245771.99628411</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281377.19875101768</v>
      </c>
      <c r="AC142" s="93">
        <f t="shared" si="50"/>
        <v>53795.285796460172</v>
      </c>
      <c r="AD142" s="93">
        <f>Y142*(1+'Control Panel'!$C$44)</f>
        <v>138932733.17733169</v>
      </c>
      <c r="AE142" s="91">
        <f>Z142*(1+'Control Panel'!$C$44)</f>
        <v>136213145.15617263</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289818.51489354821</v>
      </c>
      <c r="AH142" s="91">
        <f t="shared" si="51"/>
        <v>55409.144550353987</v>
      </c>
      <c r="AI142" s="92">
        <f t="shared" si="52"/>
        <v>1105732.0664496659</v>
      </c>
      <c r="AJ142" s="92">
        <f t="shared" si="53"/>
        <v>1367102.4517709198</v>
      </c>
      <c r="AK142" s="92">
        <f t="shared" si="54"/>
        <v>261370.38532125391</v>
      </c>
    </row>
    <row r="143" spans="1:37" s="94" customFormat="1" ht="14.1">
      <c r="A143" s="86" t="str">
        <f>'ESTIMATED Earned Revenue'!A144</f>
        <v>San Antonio, TX</v>
      </c>
      <c r="B143" s="86"/>
      <c r="C143" s="87">
        <f>'ESTIMATED Earned Revenue'!$I144*1.07925</f>
        <v>122447449.51725</v>
      </c>
      <c r="D143" s="87">
        <f>'ESTIMATED Earned Revenue'!$L144*1.07925</f>
        <v>107759759.594025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249999.99599999998</v>
      </c>
      <c r="G143" s="89">
        <f t="shared" si="44"/>
        <v>1.6513499039562617E-3</v>
      </c>
      <c r="H143" s="90">
        <f t="shared" si="45"/>
        <v>2.3199754429840229E-3</v>
      </c>
      <c r="I143" s="91">
        <f t="shared" si="46"/>
        <v>47796.411999999982</v>
      </c>
      <c r="J143" s="91">
        <f>C143*(1+'Control Panel'!$C$44)</f>
        <v>126120873.0027675</v>
      </c>
      <c r="K143" s="91">
        <f>D143*(1+'Control Panel'!$C$44)</f>
        <v>110992552.38184576</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257499.99603000001</v>
      </c>
      <c r="N143" s="92">
        <f t="shared" si="47"/>
        <v>49230.306569999986</v>
      </c>
      <c r="O143" s="92">
        <f>J143*(1+'Control Panel'!$C$44)</f>
        <v>129904499.19285053</v>
      </c>
      <c r="P143" s="92">
        <f>K143*(1+'Control Panel'!$C$44)</f>
        <v>114322328.95330113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265224.9959109</v>
      </c>
      <c r="S143" s="92">
        <f t="shared" si="48"/>
        <v>50707.215767099959</v>
      </c>
      <c r="T143" s="92">
        <f>O143*(1+'Control Panel'!$C$44)</f>
        <v>133801634.16863605</v>
      </c>
      <c r="U143" s="92">
        <f>P143*(1+'Control Panel'!$C$44)</f>
        <v>117751998.82190017</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273181.74618545407</v>
      </c>
      <c r="X143" s="92">
        <f t="shared" si="49"/>
        <v>52228.432637340011</v>
      </c>
      <c r="Y143" s="91">
        <f>T143*(1+'Control Panel'!$C$44)</f>
        <v>137815683.19369513</v>
      </c>
      <c r="Z143" s="91">
        <f>U143*(1+'Control Panel'!$C$44)</f>
        <v>121284558.78655718</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281377.19875101768</v>
      </c>
      <c r="AC143" s="93">
        <f t="shared" si="50"/>
        <v>53795.285796460172</v>
      </c>
      <c r="AD143" s="93">
        <f>Y143*(1+'Control Panel'!$C$44)</f>
        <v>141950153.68950599</v>
      </c>
      <c r="AE143" s="91">
        <f>Z143*(1+'Control Panel'!$C$44)</f>
        <v>124923095.5501539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289818.51489354821</v>
      </c>
      <c r="AH143" s="91">
        <f t="shared" si="51"/>
        <v>55409.144550353987</v>
      </c>
      <c r="AI143" s="92">
        <f t="shared" si="52"/>
        <v>1105732.0664496659</v>
      </c>
      <c r="AJ143" s="92">
        <f t="shared" si="53"/>
        <v>1367102.4517709198</v>
      </c>
      <c r="AK143" s="92">
        <f t="shared" si="54"/>
        <v>261370.38532125391</v>
      </c>
    </row>
    <row r="144" spans="1:37" s="94" customFormat="1" ht="14.1">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249999.99599999998</v>
      </c>
      <c r="G144" s="89">
        <f t="shared" si="44"/>
        <v>1.5914445368588478E-3</v>
      </c>
      <c r="H144" s="90">
        <f t="shared" si="45"/>
        <v>1.9676264880098947E-3</v>
      </c>
      <c r="I144" s="91">
        <f t="shared" si="46"/>
        <v>47796.411999999982</v>
      </c>
      <c r="J144" s="91">
        <f>C144*(1+'Control Panel'!$C$44)</f>
        <v>130868331.69258751</v>
      </c>
      <c r="K144" s="91">
        <f>D144*(1+'Control Panel'!$C$44)</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257499.99603000001</v>
      </c>
      <c r="N144" s="92">
        <f t="shared" si="47"/>
        <v>49230.306569999986</v>
      </c>
      <c r="O144" s="92">
        <f>J144*(1+'Control Panel'!$C$44)</f>
        <v>134794381.64336514</v>
      </c>
      <c r="P144" s="92">
        <f>K144*(1+'Control Panel'!$C$44)</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265224.9959109</v>
      </c>
      <c r="S144" s="92">
        <f t="shared" si="48"/>
        <v>50707.215767099959</v>
      </c>
      <c r="T144" s="92">
        <f>O144*(1+'Control Panel'!$C$44)</f>
        <v>138838213.09266609</v>
      </c>
      <c r="U144" s="92">
        <f>P144*(1+'Control Panel'!$C$44)</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273181.74618545407</v>
      </c>
      <c r="X144" s="92">
        <f t="shared" si="49"/>
        <v>52228.432637340011</v>
      </c>
      <c r="Y144" s="91">
        <f>T144*(1+'Control Panel'!$C$44)</f>
        <v>143003359.48544607</v>
      </c>
      <c r="Z144" s="91">
        <f>U144*(1+'Control Panel'!$C$44)</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281377.19875101768</v>
      </c>
      <c r="AC144" s="93">
        <f t="shared" si="50"/>
        <v>53795.285796460172</v>
      </c>
      <c r="AD144" s="93">
        <f>Y144*(1+'Control Panel'!$C$44)</f>
        <v>147293460.27000946</v>
      </c>
      <c r="AE144" s="91">
        <f>Z144*(1+'Control Panel'!$C$44)</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289818.51489354821</v>
      </c>
      <c r="AH144" s="91">
        <f t="shared" si="51"/>
        <v>55409.144550353987</v>
      </c>
      <c r="AI144" s="92">
        <f t="shared" si="52"/>
        <v>1105732.0664496659</v>
      </c>
      <c r="AJ144" s="92">
        <f t="shared" si="53"/>
        <v>1367102.4517709198</v>
      </c>
      <c r="AK144" s="92">
        <f t="shared" si="54"/>
        <v>261370.38532125391</v>
      </c>
    </row>
    <row r="145" spans="1:37" s="94" customFormat="1" ht="14.1">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249999.99599999998</v>
      </c>
      <c r="G145" s="89">
        <f t="shared" si="44"/>
        <v>1.5681306603087895E-3</v>
      </c>
      <c r="H145" s="90">
        <f t="shared" si="45"/>
        <v>1.938801731648212E-3</v>
      </c>
      <c r="I145" s="91">
        <f t="shared" si="46"/>
        <v>47796.411999999982</v>
      </c>
      <c r="J145" s="91">
        <f>C145*(1+'Control Panel'!$C$44)</f>
        <v>132813991.0732875</v>
      </c>
      <c r="K145" s="91">
        <f>D145*(1+'Control Panel'!$C$44)</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257499.99603000001</v>
      </c>
      <c r="N145" s="92">
        <f t="shared" si="47"/>
        <v>49230.306569999986</v>
      </c>
      <c r="O145" s="92">
        <f>J145*(1+'Control Panel'!$C$44)</f>
        <v>136798410.80548614</v>
      </c>
      <c r="P145" s="92">
        <f>K145*(1+'Control Panel'!$C$44)</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265224.9959109</v>
      </c>
      <c r="S145" s="92">
        <f t="shared" si="48"/>
        <v>50707.215767099959</v>
      </c>
      <c r="T145" s="92">
        <f>O145*(1+'Control Panel'!$C$44)</f>
        <v>140902363.12965074</v>
      </c>
      <c r="U145" s="92">
        <f>P145*(1+'Control Panel'!$C$44)</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273181.74618545407</v>
      </c>
      <c r="X145" s="92">
        <f t="shared" si="49"/>
        <v>52228.432637340011</v>
      </c>
      <c r="Y145" s="91">
        <f>T145*(1+'Control Panel'!$C$44)</f>
        <v>145129434.02354026</v>
      </c>
      <c r="Z145" s="91">
        <f>U145*(1+'Control Panel'!$C$44)</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281377.19875101768</v>
      </c>
      <c r="AC145" s="93">
        <f t="shared" si="50"/>
        <v>53795.285796460172</v>
      </c>
      <c r="AD145" s="93">
        <f>Y145*(1+'Control Panel'!$C$44)</f>
        <v>149483317.04424646</v>
      </c>
      <c r="AE145" s="91">
        <f>Z145*(1+'Control Panel'!$C$44)</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289818.51489354821</v>
      </c>
      <c r="AH145" s="91">
        <f t="shared" si="51"/>
        <v>55409.144550353987</v>
      </c>
      <c r="AI145" s="92">
        <f t="shared" si="52"/>
        <v>1105732.0664496659</v>
      </c>
      <c r="AJ145" s="92">
        <f t="shared" si="53"/>
        <v>1367102.4517709198</v>
      </c>
      <c r="AK145" s="92">
        <f t="shared" si="54"/>
        <v>261370.38532125391</v>
      </c>
    </row>
    <row r="146" spans="1:37" s="94" customFormat="1" ht="14.1">
      <c r="A146" s="86" t="str">
        <f>'ESTIMATED Earned Revenue'!A147</f>
        <v>Saint Louis, MO</v>
      </c>
      <c r="B146" s="86"/>
      <c r="C146" s="87">
        <f>'ESTIMATED Earned Revenue'!$I147*1.07925</f>
        <v>142193510.53166249</v>
      </c>
      <c r="D146" s="87">
        <f>'ESTIMATED Earned Revenue'!$L147*1.07925</f>
        <v>140130307.49506649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249999.99599999998</v>
      </c>
      <c r="G146" s="89">
        <f t="shared" si="44"/>
        <v>1.4220310283075469E-3</v>
      </c>
      <c r="H146" s="90">
        <f t="shared" si="45"/>
        <v>1.7840537173502001E-3</v>
      </c>
      <c r="I146" s="91">
        <f t="shared" si="46"/>
        <v>47796.411999999982</v>
      </c>
      <c r="J146" s="91">
        <f>C146*(1+'Control Panel'!$C$44)</f>
        <v>146459315.84761238</v>
      </c>
      <c r="K146" s="91">
        <f>D146*(1+'Control Panel'!$C$44)</f>
        <v>144334216.71991849</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257499.99603000001</v>
      </c>
      <c r="N146" s="92">
        <f t="shared" si="47"/>
        <v>49230.306569999986</v>
      </c>
      <c r="O146" s="92">
        <f>J146*(1+'Control Panel'!$C$44)</f>
        <v>150853095.32304075</v>
      </c>
      <c r="P146" s="92">
        <f>K146*(1+'Control Panel'!$C$44)</f>
        <v>148664243.22151604</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265224.9959109</v>
      </c>
      <c r="S146" s="92">
        <f t="shared" si="48"/>
        <v>50707.215767099959</v>
      </c>
      <c r="T146" s="92">
        <f>O146*(1+'Control Panel'!$C$44)</f>
        <v>155378688.18273199</v>
      </c>
      <c r="U146" s="92">
        <f>P146*(1+'Control Panel'!$C$44)</f>
        <v>153124170.51816154</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273181.74618545407</v>
      </c>
      <c r="X146" s="92">
        <f t="shared" si="49"/>
        <v>52228.432637340011</v>
      </c>
      <c r="Y146" s="91">
        <f>T146*(1+'Control Panel'!$C$44)</f>
        <v>160040048.82821396</v>
      </c>
      <c r="Z146" s="91">
        <f>U146*(1+'Control Panel'!$C$44)</f>
        <v>157717895.63370639</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281377.19875101768</v>
      </c>
      <c r="AC146" s="93">
        <f t="shared" si="50"/>
        <v>53795.285796460172</v>
      </c>
      <c r="AD146" s="93">
        <f>Y146*(1+'Control Panel'!$C$44)</f>
        <v>164841250.29306039</v>
      </c>
      <c r="AE146" s="91">
        <f>Z146*(1+'Control Panel'!$C$44)</f>
        <v>162449432.50271758</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289818.51489354821</v>
      </c>
      <c r="AH146" s="91">
        <f t="shared" si="51"/>
        <v>55409.144550353987</v>
      </c>
      <c r="AI146" s="92">
        <f t="shared" si="52"/>
        <v>1105732.0664496659</v>
      </c>
      <c r="AJ146" s="92">
        <f t="shared" si="53"/>
        <v>1367102.4517709198</v>
      </c>
      <c r="AK146" s="92">
        <f t="shared" si="54"/>
        <v>261370.38532125391</v>
      </c>
    </row>
    <row r="147" spans="1:37" s="94" customFormat="1" ht="14.1">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249999.99599999998</v>
      </c>
      <c r="G147" s="89">
        <f t="shared" si="44"/>
        <v>1.3482091882750505E-3</v>
      </c>
      <c r="H147" s="90">
        <f t="shared" si="45"/>
        <v>1.6668957345282558E-3</v>
      </c>
      <c r="I147" s="91">
        <f t="shared" si="46"/>
        <v>47796.411999999982</v>
      </c>
      <c r="J147" s="91">
        <f>C147*(1+'Control Panel'!$C$44)</f>
        <v>154478765.8556667</v>
      </c>
      <c r="K147" s="91">
        <f>D147*(1+'Control Panel'!$C$44)</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257499.99603000001</v>
      </c>
      <c r="N147" s="92">
        <f t="shared" si="47"/>
        <v>49230.306569999986</v>
      </c>
      <c r="O147" s="92">
        <f>J147*(1+'Control Panel'!$C$44)</f>
        <v>159113128.83133671</v>
      </c>
      <c r="P147" s="92">
        <f>K147*(1+'Control Panel'!$C$44)</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265224.9959109</v>
      </c>
      <c r="S147" s="92">
        <f t="shared" si="48"/>
        <v>50707.215767099959</v>
      </c>
      <c r="T147" s="92">
        <f>O147*(1+'Control Panel'!$C$44)</f>
        <v>163886522.69627681</v>
      </c>
      <c r="U147" s="92">
        <f>P147*(1+'Control Panel'!$C$44)</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273181.74618545407</v>
      </c>
      <c r="X147" s="92">
        <f t="shared" si="49"/>
        <v>52228.432637340011</v>
      </c>
      <c r="Y147" s="91">
        <f>T147*(1+'Control Panel'!$C$44)</f>
        <v>168803118.37716511</v>
      </c>
      <c r="Z147" s="91">
        <f>U147*(1+'Control Panel'!$C$44)</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281377.19875101768</v>
      </c>
      <c r="AC147" s="93">
        <f t="shared" si="50"/>
        <v>53795.285796460172</v>
      </c>
      <c r="AD147" s="93">
        <f>Y147*(1+'Control Panel'!$C$44)</f>
        <v>173867211.92848006</v>
      </c>
      <c r="AE147" s="91">
        <f>Z147*(1+'Control Panel'!$C$44)</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289818.51489354821</v>
      </c>
      <c r="AH147" s="91">
        <f t="shared" si="51"/>
        <v>55409.144550353987</v>
      </c>
      <c r="AI147" s="92">
        <f t="shared" si="52"/>
        <v>1105732.0664496659</v>
      </c>
      <c r="AJ147" s="92">
        <f t="shared" si="53"/>
        <v>1367102.4517709198</v>
      </c>
      <c r="AK147" s="92">
        <f t="shared" si="54"/>
        <v>261370.38532125391</v>
      </c>
    </row>
    <row r="148" spans="1:37" s="94" customFormat="1" ht="14.1">
      <c r="A148" s="86" t="str">
        <f>'ESTIMATED Earned Revenue'!A149</f>
        <v>Austin, TX</v>
      </c>
      <c r="B148" s="86"/>
      <c r="C148" s="87">
        <f>'ESTIMATED Earned Revenue'!$I149*1.07925</f>
        <v>153855351.70578</v>
      </c>
      <c r="D148" s="87">
        <f>'ESTIMATED Earned Revenue'!$L149*1.07925</f>
        <v>143099082.87404174</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249999.99599999998</v>
      </c>
      <c r="G148" s="89">
        <f t="shared" si="44"/>
        <v>1.3142447224499352E-3</v>
      </c>
      <c r="H148" s="90">
        <f t="shared" si="45"/>
        <v>1.7470412177278192E-3</v>
      </c>
      <c r="I148" s="91">
        <f t="shared" si="46"/>
        <v>47796.411999999982</v>
      </c>
      <c r="J148" s="91">
        <f>C148*(1+'Control Panel'!$C$44)</f>
        <v>158471012.25695342</v>
      </c>
      <c r="K148" s="91">
        <f>D148*(1+'Control Panel'!$C$44)</f>
        <v>147392055.36026299</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257499.99603000001</v>
      </c>
      <c r="N148" s="92">
        <f t="shared" si="47"/>
        <v>49230.306569999986</v>
      </c>
      <c r="O148" s="92">
        <f>J148*(1+'Control Panel'!$C$44)</f>
        <v>163225142.62466201</v>
      </c>
      <c r="P148" s="92">
        <f>K148*(1+'Control Panel'!$C$44)</f>
        <v>151813817.0210709</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265224.9959109</v>
      </c>
      <c r="S148" s="92">
        <f t="shared" si="48"/>
        <v>50707.215767099959</v>
      </c>
      <c r="T148" s="92">
        <f>O148*(1+'Control Panel'!$C$44)</f>
        <v>168121896.90340188</v>
      </c>
      <c r="U148" s="92">
        <f>P148*(1+'Control Panel'!$C$44)</f>
        <v>156368231.53170303</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273181.74618545407</v>
      </c>
      <c r="X148" s="92">
        <f t="shared" si="49"/>
        <v>52228.432637340011</v>
      </c>
      <c r="Y148" s="91">
        <f>T148*(1+'Control Panel'!$C$44)</f>
        <v>173165553.81050393</v>
      </c>
      <c r="Z148" s="91">
        <f>U148*(1+'Control Panel'!$C$44)</f>
        <v>161059278.47765413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281377.19875101768</v>
      </c>
      <c r="AC148" s="93">
        <f t="shared" si="50"/>
        <v>53795.285796460172</v>
      </c>
      <c r="AD148" s="93">
        <f>Y148*(1+'Control Panel'!$C$44)</f>
        <v>178360520.42481905</v>
      </c>
      <c r="AE148" s="91">
        <f>Z148*(1+'Control Panel'!$C$44)</f>
        <v>165891056.83198375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289818.51489354821</v>
      </c>
      <c r="AH148" s="91">
        <f t="shared" si="51"/>
        <v>55409.144550353987</v>
      </c>
      <c r="AI148" s="92">
        <f t="shared" si="52"/>
        <v>1105732.0664496659</v>
      </c>
      <c r="AJ148" s="92">
        <f t="shared" si="53"/>
        <v>1367102.4517709198</v>
      </c>
      <c r="AK148" s="92">
        <f t="shared" si="54"/>
        <v>261370.38532125391</v>
      </c>
    </row>
    <row r="149" spans="1:37" s="94" customFormat="1" ht="14.1">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249999.99599999998</v>
      </c>
      <c r="G149" s="89">
        <f t="shared" si="44"/>
        <v>1.2446409811971751E-3</v>
      </c>
      <c r="H149" s="90">
        <f t="shared" si="45"/>
        <v>1.5388463160016482E-3</v>
      </c>
      <c r="I149" s="91">
        <f t="shared" si="46"/>
        <v>47796.411999999982</v>
      </c>
      <c r="J149" s="91">
        <f>C149*(1+'Control Panel'!$C$44)</f>
        <v>167333146.39830753</v>
      </c>
      <c r="K149" s="91">
        <f>D149*(1+'Control Panel'!$C$44)</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257499.99603000001</v>
      </c>
      <c r="N149" s="92">
        <f t="shared" si="47"/>
        <v>49230.306569999986</v>
      </c>
      <c r="O149" s="92">
        <f>J149*(1+'Control Panel'!$C$44)</f>
        <v>172353140.79025677</v>
      </c>
      <c r="P149" s="92">
        <f>K149*(1+'Control Panel'!$C$44)</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265224.9959109</v>
      </c>
      <c r="S149" s="92">
        <f t="shared" si="48"/>
        <v>50707.215767099959</v>
      </c>
      <c r="T149" s="92">
        <f>O149*(1+'Control Panel'!$C$44)</f>
        <v>177523735.01396447</v>
      </c>
      <c r="U149" s="92">
        <f>P149*(1+'Control Panel'!$C$44)</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273181.74618545407</v>
      </c>
      <c r="X149" s="92">
        <f t="shared" si="49"/>
        <v>52228.432637340011</v>
      </c>
      <c r="Y149" s="91">
        <f>T149*(1+'Control Panel'!$C$44)</f>
        <v>182849447.06438342</v>
      </c>
      <c r="Z149" s="91">
        <f>U149*(1+'Control Panel'!$C$44)</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281377.19875101768</v>
      </c>
      <c r="AC149" s="93">
        <f t="shared" si="50"/>
        <v>53795.285796460172</v>
      </c>
      <c r="AD149" s="93">
        <f>Y149*(1+'Control Panel'!$C$44)</f>
        <v>188334930.47631493</v>
      </c>
      <c r="AE149" s="91">
        <f>Z149*(1+'Control Panel'!$C$44)</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289818.51489354821</v>
      </c>
      <c r="AH149" s="91">
        <f t="shared" si="51"/>
        <v>55409.144550353987</v>
      </c>
      <c r="AI149" s="92">
        <f t="shared" si="52"/>
        <v>1105732.0664496659</v>
      </c>
      <c r="AJ149" s="92">
        <f t="shared" si="53"/>
        <v>1367102.4517709198</v>
      </c>
      <c r="AK149" s="92">
        <f t="shared" si="54"/>
        <v>261370.38532125391</v>
      </c>
    </row>
    <row r="150" spans="1:37" s="94" customFormat="1" ht="14.1">
      <c r="A150" s="86" t="str">
        <f>'ESTIMATED Earned Revenue'!A151</f>
        <v>Los Angeles, CA</v>
      </c>
      <c r="B150" s="86"/>
      <c r="C150" s="95">
        <f>'ESTIMATED Earned Revenue'!$I151*1.07925</f>
        <v>182423006.44424254</v>
      </c>
      <c r="D150" s="95">
        <f>'ESTIMATED Earned Revenue'!$L151*1.07925</f>
        <v>179971643.93899429</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249999.99599999998</v>
      </c>
      <c r="G150" s="89">
        <f t="shared" si="44"/>
        <v>1.1084324720950335E-3</v>
      </c>
      <c r="H150" s="90">
        <f t="shared" si="45"/>
        <v>1.3891076979034736E-3</v>
      </c>
      <c r="I150" s="91">
        <f t="shared" si="46"/>
        <v>47796.411999999982</v>
      </c>
      <c r="J150" s="91">
        <f>C150*(1+'Control Panel'!$C$44)</f>
        <v>187895696.63756981</v>
      </c>
      <c r="K150" s="91">
        <f>D150*(1+'Control Panel'!$C$44)</f>
        <v>185370793.25716412</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257499.99603000001</v>
      </c>
      <c r="N150" s="92">
        <f t="shared" si="47"/>
        <v>49230.306569999986</v>
      </c>
      <c r="O150" s="92">
        <f>J150*(1+'Control Panel'!$C$44)</f>
        <v>193532567.53669691</v>
      </c>
      <c r="P150" s="92">
        <f>K150*(1+'Control Panel'!$C$44)</f>
        <v>190931917.05487904</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265224.9959109</v>
      </c>
      <c r="S150" s="92">
        <f t="shared" si="48"/>
        <v>50707.215767099959</v>
      </c>
      <c r="T150" s="92">
        <f>O150*(1+'Control Panel'!$C$44)</f>
        <v>199338544.56279781</v>
      </c>
      <c r="U150" s="92">
        <f>P150*(1+'Control Panel'!$C$44)</f>
        <v>196659874.56652543</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273181.74618545407</v>
      </c>
      <c r="X150" s="92">
        <f t="shared" si="49"/>
        <v>52228.432637340011</v>
      </c>
      <c r="Y150" s="91">
        <f>T150*(1+'Control Panel'!$C$44)</f>
        <v>205318700.89968175</v>
      </c>
      <c r="Z150" s="91">
        <f>U150*(1+'Control Panel'!$C$44)</f>
        <v>202559670.80352119</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281377.19875101768</v>
      </c>
      <c r="AC150" s="93">
        <f t="shared" si="50"/>
        <v>53795.285796460172</v>
      </c>
      <c r="AD150" s="93">
        <f>Y150*(1+'Control Panel'!$C$44)</f>
        <v>211478261.92667219</v>
      </c>
      <c r="AE150" s="91">
        <f>Z150*(1+'Control Panel'!$C$44)</f>
        <v>208636460.92762682</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289818.51489354821</v>
      </c>
      <c r="AH150" s="91">
        <f t="shared" si="51"/>
        <v>55409.144550353987</v>
      </c>
      <c r="AI150" s="92">
        <f t="shared" si="52"/>
        <v>1105732.0664496659</v>
      </c>
      <c r="AJ150" s="92">
        <f t="shared" si="53"/>
        <v>1367102.4517709198</v>
      </c>
      <c r="AK150" s="92">
        <f t="shared" si="54"/>
        <v>261370.38532125391</v>
      </c>
    </row>
    <row r="151" spans="1:37" s="94" customFormat="1" ht="14.1">
      <c r="A151" s="86" t="str">
        <f>'ESTIMATED Earned Revenue'!A152</f>
        <v>Miami, FL</v>
      </c>
      <c r="B151" s="86"/>
      <c r="C151" s="87">
        <f>'ESTIMATED Earned Revenue'!$I152*1.07925</f>
        <v>183714057.91646725</v>
      </c>
      <c r="D151" s="87">
        <f>'ESTIMATED Earned Revenue'!$L152*1.07925</f>
        <v>158578758.57404345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249999.99599999998</v>
      </c>
      <c r="G151" s="89">
        <f t="shared" si="44"/>
        <v>1.1006429572849548E-3</v>
      </c>
      <c r="H151" s="90">
        <f t="shared" si="45"/>
        <v>1.5765036770878126E-3</v>
      </c>
      <c r="I151" s="91">
        <f t="shared" si="46"/>
        <v>47796.411999999982</v>
      </c>
      <c r="J151" s="91">
        <f>C151*(1+'Control Panel'!$C$44)</f>
        <v>189225479.65396127</v>
      </c>
      <c r="K151" s="91">
        <f>D151*(1+'Control Panel'!$C$44)</f>
        <v>163336121.33126476</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257499.99603000001</v>
      </c>
      <c r="N151" s="92">
        <f t="shared" si="47"/>
        <v>49230.306569999986</v>
      </c>
      <c r="O151" s="92">
        <f>J151*(1+'Control Panel'!$C$44)</f>
        <v>194902244.04358011</v>
      </c>
      <c r="P151" s="92">
        <f>K151*(1+'Control Panel'!$C$44)</f>
        <v>168236204.9712027</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265224.9959109</v>
      </c>
      <c r="S151" s="92">
        <f t="shared" si="48"/>
        <v>50707.215767099959</v>
      </c>
      <c r="T151" s="92">
        <f>O151*(1+'Control Panel'!$C$44)</f>
        <v>200749311.36488754</v>
      </c>
      <c r="U151" s="92">
        <f>P151*(1+'Control Panel'!$C$44)</f>
        <v>173283291.1203388</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273181.74618545407</v>
      </c>
      <c r="X151" s="92">
        <f t="shared" si="49"/>
        <v>52228.432637340011</v>
      </c>
      <c r="Y151" s="91">
        <f>T151*(1+'Control Panel'!$C$44)</f>
        <v>206771790.70583418</v>
      </c>
      <c r="Z151" s="91">
        <f>U151*(1+'Control Panel'!$C$44)</f>
        <v>178481789.85394898</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281377.19875101768</v>
      </c>
      <c r="AC151" s="93">
        <f t="shared" si="50"/>
        <v>53795.285796460172</v>
      </c>
      <c r="AD151" s="93">
        <f>Y151*(1+'Control Panel'!$C$44)</f>
        <v>212974944.42700922</v>
      </c>
      <c r="AE151" s="91">
        <f>Z151*(1+'Control Panel'!$C$44)</f>
        <v>183836243.54956746</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289818.51489354821</v>
      </c>
      <c r="AH151" s="91">
        <f t="shared" si="51"/>
        <v>55409.144550353987</v>
      </c>
      <c r="AI151" s="92">
        <f t="shared" si="52"/>
        <v>1105732.0664496659</v>
      </c>
      <c r="AJ151" s="92">
        <f t="shared" si="53"/>
        <v>1367102.4517709198</v>
      </c>
      <c r="AK151" s="92">
        <f t="shared" si="54"/>
        <v>261370.38532125391</v>
      </c>
    </row>
    <row r="152" spans="1:37" s="94" customFormat="1" ht="14.1">
      <c r="A152" s="86" t="str">
        <f>'ESTIMATED Earned Revenue'!A153</f>
        <v>Colorado Springs, CO</v>
      </c>
      <c r="B152" s="86"/>
      <c r="C152" s="99">
        <f>'ESTIMATED Earned Revenue'!$I153*1.07925</f>
        <v>189720790.74265501</v>
      </c>
      <c r="D152" s="99">
        <f>'ESTIMATED Earned Revenue'!$L153*1.07925</f>
        <v>185208474.33298802</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249999.99599999998</v>
      </c>
      <c r="G152" s="89">
        <f t="shared" si="44"/>
        <v>1.0657955999892345E-3</v>
      </c>
      <c r="H152" s="90">
        <f t="shared" si="45"/>
        <v>1.349830221864053E-3</v>
      </c>
      <c r="I152" s="91">
        <f t="shared" si="46"/>
        <v>47796.411999999982</v>
      </c>
      <c r="J152" s="91">
        <f>C152*(1+'Control Panel'!$C$44)</f>
        <v>195412414.46493468</v>
      </c>
      <c r="K152" s="91">
        <f>D152*(1+'Control Panel'!$C$44)</f>
        <v>190764728.56297767</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257499.99603000001</v>
      </c>
      <c r="N152" s="92">
        <f t="shared" si="47"/>
        <v>49230.306569999986</v>
      </c>
      <c r="O152" s="92">
        <f>J152*(1+'Control Panel'!$C$44)</f>
        <v>201274786.89888272</v>
      </c>
      <c r="P152" s="92">
        <f>K152*(1+'Control Panel'!$C$44)</f>
        <v>196487670.41986701</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265224.9959109</v>
      </c>
      <c r="S152" s="92">
        <f t="shared" si="48"/>
        <v>50707.215767099959</v>
      </c>
      <c r="T152" s="92">
        <f>O152*(1+'Control Panel'!$C$44)</f>
        <v>207313030.50584921</v>
      </c>
      <c r="U152" s="92">
        <f>P152*(1+'Control Panel'!$C$44)</f>
        <v>202382300.53246301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273181.74618545407</v>
      </c>
      <c r="X152" s="92">
        <f t="shared" si="49"/>
        <v>52228.432637340011</v>
      </c>
      <c r="Y152" s="91">
        <f>T152*(1+'Control Panel'!$C$44)</f>
        <v>213532421.42102468</v>
      </c>
      <c r="Z152" s="91">
        <f>U152*(1+'Control Panel'!$C$44)</f>
        <v>208453769.54843691</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281377.19875101768</v>
      </c>
      <c r="AC152" s="93">
        <f t="shared" si="50"/>
        <v>53795.285796460172</v>
      </c>
      <c r="AD152" s="93">
        <f>Y152*(1+'Control Panel'!$C$44)</f>
        <v>219938394.06365544</v>
      </c>
      <c r="AE152" s="91">
        <f>Z152*(1+'Control Panel'!$C$44)</f>
        <v>214707382.63489002</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289818.51489354821</v>
      </c>
      <c r="AH152" s="91">
        <f t="shared" si="51"/>
        <v>55409.144550353987</v>
      </c>
      <c r="AI152" s="92">
        <f t="shared" si="52"/>
        <v>1105732.0664496659</v>
      </c>
      <c r="AJ152" s="92">
        <f t="shared" si="53"/>
        <v>1367102.4517709198</v>
      </c>
      <c r="AK152" s="92">
        <f t="shared" si="54"/>
        <v>261370.38532125391</v>
      </c>
    </row>
    <row r="153" spans="1:37" s="94" customFormat="1" ht="14.1">
      <c r="A153" s="86" t="str">
        <f>'ESTIMATED Earned Revenue'!A154</f>
        <v>Atlanta, GA</v>
      </c>
      <c r="B153" s="86"/>
      <c r="C153" s="87">
        <f>'ESTIMATED Earned Revenue'!$I154*1.07925</f>
        <v>202589655.22005001</v>
      </c>
      <c r="D153" s="87">
        <f>'ESTIMATED Earned Revenue'!$L154*1.07925</f>
        <v>197877019.31825325</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249999.99599999998</v>
      </c>
      <c r="G153" s="89">
        <f t="shared" si="44"/>
        <v>9.9809431918115128E-4</v>
      </c>
      <c r="H153" s="90">
        <f t="shared" si="45"/>
        <v>1.2634109653628617E-3</v>
      </c>
      <c r="I153" s="91">
        <f t="shared" si="46"/>
        <v>47796.411999999982</v>
      </c>
      <c r="J153" s="91">
        <f>C153*(1+'Control Panel'!$C$44)</f>
        <v>208667344.87665153</v>
      </c>
      <c r="K153" s="91">
        <f>D153*(1+'Control Panel'!$C$44)</f>
        <v>203813329.89780086</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257499.99603000001</v>
      </c>
      <c r="N153" s="92">
        <f t="shared" si="47"/>
        <v>49230.306569999986</v>
      </c>
      <c r="O153" s="92">
        <f>J153*(1+'Control Panel'!$C$44)</f>
        <v>214927365.22295108</v>
      </c>
      <c r="P153" s="92">
        <f>K153*(1+'Control Panel'!$C$44)</f>
        <v>209927729.7947349</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265224.9959109</v>
      </c>
      <c r="S153" s="92">
        <f t="shared" si="48"/>
        <v>50707.215767099959</v>
      </c>
      <c r="T153" s="92">
        <f>O153*(1+'Control Panel'!$C$44)</f>
        <v>221375186.17963964</v>
      </c>
      <c r="U153" s="92">
        <f>P153*(1+'Control Panel'!$C$44)</f>
        <v>216225561.68857694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273181.74618545407</v>
      </c>
      <c r="X153" s="92">
        <f t="shared" si="49"/>
        <v>52228.432637340011</v>
      </c>
      <c r="Y153" s="91">
        <f>T153*(1+'Control Panel'!$C$44)</f>
        <v>228016441.76502883</v>
      </c>
      <c r="Z153" s="91">
        <f>U153*(1+'Control Panel'!$C$44)</f>
        <v>222712328.53923425</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281377.19875101768</v>
      </c>
      <c r="AC153" s="93">
        <f t="shared" si="50"/>
        <v>53795.285796460172</v>
      </c>
      <c r="AD153" s="93">
        <f>Y153*(1+'Control Panel'!$C$44)</f>
        <v>234856935.01797971</v>
      </c>
      <c r="AE153" s="91">
        <f>Z153*(1+'Control Panel'!$C$44)</f>
        <v>229393698.39541128</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289818.51489354821</v>
      </c>
      <c r="AH153" s="91">
        <f t="shared" si="51"/>
        <v>55409.144550353987</v>
      </c>
      <c r="AI153" s="92">
        <f t="shared" si="52"/>
        <v>1105732.0664496659</v>
      </c>
      <c r="AJ153" s="92">
        <f t="shared" si="53"/>
        <v>1367102.4517709198</v>
      </c>
      <c r="AK153" s="92">
        <f t="shared" si="54"/>
        <v>261370.38532125391</v>
      </c>
    </row>
    <row r="154" spans="1:37" s="94" customFormat="1" ht="14.1">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249999.99599999998</v>
      </c>
      <c r="G154" s="89">
        <f t="shared" si="44"/>
        <v>9.2844383134577839E-4</v>
      </c>
      <c r="H154" s="90">
        <f t="shared" si="45"/>
        <v>1.1479072206883793E-3</v>
      </c>
      <c r="I154" s="91">
        <f t="shared" si="46"/>
        <v>47796.411999999982</v>
      </c>
      <c r="J154" s="91">
        <f>C154*(1+'Control Panel'!$C$44)</f>
        <v>224321261.54375252</v>
      </c>
      <c r="K154" s="91">
        <f>D154*(1+'Control Panel'!$C$44)</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257499.99603000001</v>
      </c>
      <c r="N154" s="92">
        <f t="shared" si="47"/>
        <v>49230.306569999986</v>
      </c>
      <c r="O154" s="92">
        <f>J154*(1+'Control Panel'!$C$44)</f>
        <v>231050899.3900651</v>
      </c>
      <c r="P154" s="92">
        <f>K154*(1+'Control Panel'!$C$44)</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265224.9959109</v>
      </c>
      <c r="S154" s="92">
        <f t="shared" si="48"/>
        <v>50707.215767099959</v>
      </c>
      <c r="T154" s="92">
        <f>O154*(1+'Control Panel'!$C$44)</f>
        <v>237982426.37176707</v>
      </c>
      <c r="U154" s="92">
        <f>P154*(1+'Control Panel'!$C$44)</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273181.74618545407</v>
      </c>
      <c r="X154" s="92">
        <f t="shared" si="49"/>
        <v>52228.432637340011</v>
      </c>
      <c r="Y154" s="91">
        <f>T154*(1+'Control Panel'!$C$44)</f>
        <v>245121899.16292009</v>
      </c>
      <c r="Z154" s="91">
        <f>U154*(1+'Control Panel'!$C$44)</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281377.19875101768</v>
      </c>
      <c r="AC154" s="93">
        <f t="shared" si="50"/>
        <v>53795.285796460172</v>
      </c>
      <c r="AD154" s="93">
        <f>Y154*(1+'Control Panel'!$C$44)</f>
        <v>252475556.1378077</v>
      </c>
      <c r="AE154" s="91">
        <f>Z154*(1+'Control Panel'!$C$44)</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289818.51489354821</v>
      </c>
      <c r="AH154" s="91">
        <f t="shared" si="51"/>
        <v>55409.144550353987</v>
      </c>
      <c r="AI154" s="92">
        <f t="shared" si="52"/>
        <v>1105732.0664496659</v>
      </c>
      <c r="AJ154" s="92">
        <f t="shared" si="53"/>
        <v>1367102.4517709198</v>
      </c>
      <c r="AK154" s="92">
        <f t="shared" si="54"/>
        <v>261370.38532125391</v>
      </c>
    </row>
    <row r="155" spans="1:37" s="94" customFormat="1" ht="14.1">
      <c r="A155" s="86" t="str">
        <f>'ESTIMATED Earned Revenue'!A156</f>
        <v>Indianapolis, IN</v>
      </c>
      <c r="B155" s="86"/>
      <c r="C155" s="87">
        <f>'ESTIMATED Earned Revenue'!$I156*1.07925</f>
        <v>221586550.9665682</v>
      </c>
      <c r="D155" s="87">
        <f>'ESTIMATED Earned Revenue'!$L156*1.07925</f>
        <v>214926275.75295001</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249999.99599999998</v>
      </c>
      <c r="G155" s="89">
        <f t="shared" si="44"/>
        <v>9.1252642869335239E-4</v>
      </c>
      <c r="H155" s="90">
        <f t="shared" si="45"/>
        <v>1.1631895408049872E-3</v>
      </c>
      <c r="I155" s="91">
        <f t="shared" si="46"/>
        <v>47796.411999999982</v>
      </c>
      <c r="J155" s="91">
        <f>C155*(1+'Control Panel'!$C$44)</f>
        <v>228234147.49556527</v>
      </c>
      <c r="K155" s="91">
        <f>D155*(1+'Control Panel'!$C$44)</f>
        <v>221374064.0255385</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257499.99603000001</v>
      </c>
      <c r="N155" s="92">
        <f t="shared" si="47"/>
        <v>49230.306569999986</v>
      </c>
      <c r="O155" s="92">
        <f>J155*(1+'Control Panel'!$C$44)</f>
        <v>235081171.92043224</v>
      </c>
      <c r="P155" s="92">
        <f>K155*(1+'Control Panel'!$C$44)</f>
        <v>228015285.94630468</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265224.9959109</v>
      </c>
      <c r="S155" s="92">
        <f t="shared" si="48"/>
        <v>50707.215767099959</v>
      </c>
      <c r="T155" s="92">
        <f>O155*(1+'Control Panel'!$C$44)</f>
        <v>242133607.07804522</v>
      </c>
      <c r="U155" s="92">
        <f>P155*(1+'Control Panel'!$C$44)</f>
        <v>234855744.52469382</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273181.74618545407</v>
      </c>
      <c r="X155" s="92">
        <f t="shared" si="49"/>
        <v>52228.432637340011</v>
      </c>
      <c r="Y155" s="91">
        <f>T155*(1+'Control Panel'!$C$44)</f>
        <v>249397615.29038659</v>
      </c>
      <c r="Z155" s="91">
        <f>U155*(1+'Control Panel'!$C$44)</f>
        <v>241901416.86043465</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281377.19875101768</v>
      </c>
      <c r="AC155" s="93">
        <f t="shared" si="50"/>
        <v>53795.285796460172</v>
      </c>
      <c r="AD155" s="93">
        <f>Y155*(1+'Control Panel'!$C$44)</f>
        <v>256879543.74909818</v>
      </c>
      <c r="AE155" s="91">
        <f>Z155*(1+'Control Panel'!$C$44)</f>
        <v>249158459.36624768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289818.51489354821</v>
      </c>
      <c r="AH155" s="91">
        <f t="shared" si="51"/>
        <v>55409.144550353987</v>
      </c>
      <c r="AI155" s="92">
        <f t="shared" si="52"/>
        <v>1105732.0664496659</v>
      </c>
      <c r="AJ155" s="92">
        <f t="shared" si="53"/>
        <v>1367102.4517709198</v>
      </c>
      <c r="AK155" s="92">
        <f t="shared" si="54"/>
        <v>261370.38532125391</v>
      </c>
    </row>
    <row r="156" spans="1:37" s="94" customFormat="1" ht="14.1">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249999.99599999998</v>
      </c>
      <c r="G156" s="89">
        <f t="shared" si="44"/>
        <v>6.7336167245485344E-4</v>
      </c>
      <c r="H156" s="90">
        <f t="shared" si="45"/>
        <v>8.3252933548530299E-4</v>
      </c>
      <c r="I156" s="91">
        <f t="shared" si="46"/>
        <v>47796.411999999982</v>
      </c>
      <c r="J156" s="91">
        <f>C156*(1+'Control Panel'!$C$44)</f>
        <v>309298405.35876918</v>
      </c>
      <c r="K156" s="91">
        <f>D156*(1+'Control Panel'!$C$44)</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257499.99603000001</v>
      </c>
      <c r="N156" s="92">
        <f t="shared" si="47"/>
        <v>49230.306569999986</v>
      </c>
      <c r="O156" s="92">
        <f>J156*(1+'Control Panel'!$C$44)</f>
        <v>318577357.51953226</v>
      </c>
      <c r="P156" s="92">
        <f>K156*(1+'Control Panel'!$C$44)</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265224.9959109</v>
      </c>
      <c r="S156" s="92">
        <f t="shared" si="48"/>
        <v>50707.215767099959</v>
      </c>
      <c r="T156" s="92">
        <f>O156*(1+'Control Panel'!$C$44)</f>
        <v>328134678.24511826</v>
      </c>
      <c r="U156" s="92">
        <f>P156*(1+'Control Panel'!$C$44)</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273181.74618545407</v>
      </c>
      <c r="X156" s="92">
        <f t="shared" si="49"/>
        <v>52228.432637340011</v>
      </c>
      <c r="Y156" s="91">
        <f>T156*(1+'Control Panel'!$C$44)</f>
        <v>337978718.59247184</v>
      </c>
      <c r="Z156" s="91">
        <f>U156*(1+'Control Panel'!$C$44)</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281377.19875101768</v>
      </c>
      <c r="AC156" s="93">
        <f t="shared" si="50"/>
        <v>53795.285796460172</v>
      </c>
      <c r="AD156" s="93">
        <f>Y156*(1+'Control Panel'!$C$44)</f>
        <v>348118080.15024602</v>
      </c>
      <c r="AE156" s="91">
        <f>Z156*(1+'Control Panel'!$C$44)</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289818.51489354821</v>
      </c>
      <c r="AH156" s="91">
        <f t="shared" si="51"/>
        <v>55409.144550353987</v>
      </c>
      <c r="AI156" s="92">
        <f t="shared" si="52"/>
        <v>1105732.0664496659</v>
      </c>
      <c r="AJ156" s="92">
        <f t="shared" si="53"/>
        <v>1367102.4517709198</v>
      </c>
      <c r="AK156" s="92">
        <f t="shared" si="54"/>
        <v>261370.38532125391</v>
      </c>
    </row>
    <row r="157" spans="1:37" s="94" customFormat="1" ht="14.1">
      <c r="A157" s="86" t="str">
        <f>'ESTIMATED Earned Revenue'!A158</f>
        <v>Milwaukee, WI</v>
      </c>
      <c r="B157" s="86"/>
      <c r="C157" s="87">
        <f>'ESTIMATED Earned Revenue'!$I158*1.07925</f>
        <v>363108908.40375</v>
      </c>
      <c r="D157" s="87">
        <f>'ESTIMATED Earned Revenue'!$L158*1.07925</f>
        <v>324034147.45942503</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249999.99599999998</v>
      </c>
      <c r="G157" s="89">
        <f t="shared" si="44"/>
        <v>5.5686759349667266E-4</v>
      </c>
      <c r="H157" s="90">
        <f t="shared" si="45"/>
        <v>7.7152361243441024E-4</v>
      </c>
      <c r="I157" s="91">
        <f t="shared" si="46"/>
        <v>47796.411999999982</v>
      </c>
      <c r="J157" s="91">
        <f>C157*(1+'Control Panel'!$C$44)</f>
        <v>374002175.65586251</v>
      </c>
      <c r="K157" s="91">
        <f>D157*(1+'Control Panel'!$C$44)</f>
        <v>333755171.8832078</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257499.99603000001</v>
      </c>
      <c r="N157" s="92">
        <f t="shared" si="47"/>
        <v>49230.306569999986</v>
      </c>
      <c r="O157" s="92">
        <f>J157*(1+'Control Panel'!$C$44)</f>
        <v>385222240.92553842</v>
      </c>
      <c r="P157" s="92">
        <f>K157*(1+'Control Panel'!$C$44)</f>
        <v>343767827.03970402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265224.9959109</v>
      </c>
      <c r="S157" s="92">
        <f t="shared" si="48"/>
        <v>50707.215767099959</v>
      </c>
      <c r="T157" s="92">
        <f>O157*(1+'Control Panel'!$C$44)</f>
        <v>396778908.15330458</v>
      </c>
      <c r="U157" s="92">
        <f>P157*(1+'Control Panel'!$C$44)</f>
        <v>354080861.85089517</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273181.74618545407</v>
      </c>
      <c r="X157" s="92">
        <f t="shared" si="49"/>
        <v>52228.432637340011</v>
      </c>
      <c r="Y157" s="91">
        <f>T157*(1+'Control Panel'!$C$44)</f>
        <v>408682275.39790374</v>
      </c>
      <c r="Z157" s="91">
        <f>U157*(1+'Control Panel'!$C$44)</f>
        <v>364703287.70642203</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281377.19875101768</v>
      </c>
      <c r="AC157" s="93">
        <f t="shared" si="50"/>
        <v>53795.285796460172</v>
      </c>
      <c r="AD157" s="93">
        <f>Y157*(1+'Control Panel'!$C$44)</f>
        <v>420942743.65984088</v>
      </c>
      <c r="AE157" s="91">
        <f>Z157*(1+'Control Panel'!$C$44)</f>
        <v>375644386.33761472</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289818.51489354821</v>
      </c>
      <c r="AH157" s="91">
        <f t="shared" si="51"/>
        <v>55409.144550353987</v>
      </c>
      <c r="AI157" s="92">
        <f t="shared" si="52"/>
        <v>1105732.0664496659</v>
      </c>
      <c r="AJ157" s="92">
        <f t="shared" si="53"/>
        <v>1367102.4517709198</v>
      </c>
      <c r="AK157" s="92">
        <f t="shared" si="54"/>
        <v>261370.38532125391</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7923146004.2430363</v>
      </c>
      <c r="E160" s="95">
        <f t="shared" ref="E160:F160" si="55">SUM(E3:E157)</f>
        <v>25738478.515713196</v>
      </c>
      <c r="F160" s="95">
        <f t="shared" si="55"/>
        <v>25882519.81359759</v>
      </c>
      <c r="G160" s="110"/>
      <c r="H160" s="110"/>
      <c r="I160" s="91">
        <f>SUM(I3:I157)</f>
        <v>144041.29788438158</v>
      </c>
      <c r="J160" s="92">
        <f t="shared" ref="J160:AK160" si="56">SUM(J3:J157)</f>
        <v>8405386383.641448</v>
      </c>
      <c r="K160" s="92">
        <f t="shared" si="56"/>
        <v>8160840384.3703289</v>
      </c>
      <c r="L160" s="92">
        <f t="shared" si="56"/>
        <v>26510632.729044706</v>
      </c>
      <c r="M160" s="92">
        <f t="shared" si="56"/>
        <v>26658995.41835551</v>
      </c>
      <c r="N160" s="92">
        <f t="shared" si="56"/>
        <v>148362.68931091504</v>
      </c>
      <c r="O160" s="92">
        <f t="shared" si="56"/>
        <v>8657547975.1506882</v>
      </c>
      <c r="P160" s="92">
        <f t="shared" si="56"/>
        <v>8405665595.9014368</v>
      </c>
      <c r="Q160" s="92">
        <f t="shared" si="56"/>
        <v>27305951.710916001</v>
      </c>
      <c r="R160" s="92">
        <f t="shared" si="56"/>
        <v>27458765.280906249</v>
      </c>
      <c r="S160" s="92">
        <f t="shared" si="56"/>
        <v>152813.56999023908</v>
      </c>
      <c r="T160" s="92">
        <f t="shared" si="56"/>
        <v>8917274414.4052086</v>
      </c>
      <c r="U160" s="92">
        <f t="shared" si="56"/>
        <v>8657835563.7784805</v>
      </c>
      <c r="V160" s="92">
        <f t="shared" si="56"/>
        <v>28125130.262243457</v>
      </c>
      <c r="W160" s="92">
        <f t="shared" si="56"/>
        <v>28282528.263125744</v>
      </c>
      <c r="X160" s="92">
        <f t="shared" si="56"/>
        <v>157398.00088225651</v>
      </c>
      <c r="Y160" s="92">
        <f t="shared" si="56"/>
        <v>9184792646.8373623</v>
      </c>
      <c r="Z160" s="92">
        <f t="shared" si="56"/>
        <v>8917570630.6918354</v>
      </c>
      <c r="AA160" s="92">
        <f t="shared" si="56"/>
        <v>28968884.170110762</v>
      </c>
      <c r="AB160" s="92">
        <f t="shared" si="56"/>
        <v>29131004.122269467</v>
      </c>
      <c r="AC160" s="92">
        <f t="shared" si="56"/>
        <v>162119.95215872064</v>
      </c>
      <c r="AD160" s="92">
        <f t="shared" si="56"/>
        <v>9460336426.2424889</v>
      </c>
      <c r="AE160" s="92">
        <f t="shared" si="56"/>
        <v>9185097749.6125927</v>
      </c>
      <c r="AF160" s="92">
        <f t="shared" si="56"/>
        <v>29837950.695214018</v>
      </c>
      <c r="AG160" s="92">
        <f t="shared" si="56"/>
        <v>30004934.257187512</v>
      </c>
      <c r="AH160" s="92">
        <f t="shared" si="56"/>
        <v>166983.56197348307</v>
      </c>
      <c r="AI160" s="92">
        <f t="shared" si="56"/>
        <v>140748549.56752929</v>
      </c>
      <c r="AJ160" s="92">
        <f t="shared" si="56"/>
        <v>141536227.34184447</v>
      </c>
      <c r="AK160" s="92">
        <f t="shared" si="56"/>
        <v>787677.77431559656</v>
      </c>
    </row>
    <row r="161" spans="1:37" s="94" customFormat="1" ht="14.1">
      <c r="A161" s="86" t="s">
        <v>57</v>
      </c>
      <c r="B161" s="86"/>
      <c r="C161" s="112"/>
      <c r="D161" s="112"/>
      <c r="E161" s="96">
        <f>E160/155</f>
        <v>166054.70010137546</v>
      </c>
      <c r="F161" s="88">
        <f>F160/155</f>
        <v>166983.99879740379</v>
      </c>
      <c r="G161" s="113"/>
      <c r="H161" s="113"/>
      <c r="I161" s="114"/>
      <c r="J161" s="92">
        <f>J160/155</f>
        <v>54228299.249299668</v>
      </c>
      <c r="K161" s="92">
        <f>K160/155</f>
        <v>52650583.124969862</v>
      </c>
      <c r="L161" s="92">
        <f t="shared" ref="L161:M161" si="57">L160/155</f>
        <v>171036.34018738518</v>
      </c>
      <c r="M161" s="92">
        <f t="shared" si="57"/>
        <v>171993.51882810006</v>
      </c>
      <c r="N161" s="92"/>
      <c r="O161" s="92">
        <f>O160/155</f>
        <v>55855148.226778634</v>
      </c>
      <c r="P161" s="92">
        <f>P160/155</f>
        <v>54230100.618718944</v>
      </c>
      <c r="Q161" s="92">
        <f t="shared" ref="Q161:R161" si="58">Q160/155</f>
        <v>176167.43039300645</v>
      </c>
      <c r="R161" s="92">
        <f t="shared" si="58"/>
        <v>177153.32439294353</v>
      </c>
      <c r="S161" s="92"/>
      <c r="T161" s="92">
        <f>T160/155</f>
        <v>57530802.673581988</v>
      </c>
      <c r="U161" s="92">
        <f>U160/155</f>
        <v>55857003.637280516</v>
      </c>
      <c r="V161" s="92">
        <f t="shared" ref="V161:W161" si="59">V160/155</f>
        <v>181452.45330479651</v>
      </c>
      <c r="W161" s="92">
        <f t="shared" si="59"/>
        <v>182467.92427823061</v>
      </c>
      <c r="X161" s="92"/>
      <c r="Y161" s="92">
        <f>Y160/155</f>
        <v>59256726.753789432</v>
      </c>
      <c r="Z161" s="92">
        <f>Z160/155</f>
        <v>57532713.746398941</v>
      </c>
      <c r="AA161" s="92">
        <f t="shared" ref="AA161:AB161" si="60">AA160/155</f>
        <v>186896.02690394039</v>
      </c>
      <c r="AB161" s="92">
        <f t="shared" si="60"/>
        <v>187941.96207915785</v>
      </c>
      <c r="AC161" s="92"/>
      <c r="AD161" s="92">
        <f>AD160/155</f>
        <v>61034428.556403153</v>
      </c>
      <c r="AE161" s="92">
        <f>AE160/155</f>
        <v>59258695.158790924</v>
      </c>
      <c r="AF161" s="92">
        <f t="shared" ref="AF161:AG161" si="61">AF160/155</f>
        <v>192502.90771105819</v>
      </c>
      <c r="AG161" s="92">
        <f t="shared" si="61"/>
        <v>193580.22101411299</v>
      </c>
      <c r="AH161" s="115"/>
      <c r="AI161" s="116"/>
      <c r="AJ161" s="116">
        <f>AJ160/5</f>
        <v>28307245.468368895</v>
      </c>
      <c r="AK161" s="115"/>
    </row>
    <row r="162" spans="1:37" s="94" customFormat="1" ht="14.1">
      <c r="A162" s="86" t="s">
        <v>58</v>
      </c>
      <c r="B162" s="86"/>
      <c r="C162" s="117"/>
      <c r="D162" s="117"/>
      <c r="E162" s="88"/>
      <c r="F162" s="117"/>
      <c r="G162" s="113"/>
      <c r="H162" s="113"/>
      <c r="I162" s="114"/>
      <c r="J162" s="92">
        <f>SUM($J$3:$J$17)/15</f>
        <v>6964839.7532320367</v>
      </c>
      <c r="K162" s="92">
        <f>SUM($K$3:$K$17)/15</f>
        <v>6855821.4499057112</v>
      </c>
      <c r="L162" s="92">
        <f>SUM($L$3:$L$17)/15</f>
        <v>69648.397532320378</v>
      </c>
      <c r="M162" s="92">
        <f>SUM($M$3:$M$17)/15</f>
        <v>43918.659224292838</v>
      </c>
      <c r="N162" s="92"/>
      <c r="O162" s="92">
        <f>SUM($O$3:$O$17)/15</f>
        <v>7173784.9458289994</v>
      </c>
      <c r="P162" s="92">
        <f>SUM($P$3:$P$17)/15</f>
        <v>7061496.093402883</v>
      </c>
      <c r="Q162" s="92">
        <f>SUM($Q$3:$Q$17)/15</f>
        <v>71737.849458290002</v>
      </c>
      <c r="R162" s="92">
        <f>SUM($R$3:$R$17)/15</f>
        <v>45236.219001021622</v>
      </c>
      <c r="S162" s="92"/>
      <c r="T162" s="92">
        <f>SUM($T$3:$T$17)/15</f>
        <v>7388998.4942038693</v>
      </c>
      <c r="U162" s="92">
        <f>SUM($U$3:$U$17)/15</f>
        <v>7273340.9762049681</v>
      </c>
      <c r="V162" s="92">
        <f>SUM($V$3:$V$17)/15</f>
        <v>73889.984942038689</v>
      </c>
      <c r="W162" s="92">
        <f>SUM($W$3:$W$17)/15</f>
        <v>46593.305571052253</v>
      </c>
      <c r="X162" s="92"/>
      <c r="Y162" s="92">
        <f>SUM($Y$3:$Y$17)/15</f>
        <v>7610668.4490299849</v>
      </c>
      <c r="Z162" s="92">
        <f>SUM($Z$3:$Z$17)/15</f>
        <v>7491541.2054911191</v>
      </c>
      <c r="AA162" s="92">
        <f>SUM($AA$3:$AA$17)/15</f>
        <v>76106.684490299856</v>
      </c>
      <c r="AB162" s="92">
        <f>SUM($AB$3:$AB$17)/15</f>
        <v>47991.104738183829</v>
      </c>
      <c r="AC162" s="92"/>
      <c r="AD162" s="92">
        <f>SUM($AD$3:$AD$17)/15</f>
        <v>7838988.5025008861</v>
      </c>
      <c r="AE162" s="92">
        <f>SUM($AE$3:$AE$17)/15</f>
        <v>7716287.441655851</v>
      </c>
      <c r="AF162" s="92">
        <f>SUM($AF$3:$AF$17)/15</f>
        <v>78389.885025008858</v>
      </c>
      <c r="AG162" s="92">
        <f>SUM($AG$3:$AG$17)/15</f>
        <v>49430.837880329353</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1.0000000000000002E-2</v>
      </c>
      <c r="M163" s="118">
        <f>M162/K162</f>
        <v>6.4060389473674017E-3</v>
      </c>
      <c r="N163" s="118"/>
      <c r="O163" s="118"/>
      <c r="P163" s="118"/>
      <c r="Q163" s="118">
        <f>Q162/O162</f>
        <v>1.0000000000000002E-2</v>
      </c>
      <c r="R163" s="118">
        <f>R162/P162</f>
        <v>6.4060389473674017E-3</v>
      </c>
      <c r="S163" s="118"/>
      <c r="T163" s="118"/>
      <c r="U163" s="118"/>
      <c r="V163" s="118">
        <f>V162/T162</f>
        <v>0.01</v>
      </c>
      <c r="W163" s="118">
        <f>W162/U162</f>
        <v>6.4060389473674E-3</v>
      </c>
      <c r="X163" s="118"/>
      <c r="Y163" s="118"/>
      <c r="Z163" s="118"/>
      <c r="AA163" s="118">
        <f>AA162/Y162</f>
        <v>0.01</v>
      </c>
      <c r="AB163" s="118">
        <f>AB162/Z162</f>
        <v>6.4060389473674E-3</v>
      </c>
      <c r="AC163" s="118"/>
      <c r="AD163" s="118"/>
      <c r="AE163" s="118"/>
      <c r="AF163" s="118">
        <f>AF162/AD162</f>
        <v>0.01</v>
      </c>
      <c r="AG163" s="118">
        <f>AG162/AE162</f>
        <v>6.4060389473674026E-3</v>
      </c>
      <c r="AH163" s="115"/>
      <c r="AI163" s="115"/>
      <c r="AJ163" s="115"/>
      <c r="AK163" s="115"/>
    </row>
    <row r="164" spans="1:37" s="94" customFormat="1" ht="14.1">
      <c r="A164" s="86" t="s">
        <v>60</v>
      </c>
      <c r="B164" s="86"/>
      <c r="C164" s="117"/>
      <c r="D164" s="117"/>
      <c r="E164" s="88"/>
      <c r="F164" s="117"/>
      <c r="G164" s="113"/>
      <c r="H164" s="113"/>
      <c r="I164" s="114"/>
      <c r="J164" s="92"/>
      <c r="K164" s="92">
        <f>SUM($K$144:$K$157)/15</f>
        <v>180616958.86403373</v>
      </c>
      <c r="L164" s="92">
        <f>SUM($L$143:$L$157)/15</f>
        <v>208269.68946000002</v>
      </c>
      <c r="M164" s="92">
        <f>SUM($M$143:$M$157)/15</f>
        <v>257499.99603000001</v>
      </c>
      <c r="N164" s="92"/>
      <c r="O164" s="92"/>
      <c r="P164" s="92">
        <f>SUM($P$144:$P$157)/15</f>
        <v>186035467.62995476</v>
      </c>
      <c r="Q164" s="92">
        <f t="shared" ref="Q164" si="62">SUM(Q143:Q157)/15</f>
        <v>214517.78014380008</v>
      </c>
      <c r="R164" s="92">
        <f>SUM($R$143:$R$157)/15</f>
        <v>265224.99591090006</v>
      </c>
      <c r="S164" s="92"/>
      <c r="T164" s="92"/>
      <c r="U164" s="92">
        <f>SUM($U$144:$U$157)/15</f>
        <v>191616531.65885341</v>
      </c>
      <c r="V164" s="92">
        <f>SUM($V$143:$V$157)/15</f>
        <v>220953.31354811412</v>
      </c>
      <c r="W164" s="92">
        <f>SUM($W$143:$W$157)/15</f>
        <v>273181.74618545407</v>
      </c>
      <c r="X164" s="92"/>
      <c r="Y164" s="92"/>
      <c r="Z164" s="92">
        <f>SUM($Z$144:$Z$157)/15</f>
        <v>197365027.608619</v>
      </c>
      <c r="AA164" s="92">
        <f>SUM($AA$143:$AA$157)/15</f>
        <v>227581.91295455757</v>
      </c>
      <c r="AB164" s="92">
        <f>SUM($AB$143:$AB$157)/15</f>
        <v>281377.19875101757</v>
      </c>
      <c r="AC164" s="92"/>
      <c r="AD164" s="92"/>
      <c r="AE164" s="92">
        <f>SUM($AE$144:$AE$157)/15</f>
        <v>203285978.43687761</v>
      </c>
      <c r="AF164" s="92">
        <f>SUM($AF$143:$AF$157)/15</f>
        <v>234409.37034319431</v>
      </c>
      <c r="AG164" s="92">
        <f>SUM($AG$143:$AG$157)/15</f>
        <v>289818.51489354816</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1.1531015180959996E-3</v>
      </c>
      <c r="M165" s="118">
        <f>M164/K164</f>
        <v>1.4256689828547214E-3</v>
      </c>
      <c r="N165" s="118"/>
      <c r="O165" s="118"/>
      <c r="P165" s="118"/>
      <c r="Q165" s="118">
        <f>Q164/P164</f>
        <v>1.1531015180959998E-3</v>
      </c>
      <c r="R165" s="118">
        <f>R164/P164</f>
        <v>1.4256689828547216E-3</v>
      </c>
      <c r="S165" s="118"/>
      <c r="T165" s="118"/>
      <c r="U165" s="118"/>
      <c r="V165" s="118">
        <f>V164/U164</f>
        <v>1.153101518096E-3</v>
      </c>
      <c r="W165" s="118">
        <f>W164/U164</f>
        <v>1.4256689849277524E-3</v>
      </c>
      <c r="X165" s="118"/>
      <c r="Y165" s="118"/>
      <c r="Z165" s="118"/>
      <c r="AA165" s="118">
        <f>AA164/Z164</f>
        <v>1.1531015180960003E-3</v>
      </c>
      <c r="AB165" s="118">
        <f>AB164/Z164</f>
        <v>1.4256689858397674E-3</v>
      </c>
      <c r="AC165" s="118"/>
      <c r="AD165" s="118"/>
      <c r="AE165" s="118"/>
      <c r="AF165" s="118">
        <f>AF164/AE164</f>
        <v>1.153101518096E-3</v>
      </c>
      <c r="AG165" s="118">
        <f>AG164/AE164</f>
        <v>1.4256689867252197E-3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3" activePane="bottomLeft" state="frozen"/>
      <selection pane="bottomLeft" activeCell="A26" sqref="A26:XFD26"/>
    </sheetView>
  </sheetViews>
  <sheetFormatPr defaultColWidth="8.83203125" defaultRowHeight="14.45"/>
  <cols>
    <col min="1" max="12" width="20.6640625" style="16" customWidth="1"/>
    <col min="13" max="14" width="11.83203125" style="16" bestFit="1" customWidth="1"/>
    <col min="15" max="15" width="8.83203125" style="16"/>
    <col min="16" max="16" width="14.6640625" style="16" bestFit="1" customWidth="1"/>
    <col min="17" max="16384" width="8.83203125" style="16"/>
  </cols>
  <sheetData>
    <row r="1" spans="1:16" ht="66" customHeight="1">
      <c r="A1" s="199" t="s">
        <v>62</v>
      </c>
      <c r="B1" s="200"/>
      <c r="C1" s="200"/>
      <c r="D1" s="200"/>
      <c r="E1" s="200"/>
      <c r="F1" s="119"/>
      <c r="G1" s="119"/>
      <c r="H1" s="119"/>
      <c r="I1" s="119"/>
      <c r="J1" s="175" t="s">
        <v>63</v>
      </c>
      <c r="K1" s="119"/>
      <c r="L1" s="119"/>
      <c r="M1" s="119"/>
      <c r="N1" s="119"/>
    </row>
    <row r="2" spans="1:16" s="17" customFormat="1" ht="56.1">
      <c r="A2" s="120"/>
      <c r="B2" s="120" t="s">
        <v>64</v>
      </c>
      <c r="C2" s="120" t="s">
        <v>65</v>
      </c>
      <c r="D2" s="120" t="s">
        <v>66</v>
      </c>
      <c r="E2" s="120" t="s">
        <v>67</v>
      </c>
      <c r="F2" s="120" t="s">
        <v>68</v>
      </c>
      <c r="G2" s="120" t="s">
        <v>69</v>
      </c>
      <c r="H2" s="120" t="s">
        <v>70</v>
      </c>
      <c r="I2" s="121" t="s">
        <v>71</v>
      </c>
      <c r="J2" s="122" t="s">
        <v>72</v>
      </c>
      <c r="K2" s="122" t="s">
        <v>73</v>
      </c>
      <c r="L2" s="121" t="s">
        <v>74</v>
      </c>
      <c r="M2" s="123"/>
      <c r="N2" s="123"/>
    </row>
    <row r="3" spans="1:16" ht="119.45" customHeight="1">
      <c r="A3" s="124"/>
      <c r="B3" s="124"/>
      <c r="C3" s="124"/>
      <c r="D3" s="124"/>
      <c r="E3" s="124"/>
      <c r="F3" s="124"/>
      <c r="G3" s="124"/>
      <c r="H3" s="124"/>
      <c r="I3" s="125"/>
      <c r="J3" s="146" t="s">
        <v>75</v>
      </c>
      <c r="K3" s="146" t="s">
        <v>76</v>
      </c>
      <c r="L3" s="125"/>
      <c r="M3" s="119"/>
      <c r="N3" s="119"/>
    </row>
    <row r="4" spans="1:16">
      <c r="A4" s="119" t="s">
        <v>77</v>
      </c>
      <c r="B4" s="126">
        <v>1468934.5299999998</v>
      </c>
      <c r="C4" s="127">
        <v>135473.68</v>
      </c>
      <c r="D4" s="127">
        <v>0</v>
      </c>
      <c r="E4" s="127">
        <v>0</v>
      </c>
      <c r="F4" s="127">
        <v>0</v>
      </c>
      <c r="G4" s="127">
        <v>0</v>
      </c>
      <c r="H4" s="128">
        <v>1421.41</v>
      </c>
      <c r="I4" s="129">
        <v>1605829.6199999996</v>
      </c>
      <c r="J4" s="130">
        <f t="shared" ref="J4:J35" si="0">F4*0.3</f>
        <v>0</v>
      </c>
      <c r="K4" s="130"/>
      <c r="L4" s="131">
        <f t="shared" ref="L4:L45" si="1">(I4-J4)+K4</f>
        <v>1605829.6199999996</v>
      </c>
      <c r="M4" s="132"/>
      <c r="N4" s="119" t="s">
        <v>78</v>
      </c>
    </row>
    <row r="5" spans="1:16">
      <c r="A5" s="119" t="s">
        <v>79</v>
      </c>
      <c r="B5" s="133">
        <v>2265616.06</v>
      </c>
      <c r="C5" s="134">
        <v>394436.78</v>
      </c>
      <c r="D5" s="134">
        <v>0</v>
      </c>
      <c r="E5" s="134">
        <v>0</v>
      </c>
      <c r="F5" s="134">
        <v>229189.09000000003</v>
      </c>
      <c r="G5" s="134">
        <v>0</v>
      </c>
      <c r="H5" s="135">
        <v>3431.5999999999995</v>
      </c>
      <c r="I5" s="136">
        <v>2892673.53</v>
      </c>
      <c r="J5" s="130">
        <f t="shared" si="0"/>
        <v>68756.726999999999</v>
      </c>
      <c r="K5" s="137"/>
      <c r="L5" s="131">
        <f t="shared" si="1"/>
        <v>2823916.8029999998</v>
      </c>
      <c r="M5" s="119"/>
      <c r="N5" s="119" t="s">
        <v>80</v>
      </c>
    </row>
    <row r="6" spans="1:16">
      <c r="A6" s="119" t="s">
        <v>81</v>
      </c>
      <c r="B6" s="133">
        <v>2382703.7199999997</v>
      </c>
      <c r="C6" s="134">
        <v>974442.2899999998</v>
      </c>
      <c r="D6" s="134">
        <v>0</v>
      </c>
      <c r="E6" s="134">
        <v>0</v>
      </c>
      <c r="F6" s="134">
        <v>312923.77999999997</v>
      </c>
      <c r="G6" s="134">
        <v>0</v>
      </c>
      <c r="H6" s="135">
        <v>0</v>
      </c>
      <c r="I6" s="136">
        <v>3670069.7899999996</v>
      </c>
      <c r="J6" s="130">
        <f t="shared" si="0"/>
        <v>93877.133999999991</v>
      </c>
      <c r="K6" s="137"/>
      <c r="L6" s="131">
        <f t="shared" si="1"/>
        <v>3576192.6559999995</v>
      </c>
      <c r="M6" s="119"/>
      <c r="N6" s="119" t="s">
        <v>82</v>
      </c>
    </row>
    <row r="7" spans="1:16">
      <c r="A7" s="119" t="s">
        <v>83</v>
      </c>
      <c r="B7" s="133">
        <v>4849257.3599999994</v>
      </c>
      <c r="C7" s="134">
        <v>17667.03</v>
      </c>
      <c r="D7" s="134">
        <v>0</v>
      </c>
      <c r="E7" s="134">
        <v>0</v>
      </c>
      <c r="F7" s="134">
        <v>680916.40999999992</v>
      </c>
      <c r="G7" s="134">
        <v>4551</v>
      </c>
      <c r="H7" s="135">
        <v>0</v>
      </c>
      <c r="I7" s="136">
        <v>5552391.7999999998</v>
      </c>
      <c r="J7" s="130">
        <f t="shared" si="0"/>
        <v>204274.92299999998</v>
      </c>
      <c r="K7" s="137"/>
      <c r="L7" s="131">
        <f t="shared" si="1"/>
        <v>5348116.8769999994</v>
      </c>
      <c r="M7" s="119"/>
      <c r="N7" s="119"/>
    </row>
    <row r="8" spans="1:16">
      <c r="A8" s="119" t="s">
        <v>84</v>
      </c>
      <c r="B8" s="133">
        <v>5200099</v>
      </c>
      <c r="C8" s="134">
        <v>749439</v>
      </c>
      <c r="D8" s="134">
        <v>0</v>
      </c>
      <c r="E8" s="134">
        <v>0</v>
      </c>
      <c r="F8" s="134">
        <v>0</v>
      </c>
      <c r="G8" s="134">
        <v>207</v>
      </c>
      <c r="H8" s="135">
        <v>-8749</v>
      </c>
      <c r="I8" s="136">
        <v>5940996</v>
      </c>
      <c r="J8" s="130">
        <f t="shared" si="0"/>
        <v>0</v>
      </c>
      <c r="K8" s="137"/>
      <c r="L8" s="131">
        <f t="shared" si="1"/>
        <v>5940996</v>
      </c>
      <c r="M8" s="119"/>
      <c r="N8" s="119"/>
    </row>
    <row r="9" spans="1:16">
      <c r="A9" s="119" t="s">
        <v>85</v>
      </c>
      <c r="B9" s="133">
        <v>5568132.3799999999</v>
      </c>
      <c r="C9" s="134">
        <v>352664.31</v>
      </c>
      <c r="D9" s="134">
        <v>0</v>
      </c>
      <c r="E9" s="134">
        <v>0</v>
      </c>
      <c r="F9" s="134">
        <v>62522.010000000009</v>
      </c>
      <c r="G9" s="134">
        <v>0</v>
      </c>
      <c r="H9" s="135">
        <v>7098.7800000000025</v>
      </c>
      <c r="I9" s="136">
        <v>5990417.4799999995</v>
      </c>
      <c r="J9" s="130">
        <f t="shared" si="0"/>
        <v>18756.603000000003</v>
      </c>
      <c r="K9" s="137"/>
      <c r="L9" s="131">
        <f t="shared" si="1"/>
        <v>5971660.8769999994</v>
      </c>
      <c r="M9" s="119"/>
      <c r="N9" s="119"/>
    </row>
    <row r="10" spans="1:16">
      <c r="A10" s="119" t="s">
        <v>86</v>
      </c>
      <c r="B10" s="133">
        <v>4951780.0999999996</v>
      </c>
      <c r="C10" s="134">
        <v>654050.15</v>
      </c>
      <c r="D10" s="134">
        <v>0</v>
      </c>
      <c r="E10" s="134">
        <v>0</v>
      </c>
      <c r="F10" s="134">
        <v>988922.41</v>
      </c>
      <c r="G10" s="134">
        <v>30000</v>
      </c>
      <c r="H10" s="135">
        <v>0</v>
      </c>
      <c r="I10" s="136">
        <v>6624752.6600000001</v>
      </c>
      <c r="J10" s="130">
        <f t="shared" si="0"/>
        <v>296676.723</v>
      </c>
      <c r="K10" s="137"/>
      <c r="L10" s="131">
        <f t="shared" si="1"/>
        <v>6328075.9369999999</v>
      </c>
      <c r="M10" s="119"/>
      <c r="N10" s="119"/>
    </row>
    <row r="11" spans="1:16">
      <c r="A11" s="119" t="s">
        <v>55</v>
      </c>
      <c r="B11" s="133">
        <v>6598146.1299999999</v>
      </c>
      <c r="C11" s="134">
        <v>450</v>
      </c>
      <c r="D11" s="134">
        <v>0</v>
      </c>
      <c r="E11" s="134">
        <v>0</v>
      </c>
      <c r="F11" s="134">
        <v>0</v>
      </c>
      <c r="G11" s="134">
        <v>0</v>
      </c>
      <c r="H11" s="135">
        <v>102183.82</v>
      </c>
      <c r="I11" s="136">
        <v>6700779.9500000002</v>
      </c>
      <c r="J11" s="130">
        <f t="shared" si="0"/>
        <v>0</v>
      </c>
      <c r="K11" s="137"/>
      <c r="L11" s="131">
        <f t="shared" si="1"/>
        <v>6700779.9500000002</v>
      </c>
      <c r="M11" s="119"/>
      <c r="N11" s="119"/>
    </row>
    <row r="12" spans="1:16">
      <c r="A12" s="119" t="s">
        <v>87</v>
      </c>
      <c r="B12" s="133">
        <v>6970615.6873005033</v>
      </c>
      <c r="C12" s="134">
        <v>1200</v>
      </c>
      <c r="D12" s="134">
        <v>0</v>
      </c>
      <c r="E12" s="134">
        <v>0</v>
      </c>
      <c r="F12" s="134">
        <v>5861.9672727272718</v>
      </c>
      <c r="G12" s="134">
        <v>0</v>
      </c>
      <c r="H12" s="135">
        <v>1229.0181818181823</v>
      </c>
      <c r="I12" s="136">
        <v>6978906.6727550486</v>
      </c>
      <c r="J12" s="130">
        <f t="shared" si="0"/>
        <v>1758.5901818181815</v>
      </c>
      <c r="K12" s="137"/>
      <c r="L12" s="131">
        <f t="shared" si="1"/>
        <v>6977148.0825732304</v>
      </c>
      <c r="M12" s="119"/>
      <c r="N12" s="119"/>
    </row>
    <row r="13" spans="1:16">
      <c r="A13" s="119" t="s">
        <v>88</v>
      </c>
      <c r="B13" s="133">
        <v>6004890.9600000018</v>
      </c>
      <c r="C13" s="134">
        <v>1142912.1400000001</v>
      </c>
      <c r="D13" s="134">
        <v>0</v>
      </c>
      <c r="E13" s="134">
        <v>0</v>
      </c>
      <c r="F13" s="134">
        <v>0</v>
      </c>
      <c r="G13" s="134">
        <v>0</v>
      </c>
      <c r="H13" s="135">
        <v>114021.1</v>
      </c>
      <c r="I13" s="136">
        <v>7261824.2000000011</v>
      </c>
      <c r="J13" s="130">
        <f t="shared" si="0"/>
        <v>0</v>
      </c>
      <c r="K13" s="137"/>
      <c r="L13" s="131">
        <f t="shared" si="1"/>
        <v>7261824.2000000011</v>
      </c>
      <c r="M13" s="119"/>
      <c r="N13" s="119"/>
    </row>
    <row r="14" spans="1:16">
      <c r="A14" s="119" t="s">
        <v>89</v>
      </c>
      <c r="B14" s="133">
        <v>4279774.26</v>
      </c>
      <c r="C14" s="134">
        <v>1555676.93</v>
      </c>
      <c r="D14" s="134">
        <v>0</v>
      </c>
      <c r="E14" s="134">
        <v>0</v>
      </c>
      <c r="F14" s="134">
        <v>1893841.0699999998</v>
      </c>
      <c r="G14" s="134">
        <v>35127</v>
      </c>
      <c r="H14" s="135">
        <v>46529.17</v>
      </c>
      <c r="I14" s="136">
        <v>7810948.4299999997</v>
      </c>
      <c r="J14" s="130">
        <f t="shared" si="0"/>
        <v>568152.32099999988</v>
      </c>
      <c r="K14" s="137"/>
      <c r="L14" s="131">
        <f t="shared" si="1"/>
        <v>7242796.1090000002</v>
      </c>
      <c r="M14" s="119"/>
      <c r="N14" s="119"/>
      <c r="P14" s="42"/>
    </row>
    <row r="15" spans="1:16">
      <c r="A15" s="119" t="s">
        <v>90</v>
      </c>
      <c r="B15" s="133">
        <v>7487835.21</v>
      </c>
      <c r="C15" s="134">
        <v>353417.59</v>
      </c>
      <c r="D15" s="134">
        <v>0</v>
      </c>
      <c r="E15" s="134">
        <v>0</v>
      </c>
      <c r="F15" s="134">
        <v>0</v>
      </c>
      <c r="G15" s="134">
        <v>11088</v>
      </c>
      <c r="H15" s="135">
        <v>0</v>
      </c>
      <c r="I15" s="136">
        <v>7852340.7999999998</v>
      </c>
      <c r="J15" s="130">
        <f t="shared" si="0"/>
        <v>0</v>
      </c>
      <c r="K15" s="137"/>
      <c r="L15" s="131">
        <f t="shared" si="1"/>
        <v>7852340.7999999998</v>
      </c>
      <c r="M15" s="119"/>
      <c r="N15" s="119"/>
    </row>
    <row r="16" spans="1:16">
      <c r="A16" s="119" t="s">
        <v>91</v>
      </c>
      <c r="B16" s="133">
        <v>6696974.870000001</v>
      </c>
      <c r="C16" s="134">
        <v>812170.94</v>
      </c>
      <c r="D16" s="134">
        <v>0</v>
      </c>
      <c r="E16" s="134">
        <v>0</v>
      </c>
      <c r="F16" s="134">
        <v>638861.36</v>
      </c>
      <c r="G16" s="134">
        <v>0</v>
      </c>
      <c r="H16" s="135">
        <v>7583.75</v>
      </c>
      <c r="I16" s="136">
        <v>8155590.9200000009</v>
      </c>
      <c r="J16" s="130">
        <f t="shared" si="0"/>
        <v>191658.408</v>
      </c>
      <c r="K16" s="137"/>
      <c r="L16" s="131">
        <f t="shared" si="1"/>
        <v>7963932.512000001</v>
      </c>
      <c r="M16" s="119"/>
      <c r="N16" s="119"/>
    </row>
    <row r="17" spans="1:14">
      <c r="A17" s="119" t="s">
        <v>92</v>
      </c>
      <c r="B17" s="133">
        <v>6390141.2699999996</v>
      </c>
      <c r="C17" s="134">
        <v>1616445.98</v>
      </c>
      <c r="D17" s="134">
        <v>0</v>
      </c>
      <c r="E17" s="134">
        <v>0</v>
      </c>
      <c r="F17" s="134">
        <v>90506.62999999999</v>
      </c>
      <c r="G17" s="134">
        <v>0</v>
      </c>
      <c r="H17" s="135">
        <v>60248.469999999987</v>
      </c>
      <c r="I17" s="136">
        <v>8157342.3499999996</v>
      </c>
      <c r="J17" s="130">
        <f t="shared" si="0"/>
        <v>27151.988999999998</v>
      </c>
      <c r="K17" s="137"/>
      <c r="L17" s="131">
        <f t="shared" si="1"/>
        <v>8130190.3609999996</v>
      </c>
      <c r="M17" s="119"/>
      <c r="N17" s="119"/>
    </row>
    <row r="18" spans="1:14">
      <c r="A18" s="119" t="s">
        <v>93</v>
      </c>
      <c r="B18" s="133">
        <v>7879649.4399999995</v>
      </c>
      <c r="C18" s="134">
        <v>993728.77999999991</v>
      </c>
      <c r="D18" s="134">
        <v>0</v>
      </c>
      <c r="E18" s="134">
        <v>0</v>
      </c>
      <c r="F18" s="134">
        <v>0</v>
      </c>
      <c r="G18" s="134">
        <v>-11961</v>
      </c>
      <c r="H18" s="135">
        <v>-74622.73000000001</v>
      </c>
      <c r="I18" s="136">
        <v>8786794.4899999984</v>
      </c>
      <c r="J18" s="130">
        <f t="shared" si="0"/>
        <v>0</v>
      </c>
      <c r="K18" s="137"/>
      <c r="L18" s="131">
        <f t="shared" si="1"/>
        <v>8786794.4899999984</v>
      </c>
      <c r="M18" s="119"/>
      <c r="N18" s="119"/>
    </row>
    <row r="19" spans="1:14">
      <c r="A19" s="119" t="s">
        <v>94</v>
      </c>
      <c r="B19" s="133">
        <v>6933259</v>
      </c>
      <c r="C19" s="134">
        <v>1814122</v>
      </c>
      <c r="D19" s="134">
        <v>0</v>
      </c>
      <c r="E19" s="134">
        <v>0</v>
      </c>
      <c r="F19" s="134">
        <v>57607</v>
      </c>
      <c r="G19" s="134">
        <v>0</v>
      </c>
      <c r="H19" s="135">
        <v>22094</v>
      </c>
      <c r="I19" s="136">
        <v>8827082</v>
      </c>
      <c r="J19" s="130">
        <f t="shared" si="0"/>
        <v>17282.099999999999</v>
      </c>
      <c r="K19" s="137"/>
      <c r="L19" s="131">
        <f t="shared" si="1"/>
        <v>8809799.9000000004</v>
      </c>
      <c r="M19" s="119"/>
      <c r="N19" s="119"/>
    </row>
    <row r="20" spans="1:14">
      <c r="A20" s="119" t="s">
        <v>95</v>
      </c>
      <c r="B20" s="133">
        <v>7911330.6999999993</v>
      </c>
      <c r="C20" s="134">
        <v>862036.04000000027</v>
      </c>
      <c r="D20" s="134">
        <v>0</v>
      </c>
      <c r="E20" s="134">
        <v>0</v>
      </c>
      <c r="F20" s="134">
        <v>0</v>
      </c>
      <c r="G20" s="134">
        <v>517181</v>
      </c>
      <c r="H20" s="135">
        <v>15262.69</v>
      </c>
      <c r="I20" s="136">
        <v>9305810.4299999997</v>
      </c>
      <c r="J20" s="130">
        <f t="shared" si="0"/>
        <v>0</v>
      </c>
      <c r="K20" s="137"/>
      <c r="L20" s="131">
        <f t="shared" si="1"/>
        <v>9305810.4299999997</v>
      </c>
      <c r="M20" s="119"/>
      <c r="N20" s="119"/>
    </row>
    <row r="21" spans="1:14">
      <c r="A21" s="119" t="s">
        <v>96</v>
      </c>
      <c r="B21" s="133">
        <v>3134019.6832260122</v>
      </c>
      <c r="C21" s="134">
        <v>4887127.0266666664</v>
      </c>
      <c r="D21" s="134">
        <v>0</v>
      </c>
      <c r="E21" s="134">
        <v>0</v>
      </c>
      <c r="F21" s="134">
        <v>242343.8133333333</v>
      </c>
      <c r="G21" s="134">
        <v>1311617.3333333333</v>
      </c>
      <c r="H21" s="135">
        <v>84991.973333333328</v>
      </c>
      <c r="I21" s="136">
        <v>9660099.8298926782</v>
      </c>
      <c r="J21" s="130">
        <f t="shared" si="0"/>
        <v>72703.143999999986</v>
      </c>
      <c r="K21" s="137"/>
      <c r="L21" s="131">
        <f t="shared" si="1"/>
        <v>9587396.6858926788</v>
      </c>
      <c r="M21" s="119"/>
      <c r="N21" s="119"/>
    </row>
    <row r="22" spans="1:14">
      <c r="A22" s="119" t="s">
        <v>97</v>
      </c>
      <c r="B22" s="133">
        <v>8853020</v>
      </c>
      <c r="C22" s="134">
        <v>0</v>
      </c>
      <c r="D22" s="134">
        <v>0</v>
      </c>
      <c r="E22" s="134">
        <v>0</v>
      </c>
      <c r="F22" s="134">
        <v>1068961</v>
      </c>
      <c r="G22" s="134">
        <v>0</v>
      </c>
      <c r="H22" s="135">
        <v>0</v>
      </c>
      <c r="I22" s="136">
        <v>9921981</v>
      </c>
      <c r="J22" s="130">
        <f t="shared" si="0"/>
        <v>320688.3</v>
      </c>
      <c r="K22" s="137"/>
      <c r="L22" s="131">
        <f t="shared" si="1"/>
        <v>9601292.6999999993</v>
      </c>
      <c r="M22" s="119"/>
      <c r="N22" s="119"/>
    </row>
    <row r="23" spans="1:14">
      <c r="A23" s="119" t="s">
        <v>98</v>
      </c>
      <c r="B23" s="133">
        <v>9626263</v>
      </c>
      <c r="C23" s="134">
        <v>0</v>
      </c>
      <c r="D23" s="134">
        <v>0</v>
      </c>
      <c r="E23" s="134">
        <v>0</v>
      </c>
      <c r="F23" s="134">
        <v>641736</v>
      </c>
      <c r="G23" s="134">
        <v>140881</v>
      </c>
      <c r="H23" s="135">
        <v>0</v>
      </c>
      <c r="I23" s="136">
        <v>10408880</v>
      </c>
      <c r="J23" s="130">
        <f t="shared" si="0"/>
        <v>192520.8</v>
      </c>
      <c r="K23" s="137"/>
      <c r="L23" s="131">
        <f t="shared" si="1"/>
        <v>10216359.199999999</v>
      </c>
      <c r="M23" s="119"/>
      <c r="N23" s="119"/>
    </row>
    <row r="24" spans="1:14">
      <c r="A24" s="119" t="s">
        <v>99</v>
      </c>
      <c r="B24" s="133">
        <v>5866024.0099999998</v>
      </c>
      <c r="C24" s="134">
        <v>143449.24</v>
      </c>
      <c r="D24" s="134">
        <v>0</v>
      </c>
      <c r="E24" s="134">
        <v>0</v>
      </c>
      <c r="F24" s="134">
        <v>4554957.1500000004</v>
      </c>
      <c r="G24" s="134">
        <v>0</v>
      </c>
      <c r="H24" s="135">
        <v>215048.34</v>
      </c>
      <c r="I24" s="136">
        <v>10779478.74</v>
      </c>
      <c r="J24" s="130">
        <f t="shared" si="0"/>
        <v>1366487.145</v>
      </c>
      <c r="K24" s="137"/>
      <c r="L24" s="131">
        <f t="shared" si="1"/>
        <v>9412991.5950000007</v>
      </c>
      <c r="M24" s="119"/>
      <c r="N24" s="119"/>
    </row>
    <row r="25" spans="1:14">
      <c r="A25" s="119" t="s">
        <v>100</v>
      </c>
      <c r="B25" s="133">
        <v>7131073</v>
      </c>
      <c r="C25" s="134">
        <v>2419743</v>
      </c>
      <c r="D25" s="134">
        <v>0</v>
      </c>
      <c r="E25" s="134">
        <v>0</v>
      </c>
      <c r="F25" s="134">
        <v>1521272</v>
      </c>
      <c r="G25" s="134">
        <v>0</v>
      </c>
      <c r="H25" s="135">
        <v>-121837</v>
      </c>
      <c r="I25" s="136">
        <v>10950251</v>
      </c>
      <c r="J25" s="130">
        <f t="shared" si="0"/>
        <v>456381.6</v>
      </c>
      <c r="K25" s="137"/>
      <c r="L25" s="131">
        <f t="shared" si="1"/>
        <v>10493869.4</v>
      </c>
      <c r="M25" s="119"/>
      <c r="N25" s="119"/>
    </row>
    <row r="26" spans="1:14">
      <c r="A26" s="119" t="s">
        <v>101</v>
      </c>
      <c r="B26" s="133">
        <v>10205873.439999999</v>
      </c>
      <c r="C26" s="134">
        <v>153833.17000000001</v>
      </c>
      <c r="D26" s="134">
        <v>0</v>
      </c>
      <c r="E26" s="134">
        <v>0</v>
      </c>
      <c r="F26" s="134">
        <v>799171.60999999987</v>
      </c>
      <c r="G26" s="134">
        <v>0</v>
      </c>
      <c r="H26" s="135">
        <v>20381.439999999999</v>
      </c>
      <c r="I26" s="136">
        <v>11179259.659999998</v>
      </c>
      <c r="J26" s="130">
        <f t="shared" si="0"/>
        <v>239751.48299999995</v>
      </c>
      <c r="K26" s="137"/>
      <c r="L26" s="131">
        <f t="shared" si="1"/>
        <v>10939508.176999999</v>
      </c>
      <c r="M26" s="119"/>
      <c r="N26" s="119"/>
    </row>
    <row r="27" spans="1:14">
      <c r="A27" s="119" t="s">
        <v>102</v>
      </c>
      <c r="B27" s="133">
        <v>11090803.210000001</v>
      </c>
      <c r="C27" s="134">
        <v>-700</v>
      </c>
      <c r="D27" s="134">
        <v>0</v>
      </c>
      <c r="E27" s="134">
        <v>0</v>
      </c>
      <c r="F27" s="134">
        <v>299287.85000000003</v>
      </c>
      <c r="G27" s="134">
        <v>101817</v>
      </c>
      <c r="H27" s="135">
        <v>0</v>
      </c>
      <c r="I27" s="136">
        <v>11491208.060000001</v>
      </c>
      <c r="J27" s="130">
        <f t="shared" si="0"/>
        <v>89786.35500000001</v>
      </c>
      <c r="K27" s="137"/>
      <c r="L27" s="131">
        <f t="shared" si="1"/>
        <v>11401421.705</v>
      </c>
      <c r="M27" s="119"/>
      <c r="N27" s="119"/>
    </row>
    <row r="28" spans="1:14">
      <c r="A28" s="119" t="s">
        <v>103</v>
      </c>
      <c r="B28" s="133">
        <v>6869195</v>
      </c>
      <c r="C28" s="134">
        <v>2811964</v>
      </c>
      <c r="D28" s="134">
        <v>0</v>
      </c>
      <c r="E28" s="134">
        <v>0</v>
      </c>
      <c r="F28" s="134">
        <v>2001105</v>
      </c>
      <c r="G28" s="134">
        <v>0</v>
      </c>
      <c r="H28" s="135">
        <v>-45375</v>
      </c>
      <c r="I28" s="136">
        <v>11636889</v>
      </c>
      <c r="J28" s="130">
        <f t="shared" si="0"/>
        <v>600331.5</v>
      </c>
      <c r="K28" s="137"/>
      <c r="L28" s="131">
        <f t="shared" si="1"/>
        <v>11036557.5</v>
      </c>
      <c r="M28" s="119"/>
      <c r="N28" s="119"/>
    </row>
    <row r="29" spans="1:14">
      <c r="A29" s="119" t="s">
        <v>104</v>
      </c>
      <c r="B29" s="133">
        <v>10606075</v>
      </c>
      <c r="C29" s="134">
        <v>802586.18181818188</v>
      </c>
      <c r="D29" s="134">
        <v>0</v>
      </c>
      <c r="E29" s="134">
        <v>0</v>
      </c>
      <c r="F29" s="134">
        <v>331429.09090909088</v>
      </c>
      <c r="G29" s="134">
        <v>0</v>
      </c>
      <c r="H29" s="135">
        <v>0</v>
      </c>
      <c r="I29" s="136">
        <v>11740090.272727273</v>
      </c>
      <c r="J29" s="130">
        <f t="shared" si="0"/>
        <v>99428.727272727265</v>
      </c>
      <c r="K29" s="137"/>
      <c r="L29" s="131">
        <f t="shared" si="1"/>
        <v>11640661.545454547</v>
      </c>
      <c r="M29" s="119"/>
      <c r="N29" s="119"/>
    </row>
    <row r="30" spans="1:14">
      <c r="A30" s="119" t="s">
        <v>105</v>
      </c>
      <c r="B30" s="133">
        <v>7669247</v>
      </c>
      <c r="C30" s="134">
        <v>775946</v>
      </c>
      <c r="D30" s="134">
        <v>0</v>
      </c>
      <c r="E30" s="134">
        <v>0</v>
      </c>
      <c r="F30" s="134">
        <v>3250078</v>
      </c>
      <c r="G30" s="134">
        <v>45248</v>
      </c>
      <c r="H30" s="135">
        <v>0</v>
      </c>
      <c r="I30" s="136">
        <v>11740519</v>
      </c>
      <c r="J30" s="130">
        <f t="shared" si="0"/>
        <v>975023.39999999991</v>
      </c>
      <c r="K30" s="137"/>
      <c r="L30" s="131">
        <f t="shared" si="1"/>
        <v>10765495.6</v>
      </c>
      <c r="M30" s="119"/>
      <c r="N30" s="119"/>
    </row>
    <row r="31" spans="1:14">
      <c r="A31" s="119" t="s">
        <v>106</v>
      </c>
      <c r="B31" s="133">
        <v>9015285.4099999983</v>
      </c>
      <c r="C31" s="134">
        <v>49600.09</v>
      </c>
      <c r="D31" s="134">
        <v>0</v>
      </c>
      <c r="E31" s="134">
        <v>0</v>
      </c>
      <c r="F31" s="134">
        <v>1656927.8600000006</v>
      </c>
      <c r="G31" s="134">
        <v>851681</v>
      </c>
      <c r="H31" s="135">
        <v>340882.75</v>
      </c>
      <c r="I31" s="136">
        <v>11914377.109999999</v>
      </c>
      <c r="J31" s="130">
        <f t="shared" si="0"/>
        <v>497078.35800000012</v>
      </c>
      <c r="K31" s="137"/>
      <c r="L31" s="131">
        <f t="shared" si="1"/>
        <v>11417298.751999998</v>
      </c>
      <c r="M31" s="119"/>
      <c r="N31" s="119"/>
    </row>
    <row r="32" spans="1:14">
      <c r="A32" s="119" t="s">
        <v>107</v>
      </c>
      <c r="B32" s="133">
        <v>11443322.909999998</v>
      </c>
      <c r="C32" s="134">
        <v>939178.73000000021</v>
      </c>
      <c r="D32" s="134">
        <v>0</v>
      </c>
      <c r="E32" s="134">
        <v>0</v>
      </c>
      <c r="F32" s="134">
        <v>0</v>
      </c>
      <c r="G32" s="134">
        <v>0</v>
      </c>
      <c r="H32" s="135">
        <v>37835.100000000006</v>
      </c>
      <c r="I32" s="136">
        <v>12420336.739999998</v>
      </c>
      <c r="J32" s="130">
        <f t="shared" si="0"/>
        <v>0</v>
      </c>
      <c r="K32" s="137"/>
      <c r="L32" s="131">
        <f t="shared" si="1"/>
        <v>12420336.739999998</v>
      </c>
      <c r="M32" s="119"/>
      <c r="N32" s="119"/>
    </row>
    <row r="33" spans="1:14">
      <c r="A33" s="119" t="s">
        <v>108</v>
      </c>
      <c r="B33" s="133">
        <v>10960278</v>
      </c>
      <c r="C33" s="134">
        <v>1024296</v>
      </c>
      <c r="D33" s="134">
        <v>173681</v>
      </c>
      <c r="E33" s="134">
        <v>0</v>
      </c>
      <c r="F33" s="134">
        <v>587756</v>
      </c>
      <c r="G33" s="134">
        <v>0</v>
      </c>
      <c r="H33" s="135">
        <v>-74444</v>
      </c>
      <c r="I33" s="136">
        <v>12671567</v>
      </c>
      <c r="J33" s="130">
        <f>F33*0.3</f>
        <v>176326.8</v>
      </c>
      <c r="K33" s="137"/>
      <c r="L33" s="131">
        <f t="shared" si="1"/>
        <v>12495240.199999999</v>
      </c>
      <c r="M33" s="119"/>
      <c r="N33" s="119"/>
    </row>
    <row r="34" spans="1:14">
      <c r="A34" s="119" t="s">
        <v>109</v>
      </c>
      <c r="B34" s="133">
        <v>10566315.539999999</v>
      </c>
      <c r="C34" s="134">
        <v>447141.48</v>
      </c>
      <c r="D34" s="134">
        <v>0</v>
      </c>
      <c r="E34" s="134">
        <v>0</v>
      </c>
      <c r="F34" s="134">
        <v>1746505.3</v>
      </c>
      <c r="G34" s="134">
        <v>0</v>
      </c>
      <c r="H34" s="135">
        <v>242987.44</v>
      </c>
      <c r="I34" s="136">
        <v>13002949.76</v>
      </c>
      <c r="J34" s="130">
        <f t="shared" ref="J34:J97" si="2">F34*0.3</f>
        <v>523951.58999999997</v>
      </c>
      <c r="K34" s="137"/>
      <c r="L34" s="131">
        <f t="shared" si="1"/>
        <v>12478998.17</v>
      </c>
      <c r="M34" s="119"/>
      <c r="N34" s="119"/>
    </row>
    <row r="35" spans="1:14">
      <c r="A35" s="119" t="s">
        <v>110</v>
      </c>
      <c r="B35" s="133">
        <v>12439354.209999999</v>
      </c>
      <c r="C35" s="134">
        <v>548421.25999999989</v>
      </c>
      <c r="D35" s="134">
        <v>0</v>
      </c>
      <c r="E35" s="134">
        <v>0</v>
      </c>
      <c r="F35" s="134">
        <v>33851.4</v>
      </c>
      <c r="G35" s="134">
        <v>70500</v>
      </c>
      <c r="H35" s="135">
        <v>17335.259999999998</v>
      </c>
      <c r="I35" s="136">
        <v>13109462.129999999</v>
      </c>
      <c r="J35" s="130">
        <f t="shared" si="2"/>
        <v>10155.42</v>
      </c>
      <c r="K35" s="137"/>
      <c r="L35" s="131">
        <f t="shared" si="1"/>
        <v>13099306.709999999</v>
      </c>
      <c r="M35" s="119"/>
      <c r="N35" s="119"/>
    </row>
    <row r="36" spans="1:14">
      <c r="A36" s="119" t="s">
        <v>111</v>
      </c>
      <c r="B36" s="133">
        <v>8632058</v>
      </c>
      <c r="C36" s="134">
        <v>2524269</v>
      </c>
      <c r="D36" s="134">
        <v>0</v>
      </c>
      <c r="E36" s="134">
        <v>0</v>
      </c>
      <c r="F36" s="134">
        <v>780436</v>
      </c>
      <c r="G36" s="134">
        <v>1175783</v>
      </c>
      <c r="H36" s="135">
        <v>276041</v>
      </c>
      <c r="I36" s="136">
        <v>13388587</v>
      </c>
      <c r="J36" s="130">
        <f t="shared" si="2"/>
        <v>234130.8</v>
      </c>
      <c r="K36" s="137"/>
      <c r="L36" s="131">
        <f t="shared" si="1"/>
        <v>13154456.199999999</v>
      </c>
      <c r="M36" s="119"/>
      <c r="N36" s="119"/>
    </row>
    <row r="37" spans="1:14">
      <c r="A37" s="119" t="s">
        <v>112</v>
      </c>
      <c r="B37" s="133">
        <v>9547145.4199999999</v>
      </c>
      <c r="C37" s="134">
        <v>4215688.16</v>
      </c>
      <c r="D37" s="134">
        <v>0</v>
      </c>
      <c r="E37" s="134">
        <v>0</v>
      </c>
      <c r="F37" s="134">
        <v>0</v>
      </c>
      <c r="G37" s="134">
        <v>0</v>
      </c>
      <c r="H37" s="135">
        <v>61286.080000000002</v>
      </c>
      <c r="I37" s="136">
        <v>13824119.66</v>
      </c>
      <c r="J37" s="130">
        <f t="shared" si="2"/>
        <v>0</v>
      </c>
      <c r="K37" s="137"/>
      <c r="L37" s="131">
        <f t="shared" si="1"/>
        <v>13824119.66</v>
      </c>
      <c r="M37" s="119"/>
      <c r="N37" s="119"/>
    </row>
    <row r="38" spans="1:14">
      <c r="A38" s="119" t="s">
        <v>113</v>
      </c>
      <c r="B38" s="133">
        <v>13701903.360000001</v>
      </c>
      <c r="C38" s="134">
        <v>192236.03</v>
      </c>
      <c r="D38" s="134">
        <v>0</v>
      </c>
      <c r="E38" s="134">
        <v>0</v>
      </c>
      <c r="F38" s="134">
        <v>0</v>
      </c>
      <c r="G38" s="134">
        <v>0</v>
      </c>
      <c r="H38" s="135">
        <v>10020.48</v>
      </c>
      <c r="I38" s="136">
        <v>13904159.870000001</v>
      </c>
      <c r="J38" s="130">
        <f t="shared" si="2"/>
        <v>0</v>
      </c>
      <c r="K38" s="137"/>
      <c r="L38" s="131">
        <f t="shared" si="1"/>
        <v>13904159.870000001</v>
      </c>
      <c r="M38" s="119"/>
      <c r="N38" s="119"/>
    </row>
    <row r="39" spans="1:14">
      <c r="A39" s="119" t="s">
        <v>114</v>
      </c>
      <c r="B39" s="133">
        <v>10139998.920000002</v>
      </c>
      <c r="C39" s="134">
        <v>51100</v>
      </c>
      <c r="D39" s="134">
        <v>0</v>
      </c>
      <c r="E39" s="134">
        <v>0</v>
      </c>
      <c r="F39" s="134">
        <v>3950330.7600000007</v>
      </c>
      <c r="G39" s="134">
        <v>0</v>
      </c>
      <c r="H39" s="135">
        <v>0</v>
      </c>
      <c r="I39" s="136">
        <v>14141429.680000003</v>
      </c>
      <c r="J39" s="130">
        <f t="shared" si="2"/>
        <v>1185099.2280000001</v>
      </c>
      <c r="K39" s="137"/>
      <c r="L39" s="131">
        <f t="shared" si="1"/>
        <v>12956330.452000003</v>
      </c>
      <c r="M39" s="119"/>
      <c r="N39" s="119"/>
    </row>
    <row r="40" spans="1:14">
      <c r="A40" s="119" t="s">
        <v>115</v>
      </c>
      <c r="B40" s="133">
        <v>6500967.3699999992</v>
      </c>
      <c r="C40" s="134">
        <v>8005215.959999999</v>
      </c>
      <c r="D40" s="134">
        <v>0</v>
      </c>
      <c r="E40" s="134">
        <v>0</v>
      </c>
      <c r="F40" s="134">
        <v>0</v>
      </c>
      <c r="G40" s="134">
        <v>0</v>
      </c>
      <c r="H40" s="135">
        <v>386611.82181818178</v>
      </c>
      <c r="I40" s="136">
        <v>14892795.15181818</v>
      </c>
      <c r="J40" s="130">
        <f t="shared" si="2"/>
        <v>0</v>
      </c>
      <c r="K40" s="137"/>
      <c r="L40" s="131">
        <f t="shared" si="1"/>
        <v>14892795.15181818</v>
      </c>
      <c r="M40" s="119"/>
      <c r="N40" s="119"/>
    </row>
    <row r="41" spans="1:14">
      <c r="A41" s="119" t="s">
        <v>116</v>
      </c>
      <c r="B41" s="133">
        <v>12680776.939999999</v>
      </c>
      <c r="C41" s="134">
        <v>1568964.5599999998</v>
      </c>
      <c r="D41" s="134">
        <v>0</v>
      </c>
      <c r="E41" s="134">
        <v>0</v>
      </c>
      <c r="F41" s="134">
        <v>530423.5</v>
      </c>
      <c r="G41" s="134">
        <v>184829</v>
      </c>
      <c r="H41" s="135">
        <v>0</v>
      </c>
      <c r="I41" s="136">
        <v>14964994</v>
      </c>
      <c r="J41" s="130">
        <f t="shared" si="2"/>
        <v>159127.04999999999</v>
      </c>
      <c r="K41" s="137"/>
      <c r="L41" s="131">
        <f t="shared" si="1"/>
        <v>14805866.949999999</v>
      </c>
      <c r="M41" s="119"/>
      <c r="N41" s="119"/>
    </row>
    <row r="42" spans="1:14">
      <c r="A42" s="119" t="s">
        <v>117</v>
      </c>
      <c r="B42" s="133">
        <v>13779401.950000001</v>
      </c>
      <c r="C42" s="134">
        <v>1193012.45</v>
      </c>
      <c r="D42" s="134">
        <v>0</v>
      </c>
      <c r="E42" s="134">
        <v>0</v>
      </c>
      <c r="F42" s="134">
        <v>0</v>
      </c>
      <c r="G42" s="134">
        <v>0</v>
      </c>
      <c r="H42" s="135">
        <v>13003.620000000014</v>
      </c>
      <c r="I42" s="136">
        <v>14985418.02</v>
      </c>
      <c r="J42" s="130">
        <f t="shared" si="2"/>
        <v>0</v>
      </c>
      <c r="K42" s="137"/>
      <c r="L42" s="131">
        <f t="shared" si="1"/>
        <v>14985418.02</v>
      </c>
      <c r="M42" s="119"/>
      <c r="N42" s="119"/>
    </row>
    <row r="43" spans="1:14">
      <c r="A43" s="119" t="s">
        <v>118</v>
      </c>
      <c r="B43" s="133">
        <v>9881080.0799999982</v>
      </c>
      <c r="C43" s="134">
        <v>941029.84000000008</v>
      </c>
      <c r="D43" s="134">
        <v>0</v>
      </c>
      <c r="E43" s="134">
        <v>0</v>
      </c>
      <c r="F43" s="134">
        <v>4114785.5699999994</v>
      </c>
      <c r="G43" s="134">
        <v>455511</v>
      </c>
      <c r="H43" s="135">
        <v>0</v>
      </c>
      <c r="I43" s="136">
        <v>15392406.489999998</v>
      </c>
      <c r="J43" s="130">
        <f t="shared" si="2"/>
        <v>1234435.6709999999</v>
      </c>
      <c r="K43" s="137"/>
      <c r="L43" s="131">
        <f t="shared" si="1"/>
        <v>14157970.818999998</v>
      </c>
      <c r="M43" s="119"/>
      <c r="N43" s="119"/>
    </row>
    <row r="44" spans="1:14">
      <c r="A44" s="119" t="s">
        <v>119</v>
      </c>
      <c r="B44" s="133">
        <v>13664394</v>
      </c>
      <c r="C44" s="134">
        <v>1540889</v>
      </c>
      <c r="D44" s="134">
        <v>0</v>
      </c>
      <c r="E44" s="134">
        <v>0</v>
      </c>
      <c r="F44" s="134">
        <v>248508</v>
      </c>
      <c r="G44" s="134">
        <v>123075</v>
      </c>
      <c r="H44" s="135">
        <v>14918</v>
      </c>
      <c r="I44" s="136">
        <v>15591784</v>
      </c>
      <c r="J44" s="130">
        <f t="shared" si="2"/>
        <v>74552.399999999994</v>
      </c>
      <c r="K44" s="137"/>
      <c r="L44" s="131">
        <f t="shared" si="1"/>
        <v>15517231.6</v>
      </c>
      <c r="M44" s="119"/>
      <c r="N44" s="119"/>
    </row>
    <row r="45" spans="1:14">
      <c r="A45" s="119" t="s">
        <v>120</v>
      </c>
      <c r="B45" s="133">
        <v>4480371.43</v>
      </c>
      <c r="C45" s="134">
        <v>11762657.27</v>
      </c>
      <c r="D45" s="134">
        <v>0</v>
      </c>
      <c r="E45" s="134">
        <v>0</v>
      </c>
      <c r="F45" s="134">
        <v>0</v>
      </c>
      <c r="G45" s="134">
        <v>0</v>
      </c>
      <c r="H45" s="135">
        <v>111370.12999999999</v>
      </c>
      <c r="I45" s="136">
        <v>16354398.83</v>
      </c>
      <c r="J45" s="130">
        <f t="shared" si="2"/>
        <v>0</v>
      </c>
      <c r="K45" s="137"/>
      <c r="L45" s="131">
        <f t="shared" si="1"/>
        <v>16354398.83</v>
      </c>
      <c r="M45" s="119"/>
      <c r="N45" s="119"/>
    </row>
    <row r="46" spans="1:14">
      <c r="A46" s="119" t="s">
        <v>121</v>
      </c>
      <c r="B46" s="133">
        <v>15856772</v>
      </c>
      <c r="C46" s="134">
        <v>704253</v>
      </c>
      <c r="D46" s="134">
        <v>0</v>
      </c>
      <c r="E46" s="134">
        <v>0</v>
      </c>
      <c r="F46" s="134">
        <v>0</v>
      </c>
      <c r="G46" s="134">
        <v>0</v>
      </c>
      <c r="H46" s="135">
        <v>211853</v>
      </c>
      <c r="I46" s="136">
        <v>16772878</v>
      </c>
      <c r="J46" s="130">
        <f t="shared" si="2"/>
        <v>0</v>
      </c>
      <c r="K46" s="137"/>
      <c r="L46" s="131">
        <f>+I46-J46+K46</f>
        <v>16772878</v>
      </c>
      <c r="M46" s="119"/>
      <c r="N46" s="119"/>
    </row>
    <row r="47" spans="1:14">
      <c r="A47" s="119" t="s">
        <v>122</v>
      </c>
      <c r="B47" s="133">
        <v>15713385</v>
      </c>
      <c r="C47" s="134">
        <v>61957</v>
      </c>
      <c r="D47" s="134">
        <v>0</v>
      </c>
      <c r="E47" s="134">
        <v>0</v>
      </c>
      <c r="F47" s="134">
        <v>1052370</v>
      </c>
      <c r="G47" s="134">
        <v>0</v>
      </c>
      <c r="H47" s="135">
        <v>84238</v>
      </c>
      <c r="I47" s="136">
        <v>16911950</v>
      </c>
      <c r="J47" s="130">
        <f t="shared" si="2"/>
        <v>315711</v>
      </c>
      <c r="K47" s="137"/>
      <c r="L47" s="131">
        <f t="shared" ref="L47:L78" si="3">(I47-J47)+K47</f>
        <v>16596239</v>
      </c>
      <c r="M47" s="119"/>
      <c r="N47" s="119"/>
    </row>
    <row r="48" spans="1:14">
      <c r="A48" s="119" t="s">
        <v>123</v>
      </c>
      <c r="B48" s="133">
        <v>16059948</v>
      </c>
      <c r="C48" s="134">
        <v>1164601</v>
      </c>
      <c r="D48" s="134">
        <v>0</v>
      </c>
      <c r="E48" s="134">
        <v>0</v>
      </c>
      <c r="F48" s="134">
        <v>0</v>
      </c>
      <c r="G48" s="134">
        <v>0</v>
      </c>
      <c r="H48" s="135">
        <v>186707</v>
      </c>
      <c r="I48" s="136">
        <v>17411256</v>
      </c>
      <c r="J48" s="130">
        <f t="shared" si="2"/>
        <v>0</v>
      </c>
      <c r="K48" s="137"/>
      <c r="L48" s="131">
        <f t="shared" si="3"/>
        <v>17411256</v>
      </c>
      <c r="M48" s="119"/>
      <c r="N48" s="119"/>
    </row>
    <row r="49" spans="1:14">
      <c r="A49" s="119" t="s">
        <v>124</v>
      </c>
      <c r="B49" s="133">
        <v>15876115</v>
      </c>
      <c r="C49" s="134">
        <v>1528478</v>
      </c>
      <c r="D49" s="134">
        <v>0</v>
      </c>
      <c r="E49" s="134">
        <v>0</v>
      </c>
      <c r="F49" s="134">
        <v>0</v>
      </c>
      <c r="G49" s="134">
        <v>0</v>
      </c>
      <c r="H49" s="135">
        <v>276737</v>
      </c>
      <c r="I49" s="136">
        <v>17681330</v>
      </c>
      <c r="J49" s="130">
        <f t="shared" si="2"/>
        <v>0</v>
      </c>
      <c r="K49" s="137"/>
      <c r="L49" s="131">
        <f t="shared" si="3"/>
        <v>17681330</v>
      </c>
      <c r="M49" s="119"/>
      <c r="N49" s="119"/>
    </row>
    <row r="50" spans="1:14">
      <c r="A50" s="119" t="s">
        <v>125</v>
      </c>
      <c r="B50" s="133">
        <v>18315927</v>
      </c>
      <c r="C50" s="134">
        <v>175275</v>
      </c>
      <c r="D50" s="134">
        <v>0</v>
      </c>
      <c r="E50" s="134">
        <v>0</v>
      </c>
      <c r="F50" s="134">
        <v>0</v>
      </c>
      <c r="G50" s="134">
        <v>613</v>
      </c>
      <c r="H50" s="135">
        <v>12301</v>
      </c>
      <c r="I50" s="136">
        <v>18504116</v>
      </c>
      <c r="J50" s="130">
        <f t="shared" si="2"/>
        <v>0</v>
      </c>
      <c r="K50" s="137"/>
      <c r="L50" s="131">
        <f t="shared" si="3"/>
        <v>18504116</v>
      </c>
      <c r="M50" s="119"/>
      <c r="N50" s="119"/>
    </row>
    <row r="51" spans="1:14">
      <c r="A51" s="119" t="s">
        <v>126</v>
      </c>
      <c r="B51" s="133">
        <v>17720645</v>
      </c>
      <c r="C51" s="134">
        <v>793781</v>
      </c>
      <c r="D51" s="134">
        <v>0</v>
      </c>
      <c r="E51" s="134">
        <v>0</v>
      </c>
      <c r="F51" s="134">
        <v>133920</v>
      </c>
      <c r="G51" s="134">
        <v>0</v>
      </c>
      <c r="H51" s="135">
        <v>153748</v>
      </c>
      <c r="I51" s="136">
        <v>18802094</v>
      </c>
      <c r="J51" s="130">
        <f t="shared" si="2"/>
        <v>40176</v>
      </c>
      <c r="K51" s="137"/>
      <c r="L51" s="131">
        <f t="shared" si="3"/>
        <v>18761918</v>
      </c>
      <c r="M51" s="119"/>
      <c r="N51" s="119"/>
    </row>
    <row r="52" spans="1:14">
      <c r="A52" s="119" t="s">
        <v>127</v>
      </c>
      <c r="B52" s="133">
        <v>18572860.859999996</v>
      </c>
      <c r="C52" s="134">
        <v>834020.77000000025</v>
      </c>
      <c r="D52" s="134">
        <v>0</v>
      </c>
      <c r="E52" s="134">
        <v>0</v>
      </c>
      <c r="F52" s="134">
        <v>1911.6</v>
      </c>
      <c r="G52" s="134">
        <v>0</v>
      </c>
      <c r="H52" s="135">
        <v>24529.279999999999</v>
      </c>
      <c r="I52" s="136">
        <v>19433322.509999998</v>
      </c>
      <c r="J52" s="130">
        <f t="shared" si="2"/>
        <v>573.4799999999999</v>
      </c>
      <c r="K52" s="137"/>
      <c r="L52" s="131">
        <f t="shared" si="3"/>
        <v>19432749.029999997</v>
      </c>
      <c r="M52" s="119"/>
      <c r="N52" s="119"/>
    </row>
    <row r="53" spans="1:14">
      <c r="A53" s="119" t="s">
        <v>128</v>
      </c>
      <c r="B53" s="133">
        <v>13858022</v>
      </c>
      <c r="C53" s="134">
        <v>1165816.6000000001</v>
      </c>
      <c r="D53" s="134">
        <v>0</v>
      </c>
      <c r="E53" s="134">
        <v>2261000</v>
      </c>
      <c r="F53" s="134">
        <v>2074015</v>
      </c>
      <c r="G53" s="134">
        <v>0</v>
      </c>
      <c r="H53" s="135">
        <v>188214</v>
      </c>
      <c r="I53" s="136">
        <v>19547067.600000001</v>
      </c>
      <c r="J53" s="130">
        <f t="shared" si="2"/>
        <v>622204.5</v>
      </c>
      <c r="K53" s="137"/>
      <c r="L53" s="131">
        <f t="shared" si="3"/>
        <v>18924863.100000001</v>
      </c>
      <c r="M53" s="119"/>
      <c r="N53" s="119"/>
    </row>
    <row r="54" spans="1:14">
      <c r="A54" s="119" t="s">
        <v>129</v>
      </c>
      <c r="B54" s="133">
        <v>17890883.870000001</v>
      </c>
      <c r="C54" s="134">
        <v>568155.39</v>
      </c>
      <c r="D54" s="134">
        <v>0</v>
      </c>
      <c r="E54" s="134">
        <v>0</v>
      </c>
      <c r="F54" s="134">
        <v>1882201.5000000005</v>
      </c>
      <c r="G54" s="134">
        <v>0</v>
      </c>
      <c r="H54" s="135">
        <v>-514756.41000000003</v>
      </c>
      <c r="I54" s="136">
        <v>19826484.350000001</v>
      </c>
      <c r="J54" s="130">
        <f t="shared" si="2"/>
        <v>564660.45000000007</v>
      </c>
      <c r="K54" s="137"/>
      <c r="L54" s="131">
        <f t="shared" si="3"/>
        <v>19261823.900000002</v>
      </c>
      <c r="M54" s="119"/>
      <c r="N54" s="119"/>
    </row>
    <row r="55" spans="1:14">
      <c r="A55" s="119" t="s">
        <v>130</v>
      </c>
      <c r="B55" s="133">
        <v>16568920</v>
      </c>
      <c r="C55" s="134">
        <v>1303762</v>
      </c>
      <c r="D55" s="134">
        <v>0</v>
      </c>
      <c r="E55" s="134">
        <v>0</v>
      </c>
      <c r="F55" s="134">
        <v>2285840</v>
      </c>
      <c r="G55" s="134">
        <v>0</v>
      </c>
      <c r="H55" s="135">
        <v>184078</v>
      </c>
      <c r="I55" s="136">
        <v>20342600</v>
      </c>
      <c r="J55" s="130">
        <f t="shared" si="2"/>
        <v>685752</v>
      </c>
      <c r="K55" s="137"/>
      <c r="L55" s="131">
        <f t="shared" si="3"/>
        <v>19656848</v>
      </c>
      <c r="M55" s="119"/>
      <c r="N55" s="119"/>
    </row>
    <row r="56" spans="1:14">
      <c r="A56" s="119" t="s">
        <v>131</v>
      </c>
      <c r="B56" s="133">
        <v>17245840</v>
      </c>
      <c r="C56" s="134">
        <v>1335981</v>
      </c>
      <c r="D56" s="134">
        <v>0</v>
      </c>
      <c r="E56" s="134">
        <v>0</v>
      </c>
      <c r="F56" s="134">
        <v>1651872</v>
      </c>
      <c r="G56" s="134">
        <v>0</v>
      </c>
      <c r="H56" s="135">
        <v>226576</v>
      </c>
      <c r="I56" s="136">
        <v>20460269</v>
      </c>
      <c r="J56" s="130">
        <f t="shared" si="2"/>
        <v>495561.6</v>
      </c>
      <c r="K56" s="137"/>
      <c r="L56" s="131">
        <f t="shared" si="3"/>
        <v>19964707.399999999</v>
      </c>
      <c r="M56" s="119"/>
      <c r="N56" s="119"/>
    </row>
    <row r="57" spans="1:14">
      <c r="A57" s="119" t="s">
        <v>132</v>
      </c>
      <c r="B57" s="133">
        <v>20592768</v>
      </c>
      <c r="C57" s="134">
        <v>1566768</v>
      </c>
      <c r="D57" s="134">
        <v>0</v>
      </c>
      <c r="E57" s="134">
        <v>0</v>
      </c>
      <c r="F57" s="134">
        <v>263528.72727272729</v>
      </c>
      <c r="G57" s="134">
        <v>0</v>
      </c>
      <c r="H57" s="135">
        <v>-1688853.8181818181</v>
      </c>
      <c r="I57" s="136">
        <v>20734210.90909091</v>
      </c>
      <c r="J57" s="130">
        <f t="shared" si="2"/>
        <v>79058.618181818179</v>
      </c>
      <c r="K57" s="137"/>
      <c r="L57" s="131">
        <f t="shared" si="3"/>
        <v>20655152.290909093</v>
      </c>
      <c r="M57" s="119"/>
      <c r="N57" s="119"/>
    </row>
    <row r="58" spans="1:14">
      <c r="A58" s="119" t="s">
        <v>133</v>
      </c>
      <c r="B58" s="133">
        <v>20513848.18</v>
      </c>
      <c r="C58" s="134">
        <v>2835</v>
      </c>
      <c r="D58" s="134">
        <v>0</v>
      </c>
      <c r="E58" s="134">
        <v>0</v>
      </c>
      <c r="F58" s="134">
        <v>0</v>
      </c>
      <c r="G58" s="134">
        <v>0</v>
      </c>
      <c r="H58" s="135">
        <v>234795.40999999997</v>
      </c>
      <c r="I58" s="136">
        <v>20751478.59</v>
      </c>
      <c r="J58" s="130">
        <f t="shared" si="2"/>
        <v>0</v>
      </c>
      <c r="K58" s="137"/>
      <c r="L58" s="131">
        <f t="shared" si="3"/>
        <v>20751478.59</v>
      </c>
      <c r="M58" s="119"/>
      <c r="N58" s="119"/>
    </row>
    <row r="59" spans="1:14">
      <c r="A59" s="119" t="s">
        <v>134</v>
      </c>
      <c r="B59" s="133">
        <v>10853305</v>
      </c>
      <c r="C59" s="134">
        <v>10065179</v>
      </c>
      <c r="D59" s="134">
        <v>0</v>
      </c>
      <c r="E59" s="134">
        <v>149010</v>
      </c>
      <c r="F59" s="134">
        <v>0</v>
      </c>
      <c r="G59" s="134">
        <v>0</v>
      </c>
      <c r="H59" s="135">
        <v>73848</v>
      </c>
      <c r="I59" s="136">
        <v>21141342</v>
      </c>
      <c r="J59" s="130">
        <f t="shared" si="2"/>
        <v>0</v>
      </c>
      <c r="K59" s="137"/>
      <c r="L59" s="131">
        <f t="shared" si="3"/>
        <v>21141342</v>
      </c>
      <c r="M59" s="119"/>
      <c r="N59" s="119"/>
    </row>
    <row r="60" spans="1:14">
      <c r="A60" s="119" t="s">
        <v>135</v>
      </c>
      <c r="B60" s="133">
        <v>10102854.270000001</v>
      </c>
      <c r="C60" s="134">
        <v>567993.5399999998</v>
      </c>
      <c r="D60" s="134">
        <v>0</v>
      </c>
      <c r="E60" s="134">
        <v>0</v>
      </c>
      <c r="F60" s="134">
        <v>9612187.7899999991</v>
      </c>
      <c r="G60" s="134">
        <v>312700</v>
      </c>
      <c r="H60" s="135">
        <v>664835.85</v>
      </c>
      <c r="I60" s="136">
        <v>21260571.450000003</v>
      </c>
      <c r="J60" s="130">
        <f t="shared" si="2"/>
        <v>2883656.3369999998</v>
      </c>
      <c r="K60" s="137"/>
      <c r="L60" s="131">
        <f t="shared" si="3"/>
        <v>18376915.113000002</v>
      </c>
      <c r="M60" s="119"/>
      <c r="N60" s="119"/>
    </row>
    <row r="61" spans="1:14">
      <c r="A61" s="119" t="s">
        <v>136</v>
      </c>
      <c r="B61" s="133">
        <v>10812466.83</v>
      </c>
      <c r="C61" s="134">
        <v>10411278.470000001</v>
      </c>
      <c r="D61" s="134">
        <v>0</v>
      </c>
      <c r="E61" s="134">
        <v>0</v>
      </c>
      <c r="F61" s="134">
        <v>0</v>
      </c>
      <c r="G61" s="134">
        <v>0</v>
      </c>
      <c r="H61" s="135">
        <v>101726.42000000001</v>
      </c>
      <c r="I61" s="136">
        <v>21325471.720000003</v>
      </c>
      <c r="J61" s="130">
        <f t="shared" si="2"/>
        <v>0</v>
      </c>
      <c r="K61" s="137"/>
      <c r="L61" s="131">
        <f t="shared" si="3"/>
        <v>21325471.720000003</v>
      </c>
      <c r="M61" s="119"/>
      <c r="N61" s="119"/>
    </row>
    <row r="62" spans="1:14">
      <c r="A62" s="119" t="s">
        <v>137</v>
      </c>
      <c r="B62" s="133">
        <v>20074683.140000001</v>
      </c>
      <c r="C62" s="134">
        <v>331894.80000000005</v>
      </c>
      <c r="D62" s="134">
        <v>0</v>
      </c>
      <c r="E62" s="134">
        <v>0</v>
      </c>
      <c r="F62" s="134">
        <v>815672.25</v>
      </c>
      <c r="G62" s="134">
        <v>139345</v>
      </c>
      <c r="H62" s="135">
        <v>9662</v>
      </c>
      <c r="I62" s="136">
        <v>21371257.190000001</v>
      </c>
      <c r="J62" s="130">
        <f t="shared" si="2"/>
        <v>244701.67499999999</v>
      </c>
      <c r="K62" s="137"/>
      <c r="L62" s="131">
        <f t="shared" si="3"/>
        <v>21126555.515000001</v>
      </c>
      <c r="M62" s="119"/>
      <c r="N62" s="119"/>
    </row>
    <row r="63" spans="1:14">
      <c r="A63" s="119" t="s">
        <v>138</v>
      </c>
      <c r="B63" s="133">
        <v>21199994</v>
      </c>
      <c r="C63" s="134">
        <v>780236</v>
      </c>
      <c r="D63" s="134">
        <v>0</v>
      </c>
      <c r="E63" s="134">
        <v>0</v>
      </c>
      <c r="F63" s="134">
        <v>15770</v>
      </c>
      <c r="G63" s="134">
        <v>0</v>
      </c>
      <c r="H63" s="135">
        <v>136270</v>
      </c>
      <c r="I63" s="136">
        <v>22132270</v>
      </c>
      <c r="J63" s="130">
        <f t="shared" si="2"/>
        <v>4731</v>
      </c>
      <c r="K63" s="137"/>
      <c r="L63" s="131">
        <f t="shared" si="3"/>
        <v>22127539</v>
      </c>
      <c r="M63" s="119"/>
      <c r="N63" s="119"/>
    </row>
    <row r="64" spans="1:14">
      <c r="A64" s="119" t="s">
        <v>139</v>
      </c>
      <c r="B64" s="133">
        <v>21344836.09</v>
      </c>
      <c r="C64" s="134">
        <v>871644.66999999993</v>
      </c>
      <c r="D64" s="134">
        <v>0</v>
      </c>
      <c r="E64" s="134">
        <v>0</v>
      </c>
      <c r="F64" s="134">
        <v>0</v>
      </c>
      <c r="G64" s="134">
        <v>0</v>
      </c>
      <c r="H64" s="135">
        <v>9607.4599999999991</v>
      </c>
      <c r="I64" s="136">
        <v>22226088.219999999</v>
      </c>
      <c r="J64" s="130">
        <f t="shared" si="2"/>
        <v>0</v>
      </c>
      <c r="K64" s="137"/>
      <c r="L64" s="131">
        <f t="shared" si="3"/>
        <v>22226088.219999999</v>
      </c>
      <c r="M64" s="119"/>
      <c r="N64" s="119"/>
    </row>
    <row r="65" spans="1:14">
      <c r="A65" s="119" t="s">
        <v>140</v>
      </c>
      <c r="B65" s="133">
        <v>20146812</v>
      </c>
      <c r="C65" s="134">
        <v>1358530</v>
      </c>
      <c r="D65" s="134">
        <v>0</v>
      </c>
      <c r="E65" s="134">
        <v>16830</v>
      </c>
      <c r="F65" s="134">
        <v>1289501</v>
      </c>
      <c r="G65" s="134">
        <v>119</v>
      </c>
      <c r="H65" s="135">
        <v>47446</v>
      </c>
      <c r="I65" s="136">
        <v>22859238</v>
      </c>
      <c r="J65" s="130">
        <f t="shared" si="2"/>
        <v>386850.3</v>
      </c>
      <c r="K65" s="137"/>
      <c r="L65" s="131">
        <f t="shared" si="3"/>
        <v>22472387.699999999</v>
      </c>
      <c r="M65" s="119"/>
      <c r="N65" s="119"/>
    </row>
    <row r="66" spans="1:14">
      <c r="A66" s="119" t="s">
        <v>141</v>
      </c>
      <c r="B66" s="133">
        <v>21897516</v>
      </c>
      <c r="C66" s="134">
        <v>2438432</v>
      </c>
      <c r="D66" s="134">
        <v>0</v>
      </c>
      <c r="E66" s="134">
        <v>1986</v>
      </c>
      <c r="F66" s="134">
        <v>12815</v>
      </c>
      <c r="G66" s="134">
        <v>0</v>
      </c>
      <c r="H66" s="135">
        <v>96503</v>
      </c>
      <c r="I66" s="136">
        <v>24447252</v>
      </c>
      <c r="J66" s="130">
        <f t="shared" si="2"/>
        <v>3844.5</v>
      </c>
      <c r="K66" s="137"/>
      <c r="L66" s="131">
        <f t="shared" si="3"/>
        <v>24443407.5</v>
      </c>
      <c r="M66" s="119"/>
      <c r="N66" s="119"/>
    </row>
    <row r="67" spans="1:14">
      <c r="A67" s="119" t="s">
        <v>142</v>
      </c>
      <c r="B67" s="133">
        <v>17966270.34</v>
      </c>
      <c r="C67" s="134">
        <v>1527534.97</v>
      </c>
      <c r="D67" s="134">
        <v>0</v>
      </c>
      <c r="E67" s="134">
        <v>0</v>
      </c>
      <c r="F67" s="134">
        <v>5267173.1199999992</v>
      </c>
      <c r="G67" s="134">
        <v>57791</v>
      </c>
      <c r="H67" s="135">
        <v>80372.3</v>
      </c>
      <c r="I67" s="136">
        <v>24899141.73</v>
      </c>
      <c r="J67" s="130">
        <f t="shared" si="2"/>
        <v>1580151.9359999998</v>
      </c>
      <c r="K67" s="137"/>
      <c r="L67" s="131">
        <f t="shared" si="3"/>
        <v>23318989.794</v>
      </c>
      <c r="M67" s="119"/>
      <c r="N67" s="119"/>
    </row>
    <row r="68" spans="1:14">
      <c r="A68" s="119" t="s">
        <v>143</v>
      </c>
      <c r="B68" s="133">
        <v>20370306</v>
      </c>
      <c r="C68" s="134">
        <v>1191058</v>
      </c>
      <c r="D68" s="134">
        <v>0</v>
      </c>
      <c r="E68" s="134">
        <v>0</v>
      </c>
      <c r="F68" s="134">
        <v>3782970</v>
      </c>
      <c r="G68" s="134">
        <v>0</v>
      </c>
      <c r="H68" s="135">
        <v>7142</v>
      </c>
      <c r="I68" s="136">
        <v>25351476</v>
      </c>
      <c r="J68" s="130">
        <f t="shared" si="2"/>
        <v>1134891</v>
      </c>
      <c r="K68" s="137"/>
      <c r="L68" s="131">
        <f t="shared" si="3"/>
        <v>24216585</v>
      </c>
      <c r="M68" s="119"/>
      <c r="N68" s="119"/>
    </row>
    <row r="69" spans="1:14">
      <c r="A69" s="119" t="s">
        <v>144</v>
      </c>
      <c r="B69" s="133">
        <v>20851527</v>
      </c>
      <c r="C69" s="134">
        <v>2234097.67</v>
      </c>
      <c r="D69" s="134">
        <v>481815</v>
      </c>
      <c r="E69" s="134">
        <v>0</v>
      </c>
      <c r="F69" s="134">
        <v>1740461</v>
      </c>
      <c r="G69" s="134">
        <v>0</v>
      </c>
      <c r="H69" s="135">
        <v>108940</v>
      </c>
      <c r="I69" s="136">
        <v>25416840.670000002</v>
      </c>
      <c r="J69" s="130">
        <f t="shared" si="2"/>
        <v>522138.3</v>
      </c>
      <c r="K69" s="137"/>
      <c r="L69" s="131">
        <f t="shared" si="3"/>
        <v>24894702.370000001</v>
      </c>
      <c r="M69" s="119"/>
      <c r="N69" s="119"/>
    </row>
    <row r="70" spans="1:14">
      <c r="A70" s="119" t="s">
        <v>145</v>
      </c>
      <c r="B70" s="133">
        <v>24884471.790000003</v>
      </c>
      <c r="C70" s="134">
        <v>2089836.7000000002</v>
      </c>
      <c r="D70" s="134">
        <v>0</v>
      </c>
      <c r="E70" s="134">
        <v>-1525507</v>
      </c>
      <c r="F70" s="134">
        <v>0</v>
      </c>
      <c r="G70" s="134">
        <v>247539</v>
      </c>
      <c r="H70" s="135">
        <v>0</v>
      </c>
      <c r="I70" s="136">
        <v>25696340.490000002</v>
      </c>
      <c r="J70" s="130">
        <f t="shared" si="2"/>
        <v>0</v>
      </c>
      <c r="K70" s="137"/>
      <c r="L70" s="131">
        <f t="shared" si="3"/>
        <v>25696340.490000002</v>
      </c>
      <c r="M70" s="119"/>
      <c r="N70" s="119"/>
    </row>
    <row r="71" spans="1:14">
      <c r="A71" s="119" t="s">
        <v>146</v>
      </c>
      <c r="B71" s="133">
        <v>16697741</v>
      </c>
      <c r="C71" s="134">
        <v>1515898</v>
      </c>
      <c r="D71" s="134">
        <v>0</v>
      </c>
      <c r="E71" s="134">
        <v>0</v>
      </c>
      <c r="F71" s="134">
        <v>7772700</v>
      </c>
      <c r="G71" s="134">
        <v>487271</v>
      </c>
      <c r="H71" s="135">
        <v>57045</v>
      </c>
      <c r="I71" s="136">
        <v>26530655</v>
      </c>
      <c r="J71" s="130">
        <f t="shared" si="2"/>
        <v>2331810</v>
      </c>
      <c r="K71" s="137"/>
      <c r="L71" s="131">
        <f t="shared" si="3"/>
        <v>24198845</v>
      </c>
      <c r="M71" s="119"/>
      <c r="N71" s="119"/>
    </row>
    <row r="72" spans="1:14">
      <c r="A72" s="119" t="s">
        <v>147</v>
      </c>
      <c r="B72" s="133">
        <v>24821511</v>
      </c>
      <c r="C72" s="134">
        <v>2243464</v>
      </c>
      <c r="D72" s="134">
        <v>0</v>
      </c>
      <c r="E72" s="134">
        <v>0</v>
      </c>
      <c r="F72" s="134">
        <v>0</v>
      </c>
      <c r="G72" s="134">
        <v>0</v>
      </c>
      <c r="H72" s="135">
        <v>171078</v>
      </c>
      <c r="I72" s="136">
        <v>27236053</v>
      </c>
      <c r="J72" s="130">
        <f t="shared" si="2"/>
        <v>0</v>
      </c>
      <c r="K72" s="137"/>
      <c r="L72" s="131">
        <f t="shared" si="3"/>
        <v>27236053</v>
      </c>
      <c r="M72" s="119"/>
      <c r="N72" s="119"/>
    </row>
    <row r="73" spans="1:14">
      <c r="A73" s="119" t="s">
        <v>148</v>
      </c>
      <c r="B73" s="133">
        <v>26974507</v>
      </c>
      <c r="C73" s="134">
        <v>434978</v>
      </c>
      <c r="D73" s="134">
        <v>0</v>
      </c>
      <c r="E73" s="134">
        <v>0</v>
      </c>
      <c r="F73" s="134">
        <v>0</v>
      </c>
      <c r="G73" s="134">
        <v>217175</v>
      </c>
      <c r="H73" s="135">
        <v>36846</v>
      </c>
      <c r="I73" s="136">
        <v>27663506</v>
      </c>
      <c r="J73" s="130">
        <f t="shared" si="2"/>
        <v>0</v>
      </c>
      <c r="K73" s="137"/>
      <c r="L73" s="131">
        <f t="shared" si="3"/>
        <v>27663506</v>
      </c>
      <c r="M73" s="119"/>
      <c r="N73" s="119"/>
    </row>
    <row r="74" spans="1:14">
      <c r="A74" s="119" t="s">
        <v>149</v>
      </c>
      <c r="B74" s="133">
        <v>25039855.487807032</v>
      </c>
      <c r="C74" s="134">
        <v>135332.72727272726</v>
      </c>
      <c r="D74" s="134">
        <v>0</v>
      </c>
      <c r="E74" s="134">
        <v>0</v>
      </c>
      <c r="F74" s="134">
        <v>2537606.1818181816</v>
      </c>
      <c r="G74" s="134">
        <v>0</v>
      </c>
      <c r="H74" s="135">
        <v>82804.363636363632</v>
      </c>
      <c r="I74" s="136">
        <v>27795598.760534305</v>
      </c>
      <c r="J74" s="130">
        <f t="shared" si="2"/>
        <v>761281.85454545449</v>
      </c>
      <c r="K74" s="137"/>
      <c r="L74" s="131">
        <f t="shared" si="3"/>
        <v>27034316.90598885</v>
      </c>
      <c r="M74" s="119"/>
      <c r="N74" s="119"/>
    </row>
    <row r="75" spans="1:14">
      <c r="A75" s="119" t="s">
        <v>150</v>
      </c>
      <c r="B75" s="133">
        <v>25783282.789999999</v>
      </c>
      <c r="C75" s="134">
        <v>670673.88000000012</v>
      </c>
      <c r="D75" s="134">
        <v>0</v>
      </c>
      <c r="E75" s="134">
        <v>0</v>
      </c>
      <c r="F75" s="134">
        <v>1586430.62</v>
      </c>
      <c r="G75" s="134">
        <v>0</v>
      </c>
      <c r="H75" s="135">
        <v>0</v>
      </c>
      <c r="I75" s="136">
        <v>28040387.289999999</v>
      </c>
      <c r="J75" s="130">
        <f t="shared" si="2"/>
        <v>475929.18599999999</v>
      </c>
      <c r="K75" s="137"/>
      <c r="L75" s="131">
        <f t="shared" si="3"/>
        <v>27564458.103999998</v>
      </c>
      <c r="M75" s="119"/>
      <c r="N75" s="119"/>
    </row>
    <row r="76" spans="1:14">
      <c r="A76" s="119" t="s">
        <v>151</v>
      </c>
      <c r="B76" s="133">
        <v>24644238.52</v>
      </c>
      <c r="C76" s="134">
        <v>3550872.3900000006</v>
      </c>
      <c r="D76" s="134">
        <v>0</v>
      </c>
      <c r="E76" s="134">
        <v>0</v>
      </c>
      <c r="F76" s="134">
        <v>0</v>
      </c>
      <c r="G76" s="134">
        <v>0</v>
      </c>
      <c r="H76" s="135">
        <v>23116.48</v>
      </c>
      <c r="I76" s="136">
        <v>28218227.390000001</v>
      </c>
      <c r="J76" s="130">
        <f t="shared" si="2"/>
        <v>0</v>
      </c>
      <c r="K76" s="137"/>
      <c r="L76" s="131">
        <f t="shared" si="3"/>
        <v>28218227.390000001</v>
      </c>
      <c r="M76" s="119"/>
      <c r="N76" s="119"/>
    </row>
    <row r="77" spans="1:14">
      <c r="A77" s="119" t="s">
        <v>152</v>
      </c>
      <c r="B77" s="133">
        <v>25298693.880000003</v>
      </c>
      <c r="C77" s="134">
        <v>2948560.4800000004</v>
      </c>
      <c r="D77" s="134">
        <v>0</v>
      </c>
      <c r="E77" s="134">
        <v>0</v>
      </c>
      <c r="F77" s="134">
        <v>0</v>
      </c>
      <c r="G77" s="134">
        <v>289000</v>
      </c>
      <c r="H77" s="135">
        <v>0</v>
      </c>
      <c r="I77" s="136">
        <v>28536254.360000003</v>
      </c>
      <c r="J77" s="130">
        <f t="shared" si="2"/>
        <v>0</v>
      </c>
      <c r="K77" s="137"/>
      <c r="L77" s="131">
        <f t="shared" si="3"/>
        <v>28536254.360000003</v>
      </c>
      <c r="M77" s="119"/>
      <c r="N77" s="119"/>
    </row>
    <row r="78" spans="1:14">
      <c r="A78" s="119" t="s">
        <v>153</v>
      </c>
      <c r="B78" s="133">
        <v>20061586.140000001</v>
      </c>
      <c r="C78" s="134">
        <v>2966622.67</v>
      </c>
      <c r="D78" s="134">
        <v>0</v>
      </c>
      <c r="E78" s="134">
        <v>0</v>
      </c>
      <c r="F78" s="134">
        <v>2125187.77</v>
      </c>
      <c r="G78" s="134">
        <v>0</v>
      </c>
      <c r="H78" s="135">
        <v>3987987.18</v>
      </c>
      <c r="I78" s="136">
        <v>29141383.760000002</v>
      </c>
      <c r="J78" s="130">
        <f t="shared" si="2"/>
        <v>637556.33100000001</v>
      </c>
      <c r="K78" s="137"/>
      <c r="L78" s="131">
        <f t="shared" si="3"/>
        <v>28503827.429000001</v>
      </c>
      <c r="M78" s="119"/>
      <c r="N78" s="119"/>
    </row>
    <row r="79" spans="1:14">
      <c r="A79" s="119" t="s">
        <v>154</v>
      </c>
      <c r="B79" s="133">
        <v>23146436.280000001</v>
      </c>
      <c r="C79" s="134">
        <v>6077949.04</v>
      </c>
      <c r="D79" s="134">
        <v>0</v>
      </c>
      <c r="E79" s="134">
        <v>0</v>
      </c>
      <c r="F79" s="134">
        <v>0</v>
      </c>
      <c r="G79" s="134">
        <v>0</v>
      </c>
      <c r="H79" s="135">
        <v>199406.11000000002</v>
      </c>
      <c r="I79" s="136">
        <v>29423791.43</v>
      </c>
      <c r="J79" s="130">
        <f t="shared" si="2"/>
        <v>0</v>
      </c>
      <c r="K79" s="137"/>
      <c r="L79" s="131">
        <f t="shared" ref="L79:L110" si="4">(I79-J79)+K79</f>
        <v>29423791.43</v>
      </c>
      <c r="M79" s="119"/>
      <c r="N79" s="119"/>
    </row>
    <row r="80" spans="1:14">
      <c r="A80" s="119" t="s">
        <v>155</v>
      </c>
      <c r="B80" s="133">
        <v>25378339</v>
      </c>
      <c r="C80" s="134">
        <v>4498226</v>
      </c>
      <c r="D80" s="134">
        <v>0</v>
      </c>
      <c r="E80" s="134">
        <v>0</v>
      </c>
      <c r="F80" s="134">
        <v>0</v>
      </c>
      <c r="G80" s="134">
        <v>0</v>
      </c>
      <c r="H80" s="135">
        <v>144174</v>
      </c>
      <c r="I80" s="136">
        <v>30020739</v>
      </c>
      <c r="J80" s="130">
        <f t="shared" si="2"/>
        <v>0</v>
      </c>
      <c r="K80" s="137"/>
      <c r="L80" s="131">
        <f t="shared" si="4"/>
        <v>30020739</v>
      </c>
      <c r="M80" s="119"/>
      <c r="N80" s="119"/>
    </row>
    <row r="81" spans="1:14">
      <c r="A81" s="119" t="s">
        <v>156</v>
      </c>
      <c r="B81" s="133">
        <v>24498416.049999993</v>
      </c>
      <c r="C81" s="134">
        <v>631655.1</v>
      </c>
      <c r="D81" s="134">
        <v>0</v>
      </c>
      <c r="E81" s="134">
        <v>0</v>
      </c>
      <c r="F81" s="134">
        <v>4970915.05</v>
      </c>
      <c r="G81" s="134">
        <v>8097</v>
      </c>
      <c r="H81" s="135">
        <v>286845.55</v>
      </c>
      <c r="I81" s="136">
        <v>30395928.749999996</v>
      </c>
      <c r="J81" s="130">
        <f t="shared" si="2"/>
        <v>1491274.5149999999</v>
      </c>
      <c r="K81" s="137"/>
      <c r="L81" s="131">
        <f t="shared" si="4"/>
        <v>28904654.234999996</v>
      </c>
      <c r="M81" s="119"/>
      <c r="N81" s="119"/>
    </row>
    <row r="82" spans="1:14">
      <c r="A82" s="119" t="s">
        <v>157</v>
      </c>
      <c r="B82" s="133">
        <v>16867546</v>
      </c>
      <c r="C82" s="134">
        <v>10283904</v>
      </c>
      <c r="D82" s="134">
        <v>0</v>
      </c>
      <c r="E82" s="134">
        <v>0</v>
      </c>
      <c r="F82" s="134">
        <v>3073865</v>
      </c>
      <c r="G82" s="134">
        <v>0</v>
      </c>
      <c r="H82" s="135">
        <v>610790</v>
      </c>
      <c r="I82" s="136">
        <v>30836105</v>
      </c>
      <c r="J82" s="130">
        <f t="shared" si="2"/>
        <v>922159.5</v>
      </c>
      <c r="K82" s="137"/>
      <c r="L82" s="131">
        <f t="shared" si="4"/>
        <v>29913945.5</v>
      </c>
      <c r="M82" s="119"/>
      <c r="N82" s="119"/>
    </row>
    <row r="83" spans="1:14">
      <c r="A83" s="119" t="s">
        <v>158</v>
      </c>
      <c r="B83" s="133">
        <v>21624322</v>
      </c>
      <c r="C83" s="134">
        <v>5430095</v>
      </c>
      <c r="D83" s="134">
        <v>0</v>
      </c>
      <c r="E83" s="134">
        <v>0</v>
      </c>
      <c r="F83" s="134">
        <v>3433814</v>
      </c>
      <c r="G83" s="134">
        <v>9185</v>
      </c>
      <c r="H83" s="135">
        <v>464809</v>
      </c>
      <c r="I83" s="136">
        <v>30962225</v>
      </c>
      <c r="J83" s="130">
        <f t="shared" si="2"/>
        <v>1030144.2</v>
      </c>
      <c r="K83" s="137"/>
      <c r="L83" s="131">
        <f t="shared" si="4"/>
        <v>29932080.800000001</v>
      </c>
      <c r="M83" s="119"/>
      <c r="N83" s="119"/>
    </row>
    <row r="84" spans="1:14">
      <c r="A84" s="119" t="s">
        <v>159</v>
      </c>
      <c r="B84" s="133">
        <v>30166543.049999997</v>
      </c>
      <c r="C84" s="134">
        <v>742558.5</v>
      </c>
      <c r="D84" s="134">
        <v>0</v>
      </c>
      <c r="E84" s="134">
        <v>0</v>
      </c>
      <c r="F84" s="134">
        <v>4435589.1100000003</v>
      </c>
      <c r="G84" s="134">
        <v>0</v>
      </c>
      <c r="H84" s="135">
        <v>-453543.88000000012</v>
      </c>
      <c r="I84" s="136">
        <v>34891146.779999994</v>
      </c>
      <c r="J84" s="130">
        <f t="shared" si="2"/>
        <v>1330676.733</v>
      </c>
      <c r="K84" s="137"/>
      <c r="L84" s="131">
        <f t="shared" si="4"/>
        <v>33560470.046999991</v>
      </c>
      <c r="M84" s="119"/>
      <c r="N84" s="119"/>
    </row>
    <row r="85" spans="1:14">
      <c r="A85" s="119" t="s">
        <v>160</v>
      </c>
      <c r="B85" s="133">
        <v>34818760.779999994</v>
      </c>
      <c r="C85" s="134">
        <v>742564.47</v>
      </c>
      <c r="D85" s="134">
        <v>0</v>
      </c>
      <c r="E85" s="134">
        <v>0</v>
      </c>
      <c r="F85" s="134">
        <v>0</v>
      </c>
      <c r="G85" s="134">
        <v>0</v>
      </c>
      <c r="H85" s="135">
        <v>0</v>
      </c>
      <c r="I85" s="136">
        <v>35561325.249999993</v>
      </c>
      <c r="J85" s="130">
        <f t="shared" si="2"/>
        <v>0</v>
      </c>
      <c r="K85" s="137"/>
      <c r="L85" s="131">
        <f t="shared" si="4"/>
        <v>35561325.249999993</v>
      </c>
      <c r="M85" s="119"/>
      <c r="N85" s="119"/>
    </row>
    <row r="86" spans="1:14">
      <c r="A86" s="119" t="s">
        <v>161</v>
      </c>
      <c r="B86" s="133">
        <v>29063361.460000001</v>
      </c>
      <c r="C86" s="134">
        <v>25000</v>
      </c>
      <c r="D86" s="134">
        <v>0</v>
      </c>
      <c r="E86" s="134">
        <v>0</v>
      </c>
      <c r="F86" s="134">
        <v>5254875.18</v>
      </c>
      <c r="G86" s="134">
        <v>0</v>
      </c>
      <c r="H86" s="135">
        <v>1410405.52</v>
      </c>
      <c r="I86" s="136">
        <v>35753642.160000004</v>
      </c>
      <c r="J86" s="130">
        <f t="shared" si="2"/>
        <v>1576462.5539999998</v>
      </c>
      <c r="K86" s="137"/>
      <c r="L86" s="131">
        <f t="shared" si="4"/>
        <v>34177179.606000006</v>
      </c>
      <c r="M86" s="119"/>
      <c r="N86" s="119"/>
    </row>
    <row r="87" spans="1:14">
      <c r="A87" s="119" t="s">
        <v>162</v>
      </c>
      <c r="B87" s="133">
        <v>33104960.969999999</v>
      </c>
      <c r="C87" s="134">
        <v>1883839.9100000001</v>
      </c>
      <c r="D87" s="134">
        <v>0</v>
      </c>
      <c r="E87" s="134">
        <v>608272</v>
      </c>
      <c r="F87" s="134">
        <v>0</v>
      </c>
      <c r="G87" s="134">
        <v>217125</v>
      </c>
      <c r="H87" s="135">
        <v>0</v>
      </c>
      <c r="I87" s="136">
        <v>35814197.879999995</v>
      </c>
      <c r="J87" s="130">
        <f t="shared" si="2"/>
        <v>0</v>
      </c>
      <c r="K87" s="137"/>
      <c r="L87" s="131">
        <f t="shared" si="4"/>
        <v>35814197.879999995</v>
      </c>
      <c r="M87" s="119"/>
      <c r="N87" s="119"/>
    </row>
    <row r="88" spans="1:14">
      <c r="A88" s="119" t="s">
        <v>163</v>
      </c>
      <c r="B88" s="133">
        <v>25794134</v>
      </c>
      <c r="C88" s="134">
        <v>218210</v>
      </c>
      <c r="D88" s="134">
        <v>0</v>
      </c>
      <c r="E88" s="134">
        <v>0</v>
      </c>
      <c r="F88" s="134">
        <v>11514800</v>
      </c>
      <c r="G88" s="134">
        <v>-27154</v>
      </c>
      <c r="H88" s="135">
        <v>-474969</v>
      </c>
      <c r="I88" s="136">
        <v>37025021</v>
      </c>
      <c r="J88" s="130">
        <f t="shared" si="2"/>
        <v>3454440</v>
      </c>
      <c r="K88" s="137"/>
      <c r="L88" s="131">
        <f t="shared" si="4"/>
        <v>33570581</v>
      </c>
      <c r="M88" s="119"/>
      <c r="N88" s="119"/>
    </row>
    <row r="89" spans="1:14">
      <c r="A89" s="119" t="s">
        <v>164</v>
      </c>
      <c r="B89" s="133">
        <v>32214264</v>
      </c>
      <c r="C89" s="134">
        <v>5099206</v>
      </c>
      <c r="D89" s="134">
        <v>0</v>
      </c>
      <c r="E89" s="134">
        <v>0</v>
      </c>
      <c r="F89" s="134">
        <v>0</v>
      </c>
      <c r="G89" s="134">
        <v>210519</v>
      </c>
      <c r="H89" s="135">
        <v>0</v>
      </c>
      <c r="I89" s="136">
        <v>37523989</v>
      </c>
      <c r="J89" s="130">
        <f t="shared" si="2"/>
        <v>0</v>
      </c>
      <c r="K89" s="137"/>
      <c r="L89" s="131">
        <f t="shared" si="4"/>
        <v>37523989</v>
      </c>
      <c r="M89" s="119"/>
      <c r="N89" s="119"/>
    </row>
    <row r="90" spans="1:14">
      <c r="A90" s="119" t="s">
        <v>165</v>
      </c>
      <c r="B90" s="133">
        <v>36686733.810000002</v>
      </c>
      <c r="C90" s="134">
        <v>2755579.98</v>
      </c>
      <c r="D90" s="134">
        <v>0</v>
      </c>
      <c r="E90" s="134">
        <v>0</v>
      </c>
      <c r="F90" s="134">
        <v>0</v>
      </c>
      <c r="G90" s="134">
        <v>0</v>
      </c>
      <c r="H90" s="135">
        <v>18767.959999999992</v>
      </c>
      <c r="I90" s="136">
        <v>39461081.75</v>
      </c>
      <c r="J90" s="130">
        <f t="shared" si="2"/>
        <v>0</v>
      </c>
      <c r="K90" s="137"/>
      <c r="L90" s="131">
        <f t="shared" si="4"/>
        <v>39461081.75</v>
      </c>
      <c r="M90" s="119"/>
      <c r="N90" s="119"/>
    </row>
    <row r="91" spans="1:14">
      <c r="A91" s="119" t="s">
        <v>166</v>
      </c>
      <c r="B91" s="133">
        <v>27333833.259999998</v>
      </c>
      <c r="C91" s="134">
        <v>7073224.3000000007</v>
      </c>
      <c r="D91" s="134">
        <v>0</v>
      </c>
      <c r="E91" s="134">
        <v>0</v>
      </c>
      <c r="F91" s="134">
        <v>5007610.88</v>
      </c>
      <c r="G91" s="134">
        <v>164160</v>
      </c>
      <c r="H91" s="135">
        <v>120202.45999999999</v>
      </c>
      <c r="I91" s="136">
        <v>39699030.900000006</v>
      </c>
      <c r="J91" s="130">
        <f t="shared" si="2"/>
        <v>1502283.264</v>
      </c>
      <c r="K91" s="137"/>
      <c r="L91" s="131">
        <f t="shared" si="4"/>
        <v>38196747.636000007</v>
      </c>
      <c r="M91" s="119"/>
      <c r="N91" s="119"/>
    </row>
    <row r="92" spans="1:14">
      <c r="A92" s="119" t="s">
        <v>167</v>
      </c>
      <c r="B92" s="133">
        <v>30815291</v>
      </c>
      <c r="C92" s="134">
        <v>5293368</v>
      </c>
      <c r="D92" s="134">
        <v>0</v>
      </c>
      <c r="E92" s="134">
        <v>0</v>
      </c>
      <c r="F92" s="134">
        <v>4724082</v>
      </c>
      <c r="G92" s="134">
        <v>0</v>
      </c>
      <c r="H92" s="135">
        <v>-134796.47</v>
      </c>
      <c r="I92" s="136">
        <v>40697944.530000001</v>
      </c>
      <c r="J92" s="130">
        <f t="shared" si="2"/>
        <v>1417224.5999999999</v>
      </c>
      <c r="K92" s="137"/>
      <c r="L92" s="131">
        <f t="shared" si="4"/>
        <v>39280719.93</v>
      </c>
      <c r="M92" s="119"/>
      <c r="N92" s="119"/>
    </row>
    <row r="93" spans="1:14">
      <c r="A93" s="119" t="s">
        <v>168</v>
      </c>
      <c r="B93" s="133">
        <v>37587224.239999995</v>
      </c>
      <c r="C93" s="134">
        <v>541071</v>
      </c>
      <c r="D93" s="134">
        <v>0</v>
      </c>
      <c r="E93" s="134">
        <v>0</v>
      </c>
      <c r="F93" s="134">
        <v>1853415.1400000001</v>
      </c>
      <c r="G93" s="134">
        <v>897310</v>
      </c>
      <c r="H93" s="135">
        <v>219506.53999999998</v>
      </c>
      <c r="I93" s="136">
        <v>41098526.919999994</v>
      </c>
      <c r="J93" s="130">
        <f t="shared" si="2"/>
        <v>556024.54200000002</v>
      </c>
      <c r="K93" s="137"/>
      <c r="L93" s="131">
        <f t="shared" si="4"/>
        <v>40542502.377999991</v>
      </c>
      <c r="M93" s="119"/>
      <c r="N93" s="119"/>
    </row>
    <row r="94" spans="1:14">
      <c r="A94" s="119" t="s">
        <v>169</v>
      </c>
      <c r="B94" s="133">
        <v>39214151</v>
      </c>
      <c r="C94" s="134">
        <v>2038968</v>
      </c>
      <c r="D94" s="134">
        <v>0</v>
      </c>
      <c r="E94" s="134">
        <v>0</v>
      </c>
      <c r="F94" s="134">
        <v>0</v>
      </c>
      <c r="G94" s="134">
        <v>0</v>
      </c>
      <c r="H94" s="135">
        <v>66786</v>
      </c>
      <c r="I94" s="136">
        <v>41319905</v>
      </c>
      <c r="J94" s="130">
        <f t="shared" si="2"/>
        <v>0</v>
      </c>
      <c r="K94" s="137"/>
      <c r="L94" s="131">
        <f t="shared" si="4"/>
        <v>41319905</v>
      </c>
      <c r="M94" s="119"/>
      <c r="N94" s="119"/>
    </row>
    <row r="95" spans="1:14">
      <c r="A95" s="119" t="s">
        <v>170</v>
      </c>
      <c r="B95" s="133">
        <v>8253028</v>
      </c>
      <c r="C95" s="134">
        <v>10545336</v>
      </c>
      <c r="D95" s="134">
        <v>0</v>
      </c>
      <c r="E95" s="134">
        <v>496174</v>
      </c>
      <c r="F95" s="134">
        <v>20877660</v>
      </c>
      <c r="G95" s="134">
        <v>0</v>
      </c>
      <c r="H95" s="135">
        <v>1844516</v>
      </c>
      <c r="I95" s="136">
        <v>42016714</v>
      </c>
      <c r="J95" s="130">
        <f t="shared" si="2"/>
        <v>6263298</v>
      </c>
      <c r="K95" s="137"/>
      <c r="L95" s="131">
        <f t="shared" si="4"/>
        <v>35753416</v>
      </c>
      <c r="M95" s="119"/>
      <c r="N95" s="119"/>
    </row>
    <row r="96" spans="1:14">
      <c r="A96" s="119" t="s">
        <v>171</v>
      </c>
      <c r="B96" s="133">
        <v>38904111</v>
      </c>
      <c r="C96" s="134">
        <v>3025672</v>
      </c>
      <c r="D96" s="134">
        <v>0</v>
      </c>
      <c r="E96" s="134">
        <v>0</v>
      </c>
      <c r="F96" s="134">
        <v>94970</v>
      </c>
      <c r="G96" s="134">
        <v>243592</v>
      </c>
      <c r="H96" s="135">
        <v>240854</v>
      </c>
      <c r="I96" s="136">
        <v>42509199</v>
      </c>
      <c r="J96" s="130">
        <f t="shared" si="2"/>
        <v>28491</v>
      </c>
      <c r="K96" s="137"/>
      <c r="L96" s="131">
        <f t="shared" si="4"/>
        <v>42480708</v>
      </c>
      <c r="M96" s="119"/>
      <c r="N96" s="119"/>
    </row>
    <row r="97" spans="1:14">
      <c r="A97" s="119" t="s">
        <v>172</v>
      </c>
      <c r="B97" s="133">
        <v>37617629.25</v>
      </c>
      <c r="C97" s="134">
        <v>4621645</v>
      </c>
      <c r="D97" s="134">
        <v>0</v>
      </c>
      <c r="E97" s="134">
        <v>0</v>
      </c>
      <c r="F97" s="134">
        <v>0</v>
      </c>
      <c r="G97" s="134">
        <v>36328</v>
      </c>
      <c r="H97" s="135">
        <v>287782</v>
      </c>
      <c r="I97" s="136">
        <v>42563384.25</v>
      </c>
      <c r="J97" s="130">
        <f t="shared" si="2"/>
        <v>0</v>
      </c>
      <c r="K97" s="137"/>
      <c r="L97" s="131">
        <f t="shared" si="4"/>
        <v>42563384.25</v>
      </c>
      <c r="M97" s="119"/>
      <c r="N97" s="119"/>
    </row>
    <row r="98" spans="1:14">
      <c r="A98" s="119" t="s">
        <v>173</v>
      </c>
      <c r="B98" s="133">
        <v>43410698.649999999</v>
      </c>
      <c r="C98" s="134">
        <v>0</v>
      </c>
      <c r="D98" s="134">
        <v>0</v>
      </c>
      <c r="E98" s="134">
        <v>0</v>
      </c>
      <c r="F98" s="134">
        <v>0</v>
      </c>
      <c r="G98" s="134">
        <v>0</v>
      </c>
      <c r="H98" s="135">
        <v>43397.880000000005</v>
      </c>
      <c r="I98" s="136">
        <v>43454096.530000001</v>
      </c>
      <c r="J98" s="130">
        <f t="shared" ref="J98:J158" si="5">F98*0.3</f>
        <v>0</v>
      </c>
      <c r="K98" s="137"/>
      <c r="L98" s="131">
        <f t="shared" si="4"/>
        <v>43454096.530000001</v>
      </c>
      <c r="M98" s="119"/>
      <c r="N98" s="119"/>
    </row>
    <row r="99" spans="1:14">
      <c r="A99" s="119" t="s">
        <v>174</v>
      </c>
      <c r="B99" s="133">
        <v>41017364</v>
      </c>
      <c r="C99" s="134">
        <v>1567291</v>
      </c>
      <c r="D99" s="134">
        <v>40990</v>
      </c>
      <c r="E99" s="134">
        <v>0</v>
      </c>
      <c r="F99" s="134">
        <v>2150498</v>
      </c>
      <c r="G99" s="134">
        <v>930</v>
      </c>
      <c r="H99" s="135">
        <v>-940352.39000000013</v>
      </c>
      <c r="I99" s="136">
        <v>43836720.609999999</v>
      </c>
      <c r="J99" s="130">
        <f t="shared" si="5"/>
        <v>645149.4</v>
      </c>
      <c r="K99" s="137"/>
      <c r="L99" s="131">
        <f t="shared" si="4"/>
        <v>43191571.210000001</v>
      </c>
      <c r="M99" s="119"/>
      <c r="N99" s="119"/>
    </row>
    <row r="100" spans="1:14">
      <c r="A100" s="119" t="s">
        <v>175</v>
      </c>
      <c r="B100" s="133">
        <v>30564138</v>
      </c>
      <c r="C100" s="134">
        <v>3943401</v>
      </c>
      <c r="D100" s="134">
        <v>769735</v>
      </c>
      <c r="E100" s="134">
        <v>0</v>
      </c>
      <c r="F100" s="134">
        <v>9035903</v>
      </c>
      <c r="G100" s="134">
        <v>0</v>
      </c>
      <c r="H100" s="135">
        <v>483704</v>
      </c>
      <c r="I100" s="136">
        <v>44796881</v>
      </c>
      <c r="J100" s="130">
        <f t="shared" si="5"/>
        <v>2710770.9</v>
      </c>
      <c r="K100" s="137"/>
      <c r="L100" s="131">
        <f t="shared" si="4"/>
        <v>42086110.100000001</v>
      </c>
      <c r="M100" s="119"/>
      <c r="N100" s="119"/>
    </row>
    <row r="101" spans="1:14">
      <c r="A101" s="119" t="s">
        <v>176</v>
      </c>
      <c r="B101" s="133">
        <v>42531291</v>
      </c>
      <c r="C101" s="134">
        <v>2610594</v>
      </c>
      <c r="D101" s="134">
        <v>0</v>
      </c>
      <c r="E101" s="134">
        <v>0</v>
      </c>
      <c r="F101" s="134">
        <v>271500</v>
      </c>
      <c r="G101" s="134">
        <v>72303</v>
      </c>
      <c r="H101" s="135">
        <v>24788</v>
      </c>
      <c r="I101" s="136">
        <v>45510476</v>
      </c>
      <c r="J101" s="130">
        <f t="shared" si="5"/>
        <v>81450</v>
      </c>
      <c r="K101" s="137"/>
      <c r="L101" s="131">
        <f t="shared" si="4"/>
        <v>45429026</v>
      </c>
      <c r="M101" s="119"/>
      <c r="N101" s="119"/>
    </row>
    <row r="102" spans="1:14">
      <c r="A102" s="119" t="s">
        <v>177</v>
      </c>
      <c r="B102" s="133">
        <v>25536654.829999998</v>
      </c>
      <c r="C102" s="134">
        <v>316099.03000000003</v>
      </c>
      <c r="D102" s="134">
        <v>0</v>
      </c>
      <c r="E102" s="134">
        <v>0</v>
      </c>
      <c r="F102" s="134">
        <v>16064905</v>
      </c>
      <c r="G102" s="134">
        <v>3166889</v>
      </c>
      <c r="H102" s="135">
        <v>1978625</v>
      </c>
      <c r="I102" s="136">
        <v>47063172.859999999</v>
      </c>
      <c r="J102" s="130">
        <f t="shared" si="5"/>
        <v>4819471.5</v>
      </c>
      <c r="K102" s="137"/>
      <c r="L102" s="131">
        <f t="shared" si="4"/>
        <v>42243701.359999999</v>
      </c>
      <c r="M102" s="119"/>
      <c r="N102" s="119"/>
    </row>
    <row r="103" spans="1:14">
      <c r="A103" s="119" t="s">
        <v>178</v>
      </c>
      <c r="B103" s="133">
        <v>35704309.859999999</v>
      </c>
      <c r="C103" s="134">
        <v>866160.87000000011</v>
      </c>
      <c r="D103" s="134">
        <v>0</v>
      </c>
      <c r="E103" s="134">
        <v>0</v>
      </c>
      <c r="F103" s="134">
        <v>10855880.969999999</v>
      </c>
      <c r="G103" s="134">
        <v>0</v>
      </c>
      <c r="H103" s="135">
        <v>278262.04000000004</v>
      </c>
      <c r="I103" s="136">
        <v>47704613.739999995</v>
      </c>
      <c r="J103" s="130">
        <f t="shared" si="5"/>
        <v>3256764.2909999997</v>
      </c>
      <c r="K103" s="137"/>
      <c r="L103" s="131">
        <f t="shared" si="4"/>
        <v>44447849.448999994</v>
      </c>
      <c r="M103" s="119"/>
      <c r="N103" s="119"/>
    </row>
    <row r="104" spans="1:14">
      <c r="A104" s="119" t="s">
        <v>179</v>
      </c>
      <c r="B104" s="133">
        <v>37124306</v>
      </c>
      <c r="C104" s="134">
        <v>3833490</v>
      </c>
      <c r="D104" s="134">
        <v>0</v>
      </c>
      <c r="E104" s="134">
        <v>0</v>
      </c>
      <c r="F104" s="134">
        <v>6100498</v>
      </c>
      <c r="G104" s="134">
        <v>35745</v>
      </c>
      <c r="H104" s="135">
        <v>614517</v>
      </c>
      <c r="I104" s="136">
        <v>47708556</v>
      </c>
      <c r="J104" s="130">
        <f t="shared" si="5"/>
        <v>1830149.4</v>
      </c>
      <c r="K104" s="137"/>
      <c r="L104" s="131">
        <f t="shared" si="4"/>
        <v>45878406.600000001</v>
      </c>
      <c r="M104" s="119"/>
      <c r="N104" s="119"/>
    </row>
    <row r="105" spans="1:14">
      <c r="A105" s="119" t="s">
        <v>180</v>
      </c>
      <c r="B105" s="133">
        <v>36163666</v>
      </c>
      <c r="C105" s="134">
        <v>11683284</v>
      </c>
      <c r="D105" s="134">
        <v>0</v>
      </c>
      <c r="E105" s="134">
        <v>0</v>
      </c>
      <c r="F105" s="134">
        <v>0</v>
      </c>
      <c r="G105" s="134">
        <v>0</v>
      </c>
      <c r="H105" s="135">
        <v>164027</v>
      </c>
      <c r="I105" s="136">
        <v>48010977</v>
      </c>
      <c r="J105" s="130">
        <f t="shared" si="5"/>
        <v>0</v>
      </c>
      <c r="K105" s="137"/>
      <c r="L105" s="131">
        <f t="shared" si="4"/>
        <v>48010977</v>
      </c>
      <c r="M105" s="119"/>
      <c r="N105" s="119"/>
    </row>
    <row r="106" spans="1:14">
      <c r="A106" s="119" t="s">
        <v>181</v>
      </c>
      <c r="B106" s="133">
        <v>37694385.170000002</v>
      </c>
      <c r="C106" s="134">
        <v>7391260.5499999998</v>
      </c>
      <c r="D106" s="134">
        <v>2828472</v>
      </c>
      <c r="E106" s="134">
        <v>0</v>
      </c>
      <c r="F106" s="134">
        <v>604816.28</v>
      </c>
      <c r="G106" s="134">
        <v>15395</v>
      </c>
      <c r="H106" s="135">
        <v>2223.5100000000002</v>
      </c>
      <c r="I106" s="136">
        <v>48536552.509999998</v>
      </c>
      <c r="J106" s="130">
        <f t="shared" si="5"/>
        <v>181444.88399999999</v>
      </c>
      <c r="K106" s="137"/>
      <c r="L106" s="131">
        <f t="shared" si="4"/>
        <v>48355107.625999995</v>
      </c>
      <c r="M106" s="119"/>
      <c r="N106" s="119"/>
    </row>
    <row r="107" spans="1:14">
      <c r="A107" s="119" t="s">
        <v>182</v>
      </c>
      <c r="B107" s="133">
        <v>41262500</v>
      </c>
      <c r="C107" s="134">
        <v>7388696</v>
      </c>
      <c r="D107" s="134">
        <v>0</v>
      </c>
      <c r="E107" s="134">
        <v>0</v>
      </c>
      <c r="F107" s="134">
        <v>0</v>
      </c>
      <c r="G107" s="134">
        <v>157233</v>
      </c>
      <c r="H107" s="135">
        <v>17004</v>
      </c>
      <c r="I107" s="136">
        <v>48825433</v>
      </c>
      <c r="J107" s="130">
        <f t="shared" si="5"/>
        <v>0</v>
      </c>
      <c r="K107" s="137"/>
      <c r="L107" s="131">
        <f t="shared" si="4"/>
        <v>48825433</v>
      </c>
      <c r="M107" s="119"/>
      <c r="N107" s="119"/>
    </row>
    <row r="108" spans="1:14">
      <c r="A108" s="119" t="s">
        <v>183</v>
      </c>
      <c r="B108" s="133">
        <v>18316997.330000002</v>
      </c>
      <c r="C108" s="134">
        <v>19850409.420000002</v>
      </c>
      <c r="D108" s="134">
        <v>0</v>
      </c>
      <c r="E108" s="134">
        <v>897489</v>
      </c>
      <c r="F108" s="134">
        <v>11382954.369999997</v>
      </c>
      <c r="G108" s="134">
        <v>0</v>
      </c>
      <c r="H108" s="135">
        <v>-5416.68</v>
      </c>
      <c r="I108" s="136">
        <v>50442433.439999998</v>
      </c>
      <c r="J108" s="130">
        <f t="shared" si="5"/>
        <v>3414886.3109999993</v>
      </c>
      <c r="K108" s="137"/>
      <c r="L108" s="131">
        <f t="shared" si="4"/>
        <v>47027547.129000001</v>
      </c>
      <c r="M108" s="119"/>
      <c r="N108" s="119"/>
    </row>
    <row r="109" spans="1:14">
      <c r="A109" s="119" t="s">
        <v>184</v>
      </c>
      <c r="B109" s="133">
        <v>26484413.07</v>
      </c>
      <c r="C109" s="134">
        <v>995202.11999999988</v>
      </c>
      <c r="D109" s="134">
        <v>0</v>
      </c>
      <c r="E109" s="134">
        <v>0</v>
      </c>
      <c r="F109" s="134">
        <v>24122206.210000001</v>
      </c>
      <c r="G109" s="134">
        <v>0</v>
      </c>
      <c r="H109" s="135">
        <v>332363.27999999997</v>
      </c>
      <c r="I109" s="136">
        <v>51934184.680000007</v>
      </c>
      <c r="J109" s="130">
        <f t="shared" si="5"/>
        <v>7236661.8629999999</v>
      </c>
      <c r="K109" s="137"/>
      <c r="L109" s="131">
        <f t="shared" si="4"/>
        <v>44697522.817000009</v>
      </c>
      <c r="M109" s="119"/>
      <c r="N109" s="119"/>
    </row>
    <row r="110" spans="1:14">
      <c r="A110" s="119" t="s">
        <v>185</v>
      </c>
      <c r="B110" s="133">
        <v>48888320</v>
      </c>
      <c r="C110" s="134">
        <v>0</v>
      </c>
      <c r="D110" s="134">
        <v>0</v>
      </c>
      <c r="E110" s="134">
        <v>2312207</v>
      </c>
      <c r="F110" s="134">
        <v>0</v>
      </c>
      <c r="G110" s="134">
        <v>791768</v>
      </c>
      <c r="H110" s="135">
        <v>261271.63</v>
      </c>
      <c r="I110" s="136">
        <v>52253566.630000003</v>
      </c>
      <c r="J110" s="130">
        <f t="shared" si="5"/>
        <v>0</v>
      </c>
      <c r="K110" s="137"/>
      <c r="L110" s="131">
        <f t="shared" si="4"/>
        <v>52253566.630000003</v>
      </c>
      <c r="M110" s="119"/>
      <c r="N110" s="119"/>
    </row>
    <row r="111" spans="1:14">
      <c r="A111" s="119" t="s">
        <v>186</v>
      </c>
      <c r="B111" s="133">
        <v>38282239.340000004</v>
      </c>
      <c r="C111" s="134">
        <v>3103947</v>
      </c>
      <c r="D111" s="134">
        <v>0</v>
      </c>
      <c r="E111" s="134">
        <v>0</v>
      </c>
      <c r="F111" s="134">
        <v>10578621</v>
      </c>
      <c r="G111" s="134">
        <v>383027</v>
      </c>
      <c r="H111" s="135">
        <v>0</v>
      </c>
      <c r="I111" s="136">
        <v>52347834.340000004</v>
      </c>
      <c r="J111" s="130">
        <f t="shared" si="5"/>
        <v>3173586.3</v>
      </c>
      <c r="K111" s="137"/>
      <c r="L111" s="131">
        <f t="shared" ref="L111:L142" si="6">(I111-J111)+K111</f>
        <v>49174248.040000007</v>
      </c>
      <c r="M111" s="119"/>
      <c r="N111" s="119"/>
    </row>
    <row r="112" spans="1:14">
      <c r="A112" s="119" t="s">
        <v>187</v>
      </c>
      <c r="B112" s="133">
        <v>50964790.940000005</v>
      </c>
      <c r="C112" s="134">
        <v>1594883.4500000002</v>
      </c>
      <c r="D112" s="134">
        <v>0</v>
      </c>
      <c r="E112" s="134">
        <v>0</v>
      </c>
      <c r="F112" s="134">
        <v>0</v>
      </c>
      <c r="G112" s="134">
        <v>0</v>
      </c>
      <c r="H112" s="135">
        <v>223670.69</v>
      </c>
      <c r="I112" s="136">
        <v>52783345.080000006</v>
      </c>
      <c r="J112" s="130">
        <f t="shared" si="5"/>
        <v>0</v>
      </c>
      <c r="K112" s="137"/>
      <c r="L112" s="131">
        <f t="shared" si="6"/>
        <v>52783345.080000006</v>
      </c>
      <c r="M112" s="119"/>
      <c r="N112" s="119"/>
    </row>
    <row r="113" spans="1:14">
      <c r="A113" s="119" t="s">
        <v>188</v>
      </c>
      <c r="B113" s="133">
        <v>50048615.939999998</v>
      </c>
      <c r="C113" s="134">
        <v>2052208.65</v>
      </c>
      <c r="D113" s="134">
        <v>0</v>
      </c>
      <c r="E113" s="134">
        <v>0</v>
      </c>
      <c r="F113" s="134">
        <v>429563.72</v>
      </c>
      <c r="G113" s="134">
        <v>-276746</v>
      </c>
      <c r="H113" s="135">
        <v>1345262.44</v>
      </c>
      <c r="I113" s="136">
        <v>53598904.749999993</v>
      </c>
      <c r="J113" s="130">
        <f t="shared" si="5"/>
        <v>128869.11599999998</v>
      </c>
      <c r="K113" s="137"/>
      <c r="L113" s="131">
        <f t="shared" si="6"/>
        <v>53470035.633999996</v>
      </c>
      <c r="M113" s="119"/>
      <c r="N113" s="119"/>
    </row>
    <row r="114" spans="1:14">
      <c r="A114" s="119" t="s">
        <v>189</v>
      </c>
      <c r="B114" s="133">
        <v>43864223.709999993</v>
      </c>
      <c r="C114" s="134">
        <v>7715321.5</v>
      </c>
      <c r="D114" s="134">
        <v>0</v>
      </c>
      <c r="E114" s="134">
        <v>0</v>
      </c>
      <c r="F114" s="134">
        <v>1901287.0499999998</v>
      </c>
      <c r="G114" s="134">
        <v>0</v>
      </c>
      <c r="H114" s="135">
        <v>1327372.2999999998</v>
      </c>
      <c r="I114" s="136">
        <v>54808204.559999987</v>
      </c>
      <c r="J114" s="130">
        <f t="shared" si="5"/>
        <v>570386.11499999987</v>
      </c>
      <c r="K114" s="137"/>
      <c r="L114" s="131">
        <f t="shared" si="6"/>
        <v>54237818.444999985</v>
      </c>
      <c r="M114" s="119"/>
      <c r="N114" s="119"/>
    </row>
    <row r="115" spans="1:14">
      <c r="A115" s="119" t="s">
        <v>190</v>
      </c>
      <c r="B115" s="133">
        <v>38572494.089999996</v>
      </c>
      <c r="C115" s="134">
        <v>12266973.710000003</v>
      </c>
      <c r="D115" s="134">
        <v>0</v>
      </c>
      <c r="E115" s="134">
        <v>0</v>
      </c>
      <c r="F115" s="134">
        <v>4016851.7399999993</v>
      </c>
      <c r="G115" s="134">
        <v>0</v>
      </c>
      <c r="H115" s="135">
        <v>10288.1</v>
      </c>
      <c r="I115" s="136">
        <v>54866607.640000001</v>
      </c>
      <c r="J115" s="130">
        <f t="shared" si="5"/>
        <v>1205055.5219999996</v>
      </c>
      <c r="K115" s="137"/>
      <c r="L115" s="131">
        <f t="shared" si="6"/>
        <v>53661552.118000001</v>
      </c>
      <c r="M115" s="119"/>
      <c r="N115" s="119"/>
    </row>
    <row r="116" spans="1:14">
      <c r="A116" s="119" t="s">
        <v>191</v>
      </c>
      <c r="B116" s="133">
        <v>31720302.149999999</v>
      </c>
      <c r="C116" s="134">
        <v>290993.05</v>
      </c>
      <c r="D116" s="134">
        <v>3032391</v>
      </c>
      <c r="E116" s="134">
        <v>2119327</v>
      </c>
      <c r="F116" s="134">
        <v>13920474.059999999</v>
      </c>
      <c r="G116" s="134">
        <v>6940258</v>
      </c>
      <c r="H116" s="135">
        <v>158290.12</v>
      </c>
      <c r="I116" s="136">
        <v>58182035.380000003</v>
      </c>
      <c r="J116" s="130">
        <f t="shared" si="5"/>
        <v>4176142.2179999994</v>
      </c>
      <c r="K116" s="137"/>
      <c r="L116" s="131">
        <f t="shared" si="6"/>
        <v>54005893.162</v>
      </c>
      <c r="M116" s="119"/>
      <c r="N116" s="119"/>
    </row>
    <row r="117" spans="1:14">
      <c r="A117" s="119" t="s">
        <v>192</v>
      </c>
      <c r="B117" s="133">
        <v>51982338</v>
      </c>
      <c r="C117" s="134">
        <v>4663997</v>
      </c>
      <c r="D117" s="134">
        <v>0</v>
      </c>
      <c r="E117" s="134">
        <v>0</v>
      </c>
      <c r="F117" s="134">
        <v>2935319</v>
      </c>
      <c r="G117" s="134">
        <v>-909542</v>
      </c>
      <c r="H117" s="135">
        <v>52027</v>
      </c>
      <c r="I117" s="136">
        <v>58724139</v>
      </c>
      <c r="J117" s="130">
        <f t="shared" si="5"/>
        <v>880595.7</v>
      </c>
      <c r="K117" s="137"/>
      <c r="L117" s="131">
        <f t="shared" si="6"/>
        <v>57843543.299999997</v>
      </c>
      <c r="M117" s="119"/>
      <c r="N117" s="119"/>
    </row>
    <row r="118" spans="1:14">
      <c r="A118" s="119" t="s">
        <v>193</v>
      </c>
      <c r="B118" s="133">
        <v>40830292.750000007</v>
      </c>
      <c r="C118" s="134">
        <v>11703187.34</v>
      </c>
      <c r="D118" s="134">
        <v>0</v>
      </c>
      <c r="E118" s="134">
        <v>0</v>
      </c>
      <c r="F118" s="134">
        <v>6573009.5599999996</v>
      </c>
      <c r="G118" s="134">
        <v>732310</v>
      </c>
      <c r="H118" s="135">
        <v>0</v>
      </c>
      <c r="I118" s="136">
        <v>59838799.650000006</v>
      </c>
      <c r="J118" s="130">
        <f t="shared" si="5"/>
        <v>1971902.8679999998</v>
      </c>
      <c r="K118" s="137"/>
      <c r="L118" s="131">
        <f t="shared" si="6"/>
        <v>57866896.782000005</v>
      </c>
      <c r="M118" s="119"/>
      <c r="N118" s="119"/>
    </row>
    <row r="119" spans="1:14">
      <c r="A119" s="119" t="s">
        <v>194</v>
      </c>
      <c r="B119" s="133">
        <v>50620035.310000002</v>
      </c>
      <c r="C119" s="134">
        <v>7657200.9700000007</v>
      </c>
      <c r="D119" s="134">
        <v>0</v>
      </c>
      <c r="E119" s="134">
        <v>0</v>
      </c>
      <c r="F119" s="134">
        <v>1440433.2399999998</v>
      </c>
      <c r="G119" s="134">
        <v>0</v>
      </c>
      <c r="H119" s="135">
        <v>162356.72999999998</v>
      </c>
      <c r="I119" s="136">
        <v>59880026.25</v>
      </c>
      <c r="J119" s="130">
        <f t="shared" si="5"/>
        <v>432129.97199999989</v>
      </c>
      <c r="K119" s="137"/>
      <c r="L119" s="131">
        <f t="shared" si="6"/>
        <v>59447896.277999997</v>
      </c>
      <c r="M119" s="119"/>
      <c r="N119" s="119"/>
    </row>
    <row r="120" spans="1:14">
      <c r="A120" s="119" t="s">
        <v>195</v>
      </c>
      <c r="B120" s="133">
        <v>58700862.969999999</v>
      </c>
      <c r="C120" s="134">
        <v>245715.98000000004</v>
      </c>
      <c r="D120" s="134">
        <v>550159</v>
      </c>
      <c r="E120" s="134">
        <v>933479</v>
      </c>
      <c r="F120" s="134">
        <v>0</v>
      </c>
      <c r="G120" s="134">
        <v>0</v>
      </c>
      <c r="H120" s="135">
        <v>853478.25</v>
      </c>
      <c r="I120" s="136">
        <v>61283695.199999996</v>
      </c>
      <c r="J120" s="130">
        <f t="shared" si="5"/>
        <v>0</v>
      </c>
      <c r="K120" s="137"/>
      <c r="L120" s="131">
        <f t="shared" si="6"/>
        <v>61283695.199999996</v>
      </c>
      <c r="M120" s="119"/>
      <c r="N120" s="119"/>
    </row>
    <row r="121" spans="1:14">
      <c r="A121" s="119" t="s">
        <v>196</v>
      </c>
      <c r="B121" s="133">
        <v>41835862</v>
      </c>
      <c r="C121" s="134">
        <v>1951475</v>
      </c>
      <c r="D121" s="134">
        <v>317828</v>
      </c>
      <c r="E121" s="134">
        <v>9027132</v>
      </c>
      <c r="F121" s="134">
        <v>8404885</v>
      </c>
      <c r="G121" s="134">
        <v>35691</v>
      </c>
      <c r="H121" s="135">
        <v>19153</v>
      </c>
      <c r="I121" s="136">
        <v>61592026</v>
      </c>
      <c r="J121" s="130">
        <f t="shared" si="5"/>
        <v>2521465.5</v>
      </c>
      <c r="K121" s="137"/>
      <c r="L121" s="131">
        <f t="shared" si="6"/>
        <v>59070560.5</v>
      </c>
      <c r="M121" s="119"/>
      <c r="N121" s="119"/>
    </row>
    <row r="122" spans="1:14">
      <c r="A122" s="119" t="s">
        <v>197</v>
      </c>
      <c r="B122" s="133">
        <v>47214762</v>
      </c>
      <c r="C122" s="134">
        <v>8006492</v>
      </c>
      <c r="D122" s="134">
        <v>0</v>
      </c>
      <c r="E122" s="134">
        <v>0</v>
      </c>
      <c r="F122" s="134">
        <v>7652824</v>
      </c>
      <c r="G122" s="134">
        <v>0</v>
      </c>
      <c r="H122" s="135">
        <v>681533</v>
      </c>
      <c r="I122" s="136">
        <v>63555611</v>
      </c>
      <c r="J122" s="130">
        <f t="shared" si="5"/>
        <v>2295847.1999999997</v>
      </c>
      <c r="K122" s="137"/>
      <c r="L122" s="131">
        <f t="shared" si="6"/>
        <v>61259763.799999997</v>
      </c>
      <c r="M122" s="119"/>
      <c r="N122" s="119"/>
    </row>
    <row r="123" spans="1:14">
      <c r="A123" s="119" t="s">
        <v>198</v>
      </c>
      <c r="B123" s="133">
        <v>53640054.939999998</v>
      </c>
      <c r="C123" s="134">
        <v>6727217.7699999996</v>
      </c>
      <c r="D123" s="134">
        <v>0</v>
      </c>
      <c r="E123" s="134">
        <v>0</v>
      </c>
      <c r="F123" s="134">
        <v>4212873.79</v>
      </c>
      <c r="G123" s="134">
        <v>0</v>
      </c>
      <c r="H123" s="135">
        <v>292626.87</v>
      </c>
      <c r="I123" s="136">
        <v>64872773.36999999</v>
      </c>
      <c r="J123" s="130">
        <f t="shared" si="5"/>
        <v>1263862.1369999999</v>
      </c>
      <c r="K123" s="137"/>
      <c r="L123" s="131">
        <f t="shared" si="6"/>
        <v>63608911.232999988</v>
      </c>
      <c r="M123" s="119"/>
      <c r="N123" s="119"/>
    </row>
    <row r="124" spans="1:14">
      <c r="A124" s="119" t="s">
        <v>199</v>
      </c>
      <c r="B124" s="133">
        <v>61236015</v>
      </c>
      <c r="C124" s="134">
        <v>3621210</v>
      </c>
      <c r="D124" s="134">
        <v>0</v>
      </c>
      <c r="E124" s="134">
        <v>0</v>
      </c>
      <c r="F124" s="134">
        <v>0</v>
      </c>
      <c r="G124" s="134">
        <v>0</v>
      </c>
      <c r="H124" s="135">
        <v>98808</v>
      </c>
      <c r="I124" s="136">
        <v>64956033</v>
      </c>
      <c r="J124" s="130">
        <f t="shared" si="5"/>
        <v>0</v>
      </c>
      <c r="K124" s="137"/>
      <c r="L124" s="131">
        <f t="shared" si="6"/>
        <v>64956033</v>
      </c>
      <c r="M124" s="119"/>
      <c r="N124" s="119"/>
    </row>
    <row r="125" spans="1:14">
      <c r="A125" s="119" t="s">
        <v>200</v>
      </c>
      <c r="B125" s="133">
        <v>63399763.130000003</v>
      </c>
      <c r="C125" s="134">
        <v>2432439.9900000002</v>
      </c>
      <c r="D125" s="134">
        <v>0</v>
      </c>
      <c r="E125" s="134">
        <v>0</v>
      </c>
      <c r="F125" s="134">
        <v>91697.010000000009</v>
      </c>
      <c r="G125" s="134">
        <v>0</v>
      </c>
      <c r="H125" s="135">
        <v>616690.49000000011</v>
      </c>
      <c r="I125" s="136">
        <v>66540590.620000005</v>
      </c>
      <c r="J125" s="130">
        <f t="shared" si="5"/>
        <v>27509.103000000003</v>
      </c>
      <c r="K125" s="137"/>
      <c r="L125" s="131">
        <f t="shared" si="6"/>
        <v>66513081.517000005</v>
      </c>
      <c r="M125" s="119"/>
      <c r="N125" s="119"/>
    </row>
    <row r="126" spans="1:14">
      <c r="A126" s="119" t="s">
        <v>201</v>
      </c>
      <c r="B126" s="133">
        <v>50298676.579999991</v>
      </c>
      <c r="C126" s="134">
        <v>17002874.259999998</v>
      </c>
      <c r="D126" s="134">
        <v>0</v>
      </c>
      <c r="E126" s="134">
        <v>0</v>
      </c>
      <c r="F126" s="134">
        <v>0</v>
      </c>
      <c r="G126" s="134">
        <v>21149</v>
      </c>
      <c r="H126" s="135">
        <v>65290.979999999996</v>
      </c>
      <c r="I126" s="136">
        <v>67387990.819999993</v>
      </c>
      <c r="J126" s="130">
        <f t="shared" si="5"/>
        <v>0</v>
      </c>
      <c r="K126" s="137"/>
      <c r="L126" s="131">
        <f t="shared" si="6"/>
        <v>67387990.819999993</v>
      </c>
      <c r="M126" s="119"/>
      <c r="N126" s="119"/>
    </row>
    <row r="127" spans="1:14">
      <c r="A127" s="119" t="s">
        <v>202</v>
      </c>
      <c r="B127" s="133">
        <v>50909454</v>
      </c>
      <c r="C127" s="134">
        <v>2747486</v>
      </c>
      <c r="D127" s="134">
        <v>18024</v>
      </c>
      <c r="E127" s="134">
        <v>0</v>
      </c>
      <c r="F127" s="134">
        <v>17961573</v>
      </c>
      <c r="G127" s="134">
        <v>76996</v>
      </c>
      <c r="H127" s="135">
        <v>31233</v>
      </c>
      <c r="I127" s="136">
        <v>71744766</v>
      </c>
      <c r="J127" s="130">
        <f t="shared" si="5"/>
        <v>5388471.8999999994</v>
      </c>
      <c r="K127" s="137"/>
      <c r="L127" s="131">
        <f t="shared" si="6"/>
        <v>66356294.100000001</v>
      </c>
      <c r="M127" s="119"/>
      <c r="N127" s="119"/>
    </row>
    <row r="128" spans="1:14">
      <c r="A128" s="119" t="s">
        <v>203</v>
      </c>
      <c r="B128" s="133">
        <v>62090976.089999996</v>
      </c>
      <c r="C128" s="134">
        <v>8929609.9199999999</v>
      </c>
      <c r="D128" s="134">
        <v>0</v>
      </c>
      <c r="E128" s="134">
        <v>0</v>
      </c>
      <c r="F128" s="134">
        <v>1601760.9100000001</v>
      </c>
      <c r="G128" s="134">
        <v>0</v>
      </c>
      <c r="H128" s="135">
        <v>740643.04</v>
      </c>
      <c r="I128" s="136">
        <v>73362989.959999993</v>
      </c>
      <c r="J128" s="130">
        <f t="shared" si="5"/>
        <v>480528.27300000004</v>
      </c>
      <c r="K128" s="137"/>
      <c r="L128" s="131">
        <f t="shared" si="6"/>
        <v>72882461.686999992</v>
      </c>
      <c r="M128" s="119"/>
      <c r="N128" s="119"/>
    </row>
    <row r="129" spans="1:14">
      <c r="A129" s="119" t="s">
        <v>204</v>
      </c>
      <c r="B129" s="133">
        <v>50370756.68</v>
      </c>
      <c r="C129" s="134">
        <v>1458601.9100000001</v>
      </c>
      <c r="D129" s="134">
        <v>9536747</v>
      </c>
      <c r="E129" s="134">
        <v>0</v>
      </c>
      <c r="F129" s="134">
        <v>12636611.48</v>
      </c>
      <c r="G129" s="134">
        <v>0</v>
      </c>
      <c r="H129" s="135">
        <v>0</v>
      </c>
      <c r="I129" s="136">
        <v>74002717.070000008</v>
      </c>
      <c r="J129" s="130">
        <f t="shared" si="5"/>
        <v>3790983.4440000001</v>
      </c>
      <c r="K129" s="137"/>
      <c r="L129" s="131">
        <f t="shared" si="6"/>
        <v>70211733.626000002</v>
      </c>
      <c r="M129" s="119"/>
      <c r="N129" s="119"/>
    </row>
    <row r="130" spans="1:14">
      <c r="A130" s="119" t="s">
        <v>205</v>
      </c>
      <c r="B130" s="133">
        <v>73598220</v>
      </c>
      <c r="C130" s="134">
        <v>2883413.58</v>
      </c>
      <c r="D130" s="134">
        <v>0</v>
      </c>
      <c r="E130" s="134">
        <v>0</v>
      </c>
      <c r="F130" s="134">
        <v>0</v>
      </c>
      <c r="G130" s="134">
        <v>0</v>
      </c>
      <c r="H130" s="135">
        <v>0</v>
      </c>
      <c r="I130" s="136">
        <v>76481633.579999998</v>
      </c>
      <c r="J130" s="130">
        <f t="shared" si="5"/>
        <v>0</v>
      </c>
      <c r="K130" s="137"/>
      <c r="L130" s="131">
        <f t="shared" si="6"/>
        <v>76481633.579999998</v>
      </c>
      <c r="M130" s="119"/>
      <c r="N130" s="119"/>
    </row>
    <row r="131" spans="1:14">
      <c r="A131" s="119" t="s">
        <v>206</v>
      </c>
      <c r="B131" s="133">
        <v>66561781.420000002</v>
      </c>
      <c r="C131" s="134">
        <v>3577808.4299999997</v>
      </c>
      <c r="D131" s="134">
        <v>0</v>
      </c>
      <c r="E131" s="134">
        <v>715397</v>
      </c>
      <c r="F131" s="134">
        <v>6328286.8399999999</v>
      </c>
      <c r="G131" s="134">
        <v>0</v>
      </c>
      <c r="H131" s="135">
        <v>285123.67000000004</v>
      </c>
      <c r="I131" s="136">
        <v>77468397.359999999</v>
      </c>
      <c r="J131" s="130">
        <f t="shared" si="5"/>
        <v>1898486.0519999999</v>
      </c>
      <c r="K131" s="137"/>
      <c r="L131" s="131">
        <f t="shared" si="6"/>
        <v>75569911.307999998</v>
      </c>
      <c r="M131" s="119"/>
      <c r="N131" s="119"/>
    </row>
    <row r="132" spans="1:14">
      <c r="A132" s="119" t="s">
        <v>207</v>
      </c>
      <c r="B132" s="133">
        <v>73114592</v>
      </c>
      <c r="C132" s="134">
        <v>4770388</v>
      </c>
      <c r="D132" s="134">
        <v>0</v>
      </c>
      <c r="E132" s="134">
        <v>0</v>
      </c>
      <c r="F132" s="134">
        <v>0</v>
      </c>
      <c r="G132" s="134">
        <v>0</v>
      </c>
      <c r="H132" s="135">
        <v>121824</v>
      </c>
      <c r="I132" s="136">
        <v>78006804</v>
      </c>
      <c r="J132" s="130">
        <f t="shared" si="5"/>
        <v>0</v>
      </c>
      <c r="K132" s="137"/>
      <c r="L132" s="131">
        <f t="shared" si="6"/>
        <v>78006804</v>
      </c>
      <c r="M132" s="119"/>
      <c r="N132" s="119"/>
    </row>
    <row r="133" spans="1:14">
      <c r="A133" s="119" t="s">
        <v>208</v>
      </c>
      <c r="B133" s="133">
        <v>68605199.360000014</v>
      </c>
      <c r="C133" s="134">
        <v>2876510.78</v>
      </c>
      <c r="D133" s="134">
        <v>0</v>
      </c>
      <c r="E133" s="134">
        <v>0</v>
      </c>
      <c r="F133" s="134">
        <v>6503144.9900000002</v>
      </c>
      <c r="G133" s="134">
        <v>50593</v>
      </c>
      <c r="H133" s="135">
        <v>554153.81000000006</v>
      </c>
      <c r="I133" s="136">
        <v>78589601.940000013</v>
      </c>
      <c r="J133" s="130">
        <f t="shared" si="5"/>
        <v>1950943.497</v>
      </c>
      <c r="K133" s="137"/>
      <c r="L133" s="131">
        <f t="shared" si="6"/>
        <v>76638658.443000019</v>
      </c>
      <c r="M133" s="119"/>
      <c r="N133" s="119"/>
    </row>
    <row r="134" spans="1:14">
      <c r="A134" s="119" t="s">
        <v>209</v>
      </c>
      <c r="B134" s="133">
        <v>63562732</v>
      </c>
      <c r="C134" s="134">
        <v>828043</v>
      </c>
      <c r="D134" s="134">
        <v>0</v>
      </c>
      <c r="E134" s="134">
        <v>0</v>
      </c>
      <c r="F134" s="134">
        <v>17017161</v>
      </c>
      <c r="G134" s="134">
        <v>0</v>
      </c>
      <c r="H134" s="135">
        <v>322431</v>
      </c>
      <c r="I134" s="136">
        <v>81730367</v>
      </c>
      <c r="J134" s="130">
        <f t="shared" si="5"/>
        <v>5105148.3</v>
      </c>
      <c r="K134" s="137"/>
      <c r="L134" s="131">
        <f t="shared" si="6"/>
        <v>76625218.700000003</v>
      </c>
      <c r="M134" s="119"/>
      <c r="N134" s="119"/>
    </row>
    <row r="135" spans="1:14">
      <c r="A135" s="119" t="s">
        <v>210</v>
      </c>
      <c r="B135" s="133">
        <v>54362519</v>
      </c>
      <c r="C135" s="134">
        <v>26844856</v>
      </c>
      <c r="D135" s="134">
        <v>0</v>
      </c>
      <c r="E135" s="134">
        <v>0</v>
      </c>
      <c r="F135" s="134">
        <v>1172035</v>
      </c>
      <c r="G135" s="134">
        <v>825159</v>
      </c>
      <c r="H135" s="135">
        <v>-367503</v>
      </c>
      <c r="I135" s="136">
        <v>82837066</v>
      </c>
      <c r="J135" s="130">
        <f t="shared" si="5"/>
        <v>351610.5</v>
      </c>
      <c r="K135" s="137"/>
      <c r="L135" s="131">
        <f t="shared" si="6"/>
        <v>82485455.5</v>
      </c>
      <c r="M135" s="119"/>
      <c r="N135" s="119"/>
    </row>
    <row r="136" spans="1:14">
      <c r="A136" s="119" t="s">
        <v>211</v>
      </c>
      <c r="B136" s="133">
        <v>70618838</v>
      </c>
      <c r="C136" s="134">
        <v>1207736</v>
      </c>
      <c r="D136" s="134">
        <v>0</v>
      </c>
      <c r="E136" s="134">
        <v>3500000</v>
      </c>
      <c r="F136" s="134">
        <v>7313722</v>
      </c>
      <c r="G136" s="134">
        <v>797532</v>
      </c>
      <c r="H136" s="135">
        <v>0</v>
      </c>
      <c r="I136" s="136">
        <v>83437828</v>
      </c>
      <c r="J136" s="130">
        <f t="shared" si="5"/>
        <v>2194116.6</v>
      </c>
      <c r="K136" s="137"/>
      <c r="L136" s="131">
        <f t="shared" si="6"/>
        <v>81243711.400000006</v>
      </c>
      <c r="M136" s="119"/>
      <c r="N136" s="119"/>
    </row>
    <row r="137" spans="1:14">
      <c r="A137" s="119" t="s">
        <v>212</v>
      </c>
      <c r="B137" s="133">
        <v>76129272.699999988</v>
      </c>
      <c r="C137" s="134">
        <v>4572798</v>
      </c>
      <c r="D137" s="134">
        <v>0</v>
      </c>
      <c r="E137" s="134">
        <v>3399996</v>
      </c>
      <c r="F137" s="134">
        <v>44208.17</v>
      </c>
      <c r="G137" s="134">
        <v>0</v>
      </c>
      <c r="H137" s="135">
        <v>110931</v>
      </c>
      <c r="I137" s="136">
        <v>84257205.86999999</v>
      </c>
      <c r="J137" s="130">
        <f t="shared" si="5"/>
        <v>13262.450999999999</v>
      </c>
      <c r="K137" s="137"/>
      <c r="L137" s="131">
        <f t="shared" si="6"/>
        <v>84243943.418999985</v>
      </c>
      <c r="M137" s="119"/>
      <c r="N137" s="119"/>
    </row>
    <row r="138" spans="1:14">
      <c r="A138" s="119" t="s">
        <v>213</v>
      </c>
      <c r="B138" s="133">
        <v>82267419</v>
      </c>
      <c r="C138" s="134">
        <v>1204868</v>
      </c>
      <c r="D138" s="134">
        <v>0</v>
      </c>
      <c r="E138" s="134">
        <v>0</v>
      </c>
      <c r="F138" s="134">
        <v>0</v>
      </c>
      <c r="G138" s="134">
        <v>61896</v>
      </c>
      <c r="H138" s="135">
        <v>929744</v>
      </c>
      <c r="I138" s="136">
        <v>84463927</v>
      </c>
      <c r="J138" s="130">
        <f t="shared" si="5"/>
        <v>0</v>
      </c>
      <c r="K138" s="137"/>
      <c r="L138" s="131">
        <f t="shared" si="6"/>
        <v>84463927</v>
      </c>
      <c r="M138" s="119"/>
      <c r="N138" s="119"/>
    </row>
    <row r="139" spans="1:14">
      <c r="A139" s="119" t="s">
        <v>214</v>
      </c>
      <c r="B139" s="133">
        <v>79843912.189999998</v>
      </c>
      <c r="C139" s="134">
        <v>13806523.550000001</v>
      </c>
      <c r="D139" s="134">
        <v>0</v>
      </c>
      <c r="E139" s="134">
        <v>0</v>
      </c>
      <c r="F139" s="134">
        <v>0</v>
      </c>
      <c r="G139" s="134">
        <v>1206268</v>
      </c>
      <c r="H139" s="135">
        <v>0</v>
      </c>
      <c r="I139" s="136">
        <v>94856703.739999995</v>
      </c>
      <c r="J139" s="130">
        <f t="shared" si="5"/>
        <v>0</v>
      </c>
      <c r="K139" s="137"/>
      <c r="L139" s="131">
        <f t="shared" si="6"/>
        <v>94856703.739999995</v>
      </c>
      <c r="M139" s="119"/>
      <c r="N139" s="119"/>
    </row>
    <row r="140" spans="1:14">
      <c r="A140" s="119" t="s">
        <v>215</v>
      </c>
      <c r="B140" s="133">
        <v>47354904.450000003</v>
      </c>
      <c r="C140" s="134">
        <v>25560308.020000003</v>
      </c>
      <c r="D140" s="134">
        <v>8479</v>
      </c>
      <c r="E140" s="134">
        <v>0</v>
      </c>
      <c r="F140" s="134">
        <v>26285273.160000004</v>
      </c>
      <c r="G140" s="134">
        <v>293137</v>
      </c>
      <c r="H140" s="135">
        <v>0</v>
      </c>
      <c r="I140" s="136">
        <v>99502101.629999995</v>
      </c>
      <c r="J140" s="130">
        <f t="shared" si="5"/>
        <v>7885581.9480000008</v>
      </c>
      <c r="K140" s="137"/>
      <c r="L140" s="131">
        <f t="shared" si="6"/>
        <v>91616519.681999996</v>
      </c>
      <c r="M140" s="119"/>
      <c r="N140" s="119"/>
    </row>
    <row r="141" spans="1:14">
      <c r="A141" s="119" t="s">
        <v>216</v>
      </c>
      <c r="B141" s="133">
        <v>101071937.72999999</v>
      </c>
      <c r="C141" s="134">
        <v>1055405.3999999999</v>
      </c>
      <c r="D141" s="134">
        <v>0</v>
      </c>
      <c r="E141" s="134">
        <v>0</v>
      </c>
      <c r="F141" s="134">
        <v>185</v>
      </c>
      <c r="G141" s="134">
        <v>6205718</v>
      </c>
      <c r="H141" s="135">
        <v>66000</v>
      </c>
      <c r="I141" s="136">
        <v>108399246.13</v>
      </c>
      <c r="J141" s="130">
        <f t="shared" si="5"/>
        <v>55.5</v>
      </c>
      <c r="K141" s="137"/>
      <c r="L141" s="131">
        <f t="shared" si="6"/>
        <v>108399190.63</v>
      </c>
      <c r="M141" s="119"/>
      <c r="N141" s="119"/>
    </row>
    <row r="142" spans="1:14">
      <c r="A142" s="119" t="s">
        <v>217</v>
      </c>
      <c r="B142" s="133">
        <v>92465682</v>
      </c>
      <c r="C142" s="134">
        <v>11487830</v>
      </c>
      <c r="D142" s="134">
        <v>1600284</v>
      </c>
      <c r="E142" s="134">
        <v>0</v>
      </c>
      <c r="F142" s="134">
        <v>2065592</v>
      </c>
      <c r="G142" s="134">
        <v>0</v>
      </c>
      <c r="H142" s="135">
        <v>992313</v>
      </c>
      <c r="I142" s="136">
        <v>108611701</v>
      </c>
      <c r="J142" s="130">
        <f t="shared" si="5"/>
        <v>619677.6</v>
      </c>
      <c r="K142" s="137"/>
      <c r="L142" s="131">
        <f t="shared" si="6"/>
        <v>107992023.40000001</v>
      </c>
      <c r="M142" s="119"/>
      <c r="N142" s="119"/>
    </row>
    <row r="143" spans="1:14">
      <c r="A143" s="119" t="s">
        <v>218</v>
      </c>
      <c r="B143" s="133">
        <v>73912446.979999989</v>
      </c>
      <c r="C143" s="134">
        <v>20058471.200000003</v>
      </c>
      <c r="D143" s="134">
        <v>0</v>
      </c>
      <c r="E143" s="134">
        <v>0</v>
      </c>
      <c r="F143" s="134">
        <v>7245588.8100000005</v>
      </c>
      <c r="G143" s="134">
        <v>9766169</v>
      </c>
      <c r="H143" s="135">
        <v>61656.72</v>
      </c>
      <c r="I143" s="136">
        <v>111044332.70999999</v>
      </c>
      <c r="J143" s="130">
        <f t="shared" si="5"/>
        <v>2173676.6430000002</v>
      </c>
      <c r="K143" s="137"/>
      <c r="L143" s="131">
        <f t="shared" ref="L143:L158" si="7">(I143-J143)+K143</f>
        <v>108870656.06699999</v>
      </c>
      <c r="M143" s="119"/>
      <c r="N143" s="119"/>
    </row>
    <row r="144" spans="1:14">
      <c r="A144" s="119" t="s">
        <v>219</v>
      </c>
      <c r="B144" s="133">
        <v>66078582</v>
      </c>
      <c r="C144" s="134">
        <v>933568</v>
      </c>
      <c r="D144" s="134">
        <v>733462</v>
      </c>
      <c r="E144" s="134">
        <v>0</v>
      </c>
      <c r="F144" s="134">
        <v>45363879</v>
      </c>
      <c r="G144" s="134">
        <v>0</v>
      </c>
      <c r="H144" s="135">
        <v>346566</v>
      </c>
      <c r="I144" s="136">
        <v>113456057</v>
      </c>
      <c r="J144" s="130">
        <f t="shared" si="5"/>
        <v>13609163.699999999</v>
      </c>
      <c r="K144" s="137"/>
      <c r="L144" s="131">
        <f t="shared" si="7"/>
        <v>99846893.299999997</v>
      </c>
      <c r="M144" s="119"/>
      <c r="N144" s="119"/>
    </row>
    <row r="145" spans="1:14">
      <c r="A145" s="119" t="s">
        <v>220</v>
      </c>
      <c r="B145" s="133">
        <v>95819513</v>
      </c>
      <c r="C145" s="134">
        <v>15999894</v>
      </c>
      <c r="D145" s="134">
        <v>0</v>
      </c>
      <c r="E145" s="134">
        <v>0</v>
      </c>
      <c r="F145" s="134">
        <v>0</v>
      </c>
      <c r="G145" s="134">
        <v>5907378</v>
      </c>
      <c r="H145" s="135">
        <v>0</v>
      </c>
      <c r="I145" s="136">
        <v>117726785</v>
      </c>
      <c r="J145" s="130">
        <f t="shared" si="5"/>
        <v>0</v>
      </c>
      <c r="K145" s="137"/>
      <c r="L145" s="131">
        <f t="shared" si="7"/>
        <v>117726785</v>
      </c>
      <c r="M145" s="119"/>
      <c r="N145" s="119"/>
    </row>
    <row r="146" spans="1:14">
      <c r="A146" s="119" t="s">
        <v>221</v>
      </c>
      <c r="B146" s="133">
        <v>116101368</v>
      </c>
      <c r="C146" s="134">
        <v>6819931</v>
      </c>
      <c r="D146" s="134">
        <v>0</v>
      </c>
      <c r="E146" s="134">
        <v>-3459890</v>
      </c>
      <c r="F146" s="134">
        <v>0</v>
      </c>
      <c r="G146" s="134">
        <v>15656</v>
      </c>
      <c r="H146" s="135">
        <v>0</v>
      </c>
      <c r="I146" s="136">
        <v>119477065</v>
      </c>
      <c r="J146" s="130">
        <f t="shared" si="5"/>
        <v>0</v>
      </c>
      <c r="K146" s="137"/>
      <c r="L146" s="131">
        <f t="shared" si="7"/>
        <v>119477065</v>
      </c>
      <c r="M146" s="119"/>
      <c r="N146" s="119"/>
    </row>
    <row r="147" spans="1:14">
      <c r="A147" s="119" t="s">
        <v>222</v>
      </c>
      <c r="B147" s="133">
        <v>99065191.799999997</v>
      </c>
      <c r="C147" s="134">
        <v>18399693.370000001</v>
      </c>
      <c r="D147" s="134">
        <v>7374156</v>
      </c>
      <c r="E147" s="134">
        <v>0</v>
      </c>
      <c r="F147" s="134">
        <v>6372335.8399999989</v>
      </c>
      <c r="G147" s="134">
        <v>0</v>
      </c>
      <c r="H147" s="135">
        <v>540775.43999999994</v>
      </c>
      <c r="I147" s="136">
        <v>131752152.45</v>
      </c>
      <c r="J147" s="130">
        <f t="shared" si="5"/>
        <v>1911700.7519999996</v>
      </c>
      <c r="K147" s="137"/>
      <c r="L147" s="131">
        <f t="shared" si="7"/>
        <v>129840451.698</v>
      </c>
      <c r="M147" s="119"/>
      <c r="N147" s="119"/>
    </row>
    <row r="148" spans="1:14">
      <c r="A148" s="119" t="s">
        <v>223</v>
      </c>
      <c r="B148" s="133">
        <v>128904579</v>
      </c>
      <c r="C148" s="134">
        <v>9099670.6799999997</v>
      </c>
      <c r="D148" s="134">
        <v>0</v>
      </c>
      <c r="E148" s="134">
        <v>498038</v>
      </c>
      <c r="F148" s="134">
        <v>0</v>
      </c>
      <c r="G148" s="134">
        <v>464017</v>
      </c>
      <c r="H148" s="135">
        <v>0</v>
      </c>
      <c r="I148" s="136">
        <v>138966304.68000001</v>
      </c>
      <c r="J148" s="130">
        <f t="shared" si="5"/>
        <v>0</v>
      </c>
      <c r="K148" s="137"/>
      <c r="L148" s="131">
        <f t="shared" si="7"/>
        <v>138966304.68000001</v>
      </c>
      <c r="M148" s="119"/>
      <c r="N148" s="119"/>
    </row>
    <row r="149" spans="1:14">
      <c r="A149" s="119" t="s">
        <v>224</v>
      </c>
      <c r="B149" s="133">
        <v>90706886.739999995</v>
      </c>
      <c r="C149" s="134">
        <v>8230981.7700000014</v>
      </c>
      <c r="D149" s="134">
        <v>9893617</v>
      </c>
      <c r="E149" s="134">
        <v>0</v>
      </c>
      <c r="F149" s="134">
        <v>33221431.030000009</v>
      </c>
      <c r="G149" s="134">
        <v>9746</v>
      </c>
      <c r="H149" s="135">
        <v>494994.82000000007</v>
      </c>
      <c r="I149" s="136">
        <v>142557657.35999998</v>
      </c>
      <c r="J149" s="130">
        <f t="shared" si="5"/>
        <v>9966429.3090000022</v>
      </c>
      <c r="K149" s="137"/>
      <c r="L149" s="131">
        <f t="shared" si="7"/>
        <v>132591228.05099998</v>
      </c>
      <c r="M149" s="119"/>
      <c r="N149" s="119"/>
    </row>
    <row r="150" spans="1:14">
      <c r="A150" s="119" t="s">
        <v>225</v>
      </c>
      <c r="B150" s="133">
        <v>134657837</v>
      </c>
      <c r="C150" s="134">
        <v>2497564</v>
      </c>
      <c r="D150" s="134">
        <v>0</v>
      </c>
      <c r="E150" s="134">
        <v>0</v>
      </c>
      <c r="F150" s="134">
        <v>0</v>
      </c>
      <c r="G150" s="134">
        <v>12520446</v>
      </c>
      <c r="H150" s="135">
        <v>854026</v>
      </c>
      <c r="I150" s="136">
        <v>150529873</v>
      </c>
      <c r="J150" s="130">
        <f t="shared" si="5"/>
        <v>0</v>
      </c>
      <c r="K150" s="137"/>
      <c r="L150" s="131">
        <f t="shared" si="7"/>
        <v>150529873</v>
      </c>
      <c r="M150" s="119"/>
      <c r="N150" s="119"/>
    </row>
    <row r="151" spans="1:14">
      <c r="A151" s="119" t="s">
        <v>226</v>
      </c>
      <c r="B151" s="133">
        <v>142940539.53</v>
      </c>
      <c r="C151" s="134">
        <v>18515840.450000003</v>
      </c>
      <c r="D151" s="134">
        <v>0</v>
      </c>
      <c r="E151" s="134">
        <v>0</v>
      </c>
      <c r="F151" s="134">
        <v>7571191.4300000016</v>
      </c>
      <c r="G151" s="134">
        <v>0</v>
      </c>
      <c r="H151" s="135">
        <v>0</v>
      </c>
      <c r="I151" s="136">
        <v>169027571.41000003</v>
      </c>
      <c r="J151" s="130">
        <f t="shared" si="5"/>
        <v>2271357.4290000005</v>
      </c>
      <c r="K151" s="137"/>
      <c r="L151" s="131">
        <f t="shared" si="7"/>
        <v>166756213.98100004</v>
      </c>
      <c r="M151" s="119"/>
      <c r="N151" s="119"/>
    </row>
    <row r="152" spans="1:14">
      <c r="A152" s="119" t="s">
        <v>227</v>
      </c>
      <c r="B152" s="133">
        <v>80136246.753596514</v>
      </c>
      <c r="C152" s="134">
        <v>2769258.6436363636</v>
      </c>
      <c r="D152" s="134">
        <v>0</v>
      </c>
      <c r="E152" s="134">
        <v>0</v>
      </c>
      <c r="F152" s="134">
        <v>77631995.49818182</v>
      </c>
      <c r="G152" s="134">
        <v>9686319.2727272734</v>
      </c>
      <c r="H152" s="135">
        <v>0</v>
      </c>
      <c r="I152" s="136">
        <v>170223820.16814199</v>
      </c>
      <c r="J152" s="130">
        <f t="shared" si="5"/>
        <v>23289598.649454545</v>
      </c>
      <c r="K152" s="137"/>
      <c r="L152" s="131">
        <f t="shared" si="7"/>
        <v>146934221.51868746</v>
      </c>
      <c r="M152" s="119"/>
      <c r="N152" s="119"/>
    </row>
    <row r="153" spans="1:14">
      <c r="A153" s="119" t="s">
        <v>228</v>
      </c>
      <c r="B153" s="133">
        <v>141683208.53</v>
      </c>
      <c r="C153" s="134">
        <v>17574988.649999999</v>
      </c>
      <c r="D153" s="134">
        <v>0</v>
      </c>
      <c r="E153" s="134">
        <v>2594697</v>
      </c>
      <c r="F153" s="134">
        <v>13936580.68</v>
      </c>
      <c r="G153" s="134">
        <v>0</v>
      </c>
      <c r="H153" s="135">
        <v>0</v>
      </c>
      <c r="I153" s="136">
        <v>175789474.86000001</v>
      </c>
      <c r="J153" s="130">
        <f t="shared" si="5"/>
        <v>4180974.2039999999</v>
      </c>
      <c r="K153" s="137"/>
      <c r="L153" s="131">
        <f t="shared" si="7"/>
        <v>171608500.65600002</v>
      </c>
      <c r="M153" s="119"/>
      <c r="N153" s="119"/>
    </row>
    <row r="154" spans="1:14">
      <c r="A154" s="119" t="s">
        <v>229</v>
      </c>
      <c r="B154" s="133">
        <v>166692534.02999997</v>
      </c>
      <c r="C154" s="134">
        <v>6338351.8399999999</v>
      </c>
      <c r="D154" s="134">
        <v>0</v>
      </c>
      <c r="E154" s="134">
        <v>0</v>
      </c>
      <c r="F154" s="134">
        <v>14555280.370000001</v>
      </c>
      <c r="G154" s="134">
        <v>0</v>
      </c>
      <c r="H154" s="135">
        <v>127204.35999999999</v>
      </c>
      <c r="I154" s="136">
        <v>187713370.59999999</v>
      </c>
      <c r="J154" s="130">
        <f t="shared" si="5"/>
        <v>4366584.1110000005</v>
      </c>
      <c r="K154" s="137"/>
      <c r="L154" s="131">
        <f t="shared" si="7"/>
        <v>183346786.48899999</v>
      </c>
      <c r="M154" s="119"/>
      <c r="N154" s="119"/>
    </row>
    <row r="155" spans="1:14">
      <c r="A155" s="119" t="s">
        <v>230</v>
      </c>
      <c r="B155" s="133">
        <v>185719846</v>
      </c>
      <c r="C155" s="134">
        <v>650014</v>
      </c>
      <c r="D155" s="134">
        <v>0</v>
      </c>
      <c r="E155" s="134">
        <v>13200000</v>
      </c>
      <c r="F155" s="134">
        <v>0</v>
      </c>
      <c r="G155" s="134">
        <v>34071</v>
      </c>
      <c r="H155" s="135">
        <v>2191420</v>
      </c>
      <c r="I155" s="136">
        <v>201795351</v>
      </c>
      <c r="J155" s="130">
        <f t="shared" si="5"/>
        <v>0</v>
      </c>
      <c r="K155" s="137"/>
      <c r="L155" s="131">
        <f t="shared" si="7"/>
        <v>201795351</v>
      </c>
      <c r="M155" s="119"/>
      <c r="N155" s="119"/>
    </row>
    <row r="156" spans="1:14">
      <c r="A156" s="119" t="s">
        <v>231</v>
      </c>
      <c r="B156" s="133">
        <v>131080643</v>
      </c>
      <c r="C156" s="134">
        <v>15356020.363636363</v>
      </c>
      <c r="D156" s="134">
        <v>41432233.090909094</v>
      </c>
      <c r="E156" s="134">
        <v>-4913580</v>
      </c>
      <c r="F156" s="134">
        <v>20570690.181818184</v>
      </c>
      <c r="G156" s="134">
        <v>0</v>
      </c>
      <c r="H156" s="135">
        <v>1789305.8181818181</v>
      </c>
      <c r="I156" s="136">
        <v>205315312.45454547</v>
      </c>
      <c r="J156" s="130">
        <f t="shared" si="5"/>
        <v>6171207.0545454547</v>
      </c>
      <c r="K156" s="137"/>
      <c r="L156" s="131">
        <f t="shared" si="7"/>
        <v>199144105.40000001</v>
      </c>
      <c r="M156" s="119"/>
      <c r="N156" s="119"/>
    </row>
    <row r="157" spans="1:14">
      <c r="A157" s="119" t="s">
        <v>232</v>
      </c>
      <c r="B157" s="133">
        <v>269090856.08000004</v>
      </c>
      <c r="C157" s="134">
        <v>208948.57</v>
      </c>
      <c r="D157" s="134">
        <v>2887216</v>
      </c>
      <c r="E157" s="134">
        <v>2019554</v>
      </c>
      <c r="F157" s="134">
        <v>0</v>
      </c>
      <c r="G157" s="134">
        <v>0</v>
      </c>
      <c r="H157" s="135">
        <v>4032678.4800000004</v>
      </c>
      <c r="I157" s="136">
        <v>278239253.13000005</v>
      </c>
      <c r="J157" s="130">
        <f t="shared" si="5"/>
        <v>0</v>
      </c>
      <c r="K157" s="137"/>
      <c r="L157" s="131">
        <f t="shared" si="7"/>
        <v>278239253.13000005</v>
      </c>
      <c r="M157" s="119"/>
      <c r="N157" s="119"/>
    </row>
    <row r="158" spans="1:14">
      <c r="A158" s="119" t="s">
        <v>233</v>
      </c>
      <c r="B158" s="133">
        <v>203607517</v>
      </c>
      <c r="C158" s="134">
        <v>11573851</v>
      </c>
      <c r="D158" s="134">
        <v>0</v>
      </c>
      <c r="E158" s="134">
        <v>0</v>
      </c>
      <c r="F158" s="134">
        <v>120684923</v>
      </c>
      <c r="G158" s="134">
        <v>0</v>
      </c>
      <c r="H158" s="135">
        <v>579304</v>
      </c>
      <c r="I158" s="136">
        <v>336445595</v>
      </c>
      <c r="J158" s="130">
        <f t="shared" si="5"/>
        <v>36205476.899999999</v>
      </c>
      <c r="K158" s="137"/>
      <c r="L158" s="131">
        <f t="shared" si="7"/>
        <v>300240118.10000002</v>
      </c>
      <c r="M158" s="119"/>
      <c r="N158" s="119"/>
    </row>
    <row r="159" spans="1:14" ht="15" thickBot="1">
      <c r="A159" s="119"/>
      <c r="B159" s="138"/>
      <c r="C159" s="138"/>
      <c r="D159" s="138"/>
      <c r="E159" s="138"/>
      <c r="F159" s="138"/>
      <c r="G159" s="138"/>
      <c r="H159" s="139"/>
      <c r="I159" s="136"/>
      <c r="J159" s="130"/>
      <c r="K159" s="137"/>
      <c r="L159" s="131">
        <f t="shared" ref="L159" si="8">(I159-J159)+K159</f>
        <v>0</v>
      </c>
      <c r="M159" s="119"/>
      <c r="N159" s="119"/>
    </row>
    <row r="160" spans="1:14" ht="15" thickBot="1">
      <c r="A160" s="140" t="s">
        <v>234</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219989159.38218182</v>
      </c>
      <c r="K160" s="137">
        <f>SUM(K4:K159)</f>
        <v>0</v>
      </c>
      <c r="L160" s="145">
        <f t="shared" ref="L160" si="9">I160-J160+K160</f>
        <v>7341344456.0973234</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8"/>
  <sheetViews>
    <sheetView topLeftCell="A10" workbookViewId="0">
      <selection activeCell="B26" sqref="B26"/>
    </sheetView>
  </sheetViews>
  <sheetFormatPr defaultRowHeight="14.1"/>
  <cols>
    <col min="1" max="1" width="20" style="44" customWidth="1"/>
    <col min="2" max="3" width="16.6640625" style="44" customWidth="1"/>
    <col min="4" max="4" width="17.6640625" style="44" customWidth="1"/>
    <col min="5" max="5" width="17.33203125" style="44" customWidth="1"/>
    <col min="6" max="6" width="18.1640625" style="44" customWidth="1"/>
    <col min="7" max="9" width="22.6640625" customWidth="1"/>
  </cols>
  <sheetData>
    <row r="1" spans="1:8" ht="71.099999999999994" customHeight="1">
      <c r="A1" s="200" t="s">
        <v>235</v>
      </c>
      <c r="B1" s="205"/>
      <c r="C1" s="205"/>
      <c r="D1" s="147"/>
      <c r="E1" s="148"/>
      <c r="F1" s="148"/>
    </row>
    <row r="2" spans="1:8" ht="17.45" customHeight="1">
      <c r="A2" s="158"/>
      <c r="B2" s="147"/>
      <c r="C2" s="147"/>
      <c r="D2" s="147"/>
      <c r="E2" s="148"/>
      <c r="F2" s="148"/>
    </row>
    <row r="3" spans="1:8" ht="18.600000000000001" customHeight="1">
      <c r="A3" s="150" t="s">
        <v>236</v>
      </c>
      <c r="B3" s="149"/>
      <c r="C3" s="149"/>
      <c r="D3" s="147"/>
      <c r="E3" s="148"/>
      <c r="F3" s="148"/>
    </row>
    <row r="4" spans="1:8" ht="18.600000000000001" customHeight="1">
      <c r="A4" s="150"/>
      <c r="B4" s="151">
        <v>2024</v>
      </c>
      <c r="C4" s="151">
        <v>2025</v>
      </c>
      <c r="D4" s="152">
        <v>2026</v>
      </c>
      <c r="E4" s="152">
        <v>2027</v>
      </c>
      <c r="F4" s="152">
        <v>2028</v>
      </c>
    </row>
    <row r="5" spans="1:8">
      <c r="A5" s="147" t="s">
        <v>237</v>
      </c>
      <c r="B5" s="148">
        <f>'Dues Calculations'!L161</f>
        <v>171036.34018738518</v>
      </c>
      <c r="C5" s="148">
        <f>'Dues Calculations'!Q161</f>
        <v>176167.43039300645</v>
      </c>
      <c r="D5" s="148">
        <f>'Dues Calculations'!V161</f>
        <v>181452.45330479651</v>
      </c>
      <c r="E5" s="148">
        <f>'Dues Calculations'!AA161</f>
        <v>186896.02690394039</v>
      </c>
      <c r="F5" s="148">
        <f>'Dues Calculations'!AF161</f>
        <v>192502.90771105819</v>
      </c>
    </row>
    <row r="6" spans="1:8">
      <c r="A6" s="147" t="s">
        <v>238</v>
      </c>
      <c r="B6" s="148">
        <f>'Dues Calculations'!M161</f>
        <v>171993.51882810006</v>
      </c>
      <c r="C6" s="148">
        <f>'Dues Calculations'!R161</f>
        <v>177153.32439294353</v>
      </c>
      <c r="D6" s="148">
        <f>'Dues Calculations'!W161</f>
        <v>182467.92427823061</v>
      </c>
      <c r="E6" s="148">
        <f>'Dues Calculations'!AB161</f>
        <v>187941.96207915785</v>
      </c>
      <c r="F6" s="148">
        <f>'Dues Calculations'!AG161</f>
        <v>193580.22101411299</v>
      </c>
      <c r="G6" s="43"/>
      <c r="H6" s="43"/>
    </row>
    <row r="7" spans="1:8">
      <c r="A7" s="147" t="s">
        <v>239</v>
      </c>
      <c r="B7" s="148">
        <f>B5-B6</f>
        <v>-957.17864071487566</v>
      </c>
      <c r="C7" s="148">
        <f t="shared" ref="C7:F7" si="0">C5-C6</f>
        <v>-985.89399993707775</v>
      </c>
      <c r="D7" s="148">
        <f t="shared" si="0"/>
        <v>-1015.4709734341013</v>
      </c>
      <c r="E7" s="148">
        <f t="shared" si="0"/>
        <v>-1045.9351752174553</v>
      </c>
      <c r="F7" s="148">
        <f t="shared" si="0"/>
        <v>-1077.3133030548051</v>
      </c>
    </row>
    <row r="8" spans="1:8">
      <c r="A8" s="147"/>
      <c r="B8" s="147"/>
      <c r="C8" s="147"/>
      <c r="D8" s="147"/>
      <c r="E8" s="147"/>
      <c r="F8" s="147"/>
    </row>
    <row r="9" spans="1:8">
      <c r="A9" s="147"/>
      <c r="B9" s="147"/>
      <c r="C9" s="147"/>
      <c r="D9" s="147"/>
      <c r="E9" s="147"/>
      <c r="F9" s="147"/>
    </row>
    <row r="10" spans="1:8">
      <c r="A10" s="153" t="s">
        <v>240</v>
      </c>
      <c r="B10" s="147"/>
      <c r="C10" s="147"/>
      <c r="D10" s="147"/>
      <c r="E10" s="147"/>
      <c r="F10" s="147"/>
    </row>
    <row r="11" spans="1:8">
      <c r="A11" s="147" t="s">
        <v>241</v>
      </c>
      <c r="B11" s="148">
        <f>'Dues Calculations'!M162</f>
        <v>43918.659224292838</v>
      </c>
      <c r="C11" s="148">
        <f>'Dues Calculations'!R162</f>
        <v>45236.219001021622</v>
      </c>
      <c r="D11" s="148">
        <f>'Dues Calculations'!W162</f>
        <v>46593.305571052253</v>
      </c>
      <c r="E11" s="148">
        <f>'Dues Calculations'!AB162</f>
        <v>47991.104738183829</v>
      </c>
      <c r="F11" s="148">
        <f>'Dues Calculations'!AG162</f>
        <v>49430.837880329353</v>
      </c>
    </row>
    <row r="12" spans="1:8">
      <c r="A12" s="147" t="s">
        <v>242</v>
      </c>
      <c r="B12" s="148">
        <f>'Dues Calculations'!K162</f>
        <v>6855821.4499057112</v>
      </c>
      <c r="C12" s="148">
        <f>'Dues Calculations'!P162</f>
        <v>7061496.093402883</v>
      </c>
      <c r="D12" s="148">
        <f>'Dues Calculations'!U162</f>
        <v>7273340.9762049681</v>
      </c>
      <c r="E12" s="148">
        <f>'Dues Calculations'!Z162</f>
        <v>7491541.2054911191</v>
      </c>
      <c r="F12" s="148">
        <f>'Dues Calculations'!AE162</f>
        <v>7716287.441655851</v>
      </c>
    </row>
    <row r="13" spans="1:8">
      <c r="A13" s="147" t="s">
        <v>243</v>
      </c>
      <c r="B13" s="154">
        <f>B11/B12</f>
        <v>6.4060389473674017E-3</v>
      </c>
      <c r="C13" s="154">
        <f t="shared" ref="C13:F13" si="1">C11/C12</f>
        <v>6.4060389473674017E-3</v>
      </c>
      <c r="D13" s="154">
        <f t="shared" si="1"/>
        <v>6.4060389473674E-3</v>
      </c>
      <c r="E13" s="154">
        <f t="shared" si="1"/>
        <v>6.4060389473674E-3</v>
      </c>
      <c r="F13" s="154">
        <f t="shared" si="1"/>
        <v>6.4060389473674026E-3</v>
      </c>
    </row>
    <row r="14" spans="1:8">
      <c r="A14" s="147"/>
      <c r="B14" s="147"/>
      <c r="C14" s="147"/>
      <c r="D14" s="147"/>
      <c r="E14" s="147"/>
      <c r="F14" s="147"/>
    </row>
    <row r="15" spans="1:8">
      <c r="A15" s="147" t="s">
        <v>244</v>
      </c>
      <c r="B15" s="148">
        <f>'Dues Calculations'!M164</f>
        <v>257499.99603000001</v>
      </c>
      <c r="C15" s="148">
        <f>'Dues Calculations'!R164</f>
        <v>265224.99591090006</v>
      </c>
      <c r="D15" s="148">
        <f>'Dues Calculations'!W164</f>
        <v>273181.74618545407</v>
      </c>
      <c r="E15" s="148">
        <f>'Dues Calculations'!AB164</f>
        <v>281377.19875101757</v>
      </c>
      <c r="F15" s="148">
        <f>'Dues Calculations'!AG164</f>
        <v>289818.51489354816</v>
      </c>
    </row>
    <row r="16" spans="1:8">
      <c r="A16" s="147" t="s">
        <v>245</v>
      </c>
      <c r="B16" s="148">
        <f>'Dues Calculations'!K164</f>
        <v>180616958.86403373</v>
      </c>
      <c r="C16" s="148">
        <f>'Dues Calculations'!P164</f>
        <v>186035467.62995476</v>
      </c>
      <c r="D16" s="148">
        <f>'Dues Calculations'!U164</f>
        <v>191616531.65885341</v>
      </c>
      <c r="E16" s="148">
        <f>'Dues Calculations'!Z164</f>
        <v>197365027.608619</v>
      </c>
      <c r="F16" s="148">
        <f>'Dues Calculations'!AE164</f>
        <v>203285978.43687761</v>
      </c>
    </row>
    <row r="17" spans="1:6">
      <c r="A17" s="147" t="s">
        <v>243</v>
      </c>
      <c r="B17" s="154">
        <f>B15/B16</f>
        <v>1.4256689828547214E-3</v>
      </c>
      <c r="C17" s="154">
        <f t="shared" ref="C17:F17" si="2">C15/C16</f>
        <v>1.4256689828547216E-3</v>
      </c>
      <c r="D17" s="154">
        <f t="shared" si="2"/>
        <v>1.4256689849277524E-3</v>
      </c>
      <c r="E17" s="154">
        <f t="shared" si="2"/>
        <v>1.4256689858397674E-3</v>
      </c>
      <c r="F17" s="154">
        <f t="shared" si="2"/>
        <v>1.4256689867252197E-3</v>
      </c>
    </row>
    <row r="18" spans="1:6">
      <c r="A18" s="147"/>
      <c r="B18" s="154"/>
      <c r="C18" s="154"/>
      <c r="D18" s="154"/>
      <c r="E18" s="154"/>
      <c r="F18" s="154"/>
    </row>
    <row r="19" spans="1:6" ht="18.600000000000001" customHeight="1">
      <c r="A19" s="150"/>
    </row>
    <row r="20" spans="1:6" ht="32.450000000000003" customHeight="1">
      <c r="A20" s="201" t="s">
        <v>246</v>
      </c>
      <c r="B20" s="202"/>
      <c r="C20" s="202"/>
      <c r="D20" s="202"/>
      <c r="E20" s="202"/>
      <c r="F20" s="202"/>
    </row>
    <row r="21" spans="1:6" ht="18" customHeight="1">
      <c r="A21" s="174"/>
      <c r="B21" s="151">
        <v>2024</v>
      </c>
      <c r="C21" s="151">
        <v>2025</v>
      </c>
      <c r="D21" s="152">
        <v>2026</v>
      </c>
      <c r="E21" s="152">
        <v>2027</v>
      </c>
      <c r="F21" s="152">
        <v>2028</v>
      </c>
    </row>
    <row r="22" spans="1:6">
      <c r="B22" s="155">
        <f>$B$13/$B$17</f>
        <v>4.493356469424004</v>
      </c>
      <c r="C22" s="155">
        <f>$C$13/$C$17</f>
        <v>4.4933564694240031</v>
      </c>
      <c r="D22" s="155">
        <f>$D$13/$D$17</f>
        <v>4.4933564628903211</v>
      </c>
      <c r="E22" s="155">
        <f>$E$13/$E$17</f>
        <v>4.4933564600158755</v>
      </c>
      <c r="F22" s="155">
        <f>$F$13/$F$17</f>
        <v>4.4933564572251496</v>
      </c>
    </row>
    <row r="23" spans="1:6">
      <c r="A23" s="147"/>
      <c r="B23" s="147"/>
      <c r="C23" s="147"/>
      <c r="D23" s="147"/>
      <c r="E23" s="147"/>
      <c r="F23" s="147"/>
    </row>
    <row r="24" spans="1:6">
      <c r="A24" s="150" t="s">
        <v>247</v>
      </c>
      <c r="B24" s="147"/>
      <c r="C24" s="147"/>
      <c r="D24" s="147"/>
      <c r="E24" s="147"/>
      <c r="F24" s="147"/>
    </row>
    <row r="25" spans="1:6">
      <c r="A25" s="147" t="s">
        <v>237</v>
      </c>
      <c r="B25" s="177">
        <f>'Dues Calculations'!L160</f>
        <v>26510632.729044706</v>
      </c>
      <c r="C25" s="148">
        <f>'Dues Calculations'!Q160</f>
        <v>27305951.710916001</v>
      </c>
      <c r="D25" s="148">
        <f>'Dues Calculations'!V160</f>
        <v>28125130.262243457</v>
      </c>
      <c r="E25" s="148">
        <f>'Dues Calculations'!AA160</f>
        <v>28968884.170110762</v>
      </c>
      <c r="F25" s="148">
        <f>'Dues Calculations'!AF160</f>
        <v>29837950.695214018</v>
      </c>
    </row>
    <row r="26" spans="1:6">
      <c r="A26" s="147" t="s">
        <v>238</v>
      </c>
      <c r="B26" s="148">
        <f>'Dues Calculations'!M160</f>
        <v>26658995.41835551</v>
      </c>
      <c r="C26" s="148">
        <f>'Dues Calculations'!R160</f>
        <v>27458765.280906249</v>
      </c>
      <c r="D26" s="148">
        <f>'Dues Calculations'!W160</f>
        <v>28282528.263125744</v>
      </c>
      <c r="E26" s="148">
        <f>'Dues Calculations'!AB160</f>
        <v>29131004.122269467</v>
      </c>
      <c r="F26" s="148">
        <f>'Dues Calculations'!AG160</f>
        <v>30004934.257187512</v>
      </c>
    </row>
    <row r="27" spans="1:6">
      <c r="B27" s="157">
        <f>B26-B25</f>
        <v>148362.68931080401</v>
      </c>
      <c r="C27" s="157">
        <f t="shared" ref="C27:F27" si="3">C26-C25</f>
        <v>152813.56999024749</v>
      </c>
      <c r="D27" s="157">
        <f t="shared" si="3"/>
        <v>157398.00088228658</v>
      </c>
      <c r="E27" s="157">
        <f t="shared" si="3"/>
        <v>162119.9521587044</v>
      </c>
      <c r="F27" s="157">
        <f t="shared" si="3"/>
        <v>166983.56197349355</v>
      </c>
    </row>
    <row r="28" spans="1:6">
      <c r="B28" s="176">
        <f>B27/B25</f>
        <v>5.5963465990104327E-3</v>
      </c>
      <c r="C28" s="176">
        <f t="shared" ref="C28:F28" si="4">C27/C25</f>
        <v>5.5963465990148138E-3</v>
      </c>
      <c r="D28" s="176">
        <f t="shared" si="4"/>
        <v>5.5963474449604702E-3</v>
      </c>
      <c r="E28" s="176">
        <f t="shared" si="4"/>
        <v>5.5963478333064332E-3</v>
      </c>
      <c r="F28" s="176">
        <f t="shared" si="4"/>
        <v>5.5963482103440019E-3</v>
      </c>
    </row>
  </sheetData>
  <mergeCells count="2">
    <mergeCell ref="A1:C1"/>
    <mergeCell ref="A20:F2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2D24AC-00B7-4FAE-A404-D0F9E7633AB9}"/>
</file>

<file path=customXml/itemProps2.xml><?xml version="1.0" encoding="utf-8"?>
<ds:datastoreItem xmlns:ds="http://schemas.openxmlformats.org/officeDocument/2006/customXml" ds:itemID="{2819C706-87E3-4B92-B0A3-16966C513212}"/>
</file>

<file path=customXml/itemProps3.xml><?xml version="1.0" encoding="utf-8"?>
<ds:datastoreItem xmlns:ds="http://schemas.openxmlformats.org/officeDocument/2006/customXml" ds:itemID="{10F4A712-E2A7-41E6-92E0-4267E1AAB6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