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149" documentId="8_{3956141A-8F1A-40A1-8067-6B90F940A481}" xr6:coauthVersionLast="47" xr6:coauthVersionMax="47" xr10:uidLastSave="{581CECF2-3F38-4E65-A72C-4E673AAB2C6B}"/>
  <bookViews>
    <workbookView xWindow="28680" yWindow="-120" windowWidth="38640" windowHeight="15840" activeTab="4"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5" l="1"/>
  <c r="D34" i="5"/>
  <c r="E34" i="5"/>
  <c r="F34" i="5"/>
  <c r="C29" i="5"/>
  <c r="D29" i="5"/>
  <c r="E29" i="5"/>
  <c r="F29" i="5"/>
  <c r="C24" i="5"/>
  <c r="D24" i="5"/>
  <c r="E24" i="5"/>
  <c r="F24" i="5"/>
  <c r="C19" i="5"/>
  <c r="D19" i="5"/>
  <c r="E19" i="5"/>
  <c r="F19" i="5"/>
  <c r="B34" i="5"/>
  <c r="B29" i="5"/>
  <c r="B24" i="5"/>
  <c r="B19" i="5"/>
  <c r="F33" i="5"/>
  <c r="F32" i="5"/>
  <c r="E33" i="5"/>
  <c r="E32" i="5"/>
  <c r="D33" i="5"/>
  <c r="D32" i="5"/>
  <c r="C33" i="5"/>
  <c r="C32" i="5"/>
  <c r="B33" i="5"/>
  <c r="B32" i="5"/>
  <c r="F28" i="5"/>
  <c r="F27" i="5"/>
  <c r="E28" i="5"/>
  <c r="E27" i="5"/>
  <c r="D28" i="5"/>
  <c r="D27" i="5"/>
  <c r="C28" i="5"/>
  <c r="C27" i="5"/>
  <c r="B28" i="5"/>
  <c r="B27" i="5"/>
  <c r="F23" i="5"/>
  <c r="F22" i="5"/>
  <c r="E23" i="5"/>
  <c r="E22" i="5"/>
  <c r="D23" i="5"/>
  <c r="D22" i="5"/>
  <c r="C23" i="5"/>
  <c r="C22" i="5"/>
  <c r="B23" i="5"/>
  <c r="B22" i="5"/>
  <c r="F18" i="5"/>
  <c r="F17" i="5"/>
  <c r="E18" i="5"/>
  <c r="E17" i="5"/>
  <c r="D18" i="5"/>
  <c r="D17" i="5"/>
  <c r="C18" i="5"/>
  <c r="C17" i="5"/>
  <c r="B18" i="5"/>
  <c r="B17" i="5"/>
  <c r="D157" i="6"/>
  <c r="D156" i="6"/>
  <c r="D155" i="6"/>
  <c r="D154" i="6"/>
  <c r="D153" i="6"/>
  <c r="D152" i="6"/>
  <c r="D151" i="6"/>
  <c r="D150" i="6"/>
  <c r="K150" i="6" s="1"/>
  <c r="P150" i="6" s="1"/>
  <c r="U150" i="6" s="1"/>
  <c r="Z150" i="6" s="1"/>
  <c r="AE150" i="6" s="1"/>
  <c r="D149" i="6"/>
  <c r="D148" i="6"/>
  <c r="D147" i="6"/>
  <c r="D146" i="6"/>
  <c r="D145" i="6"/>
  <c r="D144" i="6"/>
  <c r="D143" i="6"/>
  <c r="D142" i="6"/>
  <c r="K142" i="6" s="1"/>
  <c r="P142" i="6" s="1"/>
  <c r="U142" i="6" s="1"/>
  <c r="Z142" i="6" s="1"/>
  <c r="AE142" i="6" s="1"/>
  <c r="D141" i="6"/>
  <c r="D140" i="6"/>
  <c r="D139" i="6"/>
  <c r="K139" i="6" s="1"/>
  <c r="P139" i="6" s="1"/>
  <c r="U139" i="6" s="1"/>
  <c r="Z139" i="6" s="1"/>
  <c r="AE139" i="6" s="1"/>
  <c r="D138" i="6"/>
  <c r="D137" i="6"/>
  <c r="D136" i="6"/>
  <c r="D135" i="6"/>
  <c r="D134" i="6"/>
  <c r="D133" i="6"/>
  <c r="D132" i="6"/>
  <c r="K132" i="6" s="1"/>
  <c r="P132" i="6" s="1"/>
  <c r="U132" i="6" s="1"/>
  <c r="Z132" i="6" s="1"/>
  <c r="AE132" i="6" s="1"/>
  <c r="D131" i="6"/>
  <c r="K131" i="6" s="1"/>
  <c r="P131" i="6" s="1"/>
  <c r="U131" i="6" s="1"/>
  <c r="Z131" i="6" s="1"/>
  <c r="AE131" i="6" s="1"/>
  <c r="D130" i="6"/>
  <c r="D129" i="6"/>
  <c r="D128" i="6"/>
  <c r="D127" i="6"/>
  <c r="D126" i="6"/>
  <c r="K126" i="6" s="1"/>
  <c r="P126" i="6" s="1"/>
  <c r="U126" i="6" s="1"/>
  <c r="Z126" i="6" s="1"/>
  <c r="AE126" i="6" s="1"/>
  <c r="D125" i="6"/>
  <c r="D124" i="6"/>
  <c r="D123" i="6"/>
  <c r="D122" i="6"/>
  <c r="D121" i="6"/>
  <c r="D120" i="6"/>
  <c r="D119" i="6"/>
  <c r="D118" i="6"/>
  <c r="K118" i="6" s="1"/>
  <c r="P118" i="6" s="1"/>
  <c r="U118" i="6" s="1"/>
  <c r="Z118" i="6" s="1"/>
  <c r="AE118" i="6" s="1"/>
  <c r="D117" i="6"/>
  <c r="D116" i="6"/>
  <c r="D115" i="6"/>
  <c r="D114" i="6"/>
  <c r="D113" i="6"/>
  <c r="D112" i="6"/>
  <c r="D111" i="6"/>
  <c r="D110" i="6"/>
  <c r="K110" i="6" s="1"/>
  <c r="P110" i="6" s="1"/>
  <c r="U110" i="6" s="1"/>
  <c r="Z110" i="6" s="1"/>
  <c r="AE110" i="6" s="1"/>
  <c r="D109" i="6"/>
  <c r="D108" i="6"/>
  <c r="D107" i="6"/>
  <c r="K107" i="6" s="1"/>
  <c r="P107" i="6" s="1"/>
  <c r="U107" i="6" s="1"/>
  <c r="Z107" i="6" s="1"/>
  <c r="AE107" i="6" s="1"/>
  <c r="D106" i="6"/>
  <c r="D105" i="6"/>
  <c r="D104" i="6"/>
  <c r="D103" i="6"/>
  <c r="D102" i="6"/>
  <c r="K102" i="6" s="1"/>
  <c r="P102" i="6" s="1"/>
  <c r="U102" i="6" s="1"/>
  <c r="Z102" i="6" s="1"/>
  <c r="AE102" i="6" s="1"/>
  <c r="D101" i="6"/>
  <c r="D100" i="6"/>
  <c r="D99" i="6"/>
  <c r="D98" i="6"/>
  <c r="D97" i="6"/>
  <c r="D96" i="6"/>
  <c r="D95" i="6"/>
  <c r="D94" i="6"/>
  <c r="K94" i="6" s="1"/>
  <c r="P94" i="6" s="1"/>
  <c r="U94" i="6" s="1"/>
  <c r="Z94" i="6" s="1"/>
  <c r="AE94" i="6" s="1"/>
  <c r="D93" i="6"/>
  <c r="D92" i="6"/>
  <c r="D91" i="6"/>
  <c r="D90" i="6"/>
  <c r="D89" i="6"/>
  <c r="D88" i="6"/>
  <c r="D87" i="6"/>
  <c r="D86" i="6"/>
  <c r="K86" i="6" s="1"/>
  <c r="P86" i="6" s="1"/>
  <c r="U86" i="6" s="1"/>
  <c r="Z86" i="6" s="1"/>
  <c r="AE86" i="6" s="1"/>
  <c r="D85" i="6"/>
  <c r="D84" i="6"/>
  <c r="D83" i="6"/>
  <c r="D82" i="6"/>
  <c r="D81" i="6"/>
  <c r="D80" i="6"/>
  <c r="D79" i="6"/>
  <c r="D78" i="6"/>
  <c r="K78" i="6" s="1"/>
  <c r="P78" i="6" s="1"/>
  <c r="U78" i="6" s="1"/>
  <c r="Z78" i="6" s="1"/>
  <c r="AE78" i="6" s="1"/>
  <c r="D77" i="6"/>
  <c r="D76" i="6"/>
  <c r="D75" i="6"/>
  <c r="D74" i="6"/>
  <c r="D73" i="6"/>
  <c r="D72" i="6"/>
  <c r="D71" i="6"/>
  <c r="D70" i="6"/>
  <c r="D69" i="6"/>
  <c r="D68" i="6"/>
  <c r="D67" i="6"/>
  <c r="D66" i="6"/>
  <c r="D65" i="6"/>
  <c r="D64" i="6"/>
  <c r="D63" i="6"/>
  <c r="D62" i="6"/>
  <c r="K62" i="6" s="1"/>
  <c r="P62" i="6" s="1"/>
  <c r="U62" i="6" s="1"/>
  <c r="Z62" i="6" s="1"/>
  <c r="AE62" i="6" s="1"/>
  <c r="D61" i="6"/>
  <c r="D60" i="6"/>
  <c r="D59" i="6"/>
  <c r="D58" i="6"/>
  <c r="D57" i="6"/>
  <c r="D56" i="6"/>
  <c r="D55" i="6"/>
  <c r="D54" i="6"/>
  <c r="K54" i="6" s="1"/>
  <c r="P54" i="6" s="1"/>
  <c r="U54" i="6" s="1"/>
  <c r="Z54" i="6" s="1"/>
  <c r="AE54" i="6" s="1"/>
  <c r="D53" i="6"/>
  <c r="D52" i="6"/>
  <c r="D51" i="6"/>
  <c r="D50" i="6"/>
  <c r="D49" i="6"/>
  <c r="D48" i="6"/>
  <c r="D47" i="6"/>
  <c r="D46" i="6"/>
  <c r="K46" i="6" s="1"/>
  <c r="P46" i="6" s="1"/>
  <c r="U46" i="6" s="1"/>
  <c r="Z46" i="6" s="1"/>
  <c r="AE46" i="6" s="1"/>
  <c r="D45" i="6"/>
  <c r="D44" i="6"/>
  <c r="D43" i="6"/>
  <c r="D42" i="6"/>
  <c r="D41" i="6"/>
  <c r="D40" i="6"/>
  <c r="D39" i="6"/>
  <c r="D38" i="6"/>
  <c r="K38" i="6" s="1"/>
  <c r="P38" i="6" s="1"/>
  <c r="U38" i="6" s="1"/>
  <c r="Z38" i="6" s="1"/>
  <c r="AE38" i="6" s="1"/>
  <c r="D37" i="6"/>
  <c r="D36" i="6"/>
  <c r="D35" i="6"/>
  <c r="K35" i="6" s="1"/>
  <c r="P35" i="6" s="1"/>
  <c r="U35" i="6" s="1"/>
  <c r="Z35" i="6" s="1"/>
  <c r="AE35" i="6" s="1"/>
  <c r="D34" i="6"/>
  <c r="D33" i="6"/>
  <c r="D32" i="6"/>
  <c r="D31" i="6"/>
  <c r="D30" i="6"/>
  <c r="K30" i="6" s="1"/>
  <c r="P30" i="6" s="1"/>
  <c r="U30" i="6" s="1"/>
  <c r="Z30" i="6" s="1"/>
  <c r="AE30" i="6" s="1"/>
  <c r="D29" i="6"/>
  <c r="D28" i="6"/>
  <c r="D27" i="6"/>
  <c r="D26" i="6"/>
  <c r="D25" i="6"/>
  <c r="D24" i="6"/>
  <c r="D23" i="6"/>
  <c r="D22" i="6"/>
  <c r="K22" i="6" s="1"/>
  <c r="P22" i="6" s="1"/>
  <c r="U22" i="6" s="1"/>
  <c r="Z22" i="6" s="1"/>
  <c r="AE22" i="6" s="1"/>
  <c r="D21" i="6"/>
  <c r="D20" i="6"/>
  <c r="K20" i="6" s="1"/>
  <c r="P20" i="6" s="1"/>
  <c r="U20" i="6" s="1"/>
  <c r="Z20" i="6" s="1"/>
  <c r="AE20" i="6" s="1"/>
  <c r="D19" i="6"/>
  <c r="D18" i="6"/>
  <c r="D17" i="6"/>
  <c r="D16" i="6"/>
  <c r="D15" i="6"/>
  <c r="D14" i="6"/>
  <c r="K14" i="6" s="1"/>
  <c r="P14" i="6" s="1"/>
  <c r="U14" i="6" s="1"/>
  <c r="Z14" i="6" s="1"/>
  <c r="AE14" i="6" s="1"/>
  <c r="D13" i="6"/>
  <c r="D12" i="6"/>
  <c r="D11" i="6"/>
  <c r="D10" i="6"/>
  <c r="D9" i="6"/>
  <c r="D8" i="6"/>
  <c r="D7" i="6"/>
  <c r="D6" i="6"/>
  <c r="K6" i="6" s="1"/>
  <c r="P6" i="6" s="1"/>
  <c r="U6" i="6" s="1"/>
  <c r="Z6" i="6" s="1"/>
  <c r="AE6" i="6" s="1"/>
  <c r="D5" i="6"/>
  <c r="D4" i="6"/>
  <c r="C157" i="6"/>
  <c r="C156" i="6"/>
  <c r="C155" i="6"/>
  <c r="C154" i="6"/>
  <c r="C153" i="6"/>
  <c r="C152" i="6"/>
  <c r="J152" i="6" s="1"/>
  <c r="O152" i="6" s="1"/>
  <c r="T152" i="6" s="1"/>
  <c r="Y152" i="6" s="1"/>
  <c r="AD152" i="6" s="1"/>
  <c r="C151" i="6"/>
  <c r="C150" i="6"/>
  <c r="C149" i="6"/>
  <c r="C148" i="6"/>
  <c r="C147" i="6"/>
  <c r="C146" i="6"/>
  <c r="C145" i="6"/>
  <c r="C144" i="6"/>
  <c r="J144" i="6" s="1"/>
  <c r="O144" i="6" s="1"/>
  <c r="T144" i="6" s="1"/>
  <c r="Y144" i="6" s="1"/>
  <c r="AD144" i="6" s="1"/>
  <c r="C143" i="6"/>
  <c r="C142" i="6"/>
  <c r="C141" i="6"/>
  <c r="C140" i="6"/>
  <c r="C139" i="6"/>
  <c r="C138" i="6"/>
  <c r="C137" i="6"/>
  <c r="C136" i="6"/>
  <c r="J136" i="6" s="1"/>
  <c r="O136" i="6" s="1"/>
  <c r="T136" i="6" s="1"/>
  <c r="Y136" i="6" s="1"/>
  <c r="AD136" i="6" s="1"/>
  <c r="C135" i="6"/>
  <c r="C134" i="6"/>
  <c r="J134" i="6" s="1"/>
  <c r="O134" i="6" s="1"/>
  <c r="T134" i="6" s="1"/>
  <c r="Y134" i="6" s="1"/>
  <c r="AD134" i="6" s="1"/>
  <c r="C133" i="6"/>
  <c r="C132" i="6"/>
  <c r="C131" i="6"/>
  <c r="C130" i="6"/>
  <c r="C129" i="6"/>
  <c r="C128" i="6"/>
  <c r="J128" i="6" s="1"/>
  <c r="O128" i="6" s="1"/>
  <c r="T128" i="6" s="1"/>
  <c r="Y128" i="6" s="1"/>
  <c r="AD128" i="6" s="1"/>
  <c r="C127" i="6"/>
  <c r="C126" i="6"/>
  <c r="J126" i="6" s="1"/>
  <c r="O126" i="6" s="1"/>
  <c r="T126" i="6" s="1"/>
  <c r="Y126" i="6" s="1"/>
  <c r="AD126" i="6" s="1"/>
  <c r="C125" i="6"/>
  <c r="C124" i="6"/>
  <c r="C123" i="6"/>
  <c r="C122" i="6"/>
  <c r="C121" i="6"/>
  <c r="C120" i="6"/>
  <c r="J120" i="6" s="1"/>
  <c r="O120" i="6" s="1"/>
  <c r="T120" i="6" s="1"/>
  <c r="Y120" i="6" s="1"/>
  <c r="AD120" i="6" s="1"/>
  <c r="C119" i="6"/>
  <c r="C118" i="6"/>
  <c r="C117" i="6"/>
  <c r="C116" i="6"/>
  <c r="C115" i="6"/>
  <c r="C114" i="6"/>
  <c r="C113" i="6"/>
  <c r="C112" i="6"/>
  <c r="J112" i="6" s="1"/>
  <c r="O112" i="6" s="1"/>
  <c r="T112" i="6" s="1"/>
  <c r="Y112" i="6" s="1"/>
  <c r="AD112" i="6" s="1"/>
  <c r="C111" i="6"/>
  <c r="C110" i="6"/>
  <c r="J110" i="6" s="1"/>
  <c r="O110" i="6" s="1"/>
  <c r="T110" i="6" s="1"/>
  <c r="Y110" i="6" s="1"/>
  <c r="AD110" i="6" s="1"/>
  <c r="C109" i="6"/>
  <c r="C108" i="6"/>
  <c r="C107" i="6"/>
  <c r="C106" i="6"/>
  <c r="C105" i="6"/>
  <c r="C104" i="6"/>
  <c r="J104" i="6" s="1"/>
  <c r="O104" i="6" s="1"/>
  <c r="T104" i="6" s="1"/>
  <c r="Y104" i="6" s="1"/>
  <c r="AD104" i="6" s="1"/>
  <c r="C103" i="6"/>
  <c r="C102" i="6"/>
  <c r="J102" i="6" s="1"/>
  <c r="O102" i="6" s="1"/>
  <c r="T102" i="6" s="1"/>
  <c r="Y102" i="6" s="1"/>
  <c r="AD102" i="6" s="1"/>
  <c r="C101" i="6"/>
  <c r="C100" i="6"/>
  <c r="C99" i="6"/>
  <c r="C98" i="6"/>
  <c r="C97" i="6"/>
  <c r="C96" i="6"/>
  <c r="J96" i="6" s="1"/>
  <c r="O96" i="6" s="1"/>
  <c r="T96" i="6" s="1"/>
  <c r="Y96" i="6" s="1"/>
  <c r="AD96" i="6" s="1"/>
  <c r="C95" i="6"/>
  <c r="C94" i="6"/>
  <c r="C93" i="6"/>
  <c r="C92" i="6"/>
  <c r="C91" i="6"/>
  <c r="C90" i="6"/>
  <c r="C89" i="6"/>
  <c r="C88" i="6"/>
  <c r="J88" i="6" s="1"/>
  <c r="O88" i="6" s="1"/>
  <c r="T88" i="6" s="1"/>
  <c r="Y88" i="6" s="1"/>
  <c r="AD88" i="6" s="1"/>
  <c r="C87" i="6"/>
  <c r="C86" i="6"/>
  <c r="C85" i="6"/>
  <c r="C84" i="6"/>
  <c r="C83" i="6"/>
  <c r="C82" i="6"/>
  <c r="C81" i="6"/>
  <c r="C80" i="6"/>
  <c r="J80" i="6" s="1"/>
  <c r="O80" i="6" s="1"/>
  <c r="T80" i="6" s="1"/>
  <c r="Y80" i="6" s="1"/>
  <c r="AD80" i="6" s="1"/>
  <c r="C79" i="6"/>
  <c r="C78" i="6"/>
  <c r="J78" i="6" s="1"/>
  <c r="O78" i="6" s="1"/>
  <c r="T78" i="6" s="1"/>
  <c r="Y78" i="6" s="1"/>
  <c r="AD78" i="6" s="1"/>
  <c r="C77" i="6"/>
  <c r="C76" i="6"/>
  <c r="C75" i="6"/>
  <c r="C74" i="6"/>
  <c r="C73" i="6"/>
  <c r="C72" i="6"/>
  <c r="C71" i="6"/>
  <c r="C70" i="6"/>
  <c r="J70" i="6" s="1"/>
  <c r="O70" i="6" s="1"/>
  <c r="T70" i="6" s="1"/>
  <c r="Y70" i="6" s="1"/>
  <c r="AD70" i="6" s="1"/>
  <c r="C69" i="6"/>
  <c r="C68" i="6"/>
  <c r="C67" i="6"/>
  <c r="C66" i="6"/>
  <c r="C65" i="6"/>
  <c r="C64" i="6"/>
  <c r="J64" i="6" s="1"/>
  <c r="O64" i="6" s="1"/>
  <c r="T64" i="6" s="1"/>
  <c r="Y64" i="6" s="1"/>
  <c r="AD64" i="6" s="1"/>
  <c r="C63" i="6"/>
  <c r="C62" i="6"/>
  <c r="J62" i="6" s="1"/>
  <c r="O62" i="6" s="1"/>
  <c r="T62" i="6" s="1"/>
  <c r="Y62" i="6" s="1"/>
  <c r="AD62" i="6" s="1"/>
  <c r="C61" i="6"/>
  <c r="C60" i="6"/>
  <c r="C59" i="6"/>
  <c r="C58" i="6"/>
  <c r="C57" i="6"/>
  <c r="C56" i="6"/>
  <c r="J56" i="6" s="1"/>
  <c r="O56" i="6" s="1"/>
  <c r="T56" i="6" s="1"/>
  <c r="Y56" i="6" s="1"/>
  <c r="AD56" i="6" s="1"/>
  <c r="C55" i="6"/>
  <c r="C54" i="6"/>
  <c r="J54" i="6" s="1"/>
  <c r="O54" i="6" s="1"/>
  <c r="T54" i="6" s="1"/>
  <c r="Y54" i="6" s="1"/>
  <c r="AD54" i="6" s="1"/>
  <c r="C53" i="6"/>
  <c r="C52" i="6"/>
  <c r="C51" i="6"/>
  <c r="C50" i="6"/>
  <c r="C49" i="6"/>
  <c r="C48" i="6"/>
  <c r="C47" i="6"/>
  <c r="C46" i="6"/>
  <c r="J46" i="6" s="1"/>
  <c r="O46" i="6" s="1"/>
  <c r="T46" i="6" s="1"/>
  <c r="Y46" i="6" s="1"/>
  <c r="AD46" i="6" s="1"/>
  <c r="C45" i="6"/>
  <c r="C44" i="6"/>
  <c r="C43" i="6"/>
  <c r="C42" i="6"/>
  <c r="C41" i="6"/>
  <c r="C40" i="6"/>
  <c r="E40" i="6" s="1"/>
  <c r="G40" i="6" s="1"/>
  <c r="C39" i="6"/>
  <c r="C38" i="6"/>
  <c r="J38" i="6" s="1"/>
  <c r="O38" i="6" s="1"/>
  <c r="T38" i="6" s="1"/>
  <c r="Y38" i="6" s="1"/>
  <c r="AD38" i="6" s="1"/>
  <c r="C37" i="6"/>
  <c r="C36" i="6"/>
  <c r="C35" i="6"/>
  <c r="C34" i="6"/>
  <c r="C33" i="6"/>
  <c r="C32" i="6"/>
  <c r="C31" i="6"/>
  <c r="C30" i="6"/>
  <c r="E30" i="6" s="1"/>
  <c r="G30" i="6" s="1"/>
  <c r="C29" i="6"/>
  <c r="C28" i="6"/>
  <c r="C27" i="6"/>
  <c r="C26" i="6"/>
  <c r="C25" i="6"/>
  <c r="C24" i="6"/>
  <c r="C23" i="6"/>
  <c r="C22" i="6"/>
  <c r="J22" i="6" s="1"/>
  <c r="O22" i="6" s="1"/>
  <c r="T22" i="6" s="1"/>
  <c r="Y22" i="6" s="1"/>
  <c r="AD22" i="6" s="1"/>
  <c r="C21" i="6"/>
  <c r="C20" i="6"/>
  <c r="C19" i="6"/>
  <c r="C18" i="6"/>
  <c r="C17" i="6"/>
  <c r="C16" i="6"/>
  <c r="C15" i="6"/>
  <c r="C14" i="6"/>
  <c r="C13" i="6"/>
  <c r="C12" i="6"/>
  <c r="C11" i="6"/>
  <c r="C10" i="6"/>
  <c r="C9" i="6"/>
  <c r="C8" i="6"/>
  <c r="C7" i="6"/>
  <c r="C6" i="6"/>
  <c r="E6" i="6" s="1"/>
  <c r="G6" i="6" s="1"/>
  <c r="C5" i="6"/>
  <c r="C4" i="6"/>
  <c r="D3" i="6"/>
  <c r="C3"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C3" i="1"/>
  <c r="K134" i="6"/>
  <c r="P134" i="6" s="1"/>
  <c r="U134" i="6" s="1"/>
  <c r="Z134" i="6" s="1"/>
  <c r="AE134" i="6" s="1"/>
  <c r="K70" i="6"/>
  <c r="P70" i="6" s="1"/>
  <c r="U70" i="6" s="1"/>
  <c r="Z70" i="6" s="1"/>
  <c r="AE70" i="6" s="1"/>
  <c r="K19" i="6"/>
  <c r="P19" i="6" s="1"/>
  <c r="U19" i="6" s="1"/>
  <c r="Z19" i="6" s="1"/>
  <c r="AE19" i="6" s="1"/>
  <c r="J156" i="6"/>
  <c r="O156" i="6" s="1"/>
  <c r="T156" i="6" s="1"/>
  <c r="Y156" i="6" s="1"/>
  <c r="AD156" i="6" s="1"/>
  <c r="J150" i="6"/>
  <c r="O150" i="6" s="1"/>
  <c r="T150" i="6" s="1"/>
  <c r="Y150" i="6" s="1"/>
  <c r="AD150" i="6" s="1"/>
  <c r="J143" i="6"/>
  <c r="O143" i="6" s="1"/>
  <c r="T143" i="6" s="1"/>
  <c r="Y143" i="6" s="1"/>
  <c r="AD143" i="6" s="1"/>
  <c r="J141" i="6"/>
  <c r="O141" i="6" s="1"/>
  <c r="T141" i="6" s="1"/>
  <c r="Y141" i="6" s="1"/>
  <c r="AD141" i="6" s="1"/>
  <c r="J135" i="6"/>
  <c r="O135" i="6" s="1"/>
  <c r="T135" i="6" s="1"/>
  <c r="Y135" i="6" s="1"/>
  <c r="AD135" i="6" s="1"/>
  <c r="J133" i="6"/>
  <c r="O133" i="6" s="1"/>
  <c r="T133" i="6" s="1"/>
  <c r="Y133" i="6" s="1"/>
  <c r="AD133" i="6" s="1"/>
  <c r="J127" i="6"/>
  <c r="O127" i="6" s="1"/>
  <c r="T127" i="6" s="1"/>
  <c r="Y127" i="6" s="1"/>
  <c r="AD127" i="6" s="1"/>
  <c r="J124" i="6"/>
  <c r="O124" i="6" s="1"/>
  <c r="T124" i="6" s="1"/>
  <c r="Y124" i="6" s="1"/>
  <c r="AD124" i="6" s="1"/>
  <c r="J119" i="6"/>
  <c r="O119" i="6" s="1"/>
  <c r="T119" i="6" s="1"/>
  <c r="Y119" i="6" s="1"/>
  <c r="AD119" i="6" s="1"/>
  <c r="J118" i="6"/>
  <c r="O118" i="6" s="1"/>
  <c r="T118" i="6" s="1"/>
  <c r="Y118" i="6" s="1"/>
  <c r="AD118" i="6" s="1"/>
  <c r="J116" i="6"/>
  <c r="O116" i="6" s="1"/>
  <c r="T116" i="6" s="1"/>
  <c r="Y116" i="6" s="1"/>
  <c r="AD116" i="6" s="1"/>
  <c r="J111" i="6"/>
  <c r="O111" i="6" s="1"/>
  <c r="T111" i="6" s="1"/>
  <c r="Y111" i="6" s="1"/>
  <c r="AD111" i="6" s="1"/>
  <c r="J103" i="6"/>
  <c r="O103" i="6" s="1"/>
  <c r="T103" i="6" s="1"/>
  <c r="Y103" i="6" s="1"/>
  <c r="AD103" i="6" s="1"/>
  <c r="J95" i="6"/>
  <c r="O95" i="6" s="1"/>
  <c r="T95" i="6" s="1"/>
  <c r="Y95" i="6" s="1"/>
  <c r="AD95" i="6" s="1"/>
  <c r="J94" i="6"/>
  <c r="O94" i="6" s="1"/>
  <c r="T94" i="6" s="1"/>
  <c r="Y94" i="6" s="1"/>
  <c r="AD94" i="6" s="1"/>
  <c r="J87" i="6"/>
  <c r="O87" i="6" s="1"/>
  <c r="T87" i="6" s="1"/>
  <c r="Y87" i="6" s="1"/>
  <c r="AD87" i="6" s="1"/>
  <c r="J86" i="6"/>
  <c r="O86" i="6" s="1"/>
  <c r="T86" i="6" s="1"/>
  <c r="Y86" i="6" s="1"/>
  <c r="AD86" i="6" s="1"/>
  <c r="J84" i="6"/>
  <c r="O84" i="6" s="1"/>
  <c r="T84" i="6" s="1"/>
  <c r="Y84" i="6" s="1"/>
  <c r="AD84" i="6" s="1"/>
  <c r="J79" i="6"/>
  <c r="O79" i="6" s="1"/>
  <c r="T79" i="6" s="1"/>
  <c r="Y79" i="6" s="1"/>
  <c r="AD79" i="6" s="1"/>
  <c r="J71" i="6"/>
  <c r="O71" i="6" s="1"/>
  <c r="T71" i="6" s="1"/>
  <c r="Y71" i="6" s="1"/>
  <c r="AD71" i="6" s="1"/>
  <c r="J63" i="6"/>
  <c r="O63" i="6" s="1"/>
  <c r="T63" i="6" s="1"/>
  <c r="Y63" i="6" s="1"/>
  <c r="AD63" i="6" s="1"/>
  <c r="J55" i="6"/>
  <c r="O55" i="6" s="1"/>
  <c r="T55" i="6" s="1"/>
  <c r="Y55" i="6" s="1"/>
  <c r="AD55" i="6" s="1"/>
  <c r="J44" i="6"/>
  <c r="O44" i="6" s="1"/>
  <c r="T44" i="6" s="1"/>
  <c r="Y44" i="6" s="1"/>
  <c r="AD44" i="6" s="1"/>
  <c r="E39" i="6"/>
  <c r="G39" i="6" s="1"/>
  <c r="J36" i="6"/>
  <c r="O36" i="6" s="1"/>
  <c r="T36" i="6" s="1"/>
  <c r="Y36" i="6" s="1"/>
  <c r="AD36" i="6" s="1"/>
  <c r="E14" i="6"/>
  <c r="G14" i="6" s="1"/>
  <c r="E12" i="6"/>
  <c r="G12" i="6" s="1"/>
  <c r="J7" i="6"/>
  <c r="O7" i="6" s="1"/>
  <c r="T7" i="6" s="1"/>
  <c r="Y7" i="6" s="1"/>
  <c r="AD7" i="6" s="1"/>
  <c r="E4" i="6"/>
  <c r="G4" i="6" s="1"/>
  <c r="K3" i="6"/>
  <c r="P3" i="6" s="1"/>
  <c r="K157" i="6"/>
  <c r="K165" i="6" s="1"/>
  <c r="K152" i="6"/>
  <c r="P152" i="6" s="1"/>
  <c r="U152" i="6" s="1"/>
  <c r="Z152" i="6" s="1"/>
  <c r="AE152" i="6" s="1"/>
  <c r="K144" i="6"/>
  <c r="P144" i="6" s="1"/>
  <c r="U144" i="6" s="1"/>
  <c r="Z144" i="6" s="1"/>
  <c r="AE144" i="6" s="1"/>
  <c r="K128" i="6"/>
  <c r="P128" i="6" s="1"/>
  <c r="U128" i="6" s="1"/>
  <c r="Z128" i="6" s="1"/>
  <c r="AE128" i="6" s="1"/>
  <c r="K125" i="6"/>
  <c r="P125" i="6" s="1"/>
  <c r="U125" i="6" s="1"/>
  <c r="Z125" i="6" s="1"/>
  <c r="AE125" i="6" s="1"/>
  <c r="K117" i="6"/>
  <c r="P117" i="6" s="1"/>
  <c r="U117" i="6" s="1"/>
  <c r="Z117" i="6" s="1"/>
  <c r="AE117" i="6" s="1"/>
  <c r="K112" i="6"/>
  <c r="P112" i="6" s="1"/>
  <c r="U112" i="6" s="1"/>
  <c r="Z112" i="6" s="1"/>
  <c r="AE112" i="6" s="1"/>
  <c r="K104" i="6"/>
  <c r="P104" i="6" s="1"/>
  <c r="U104" i="6" s="1"/>
  <c r="Z104" i="6" s="1"/>
  <c r="AE104" i="6" s="1"/>
  <c r="K53" i="6"/>
  <c r="P53" i="6" s="1"/>
  <c r="U53" i="6" s="1"/>
  <c r="Z53" i="6" s="1"/>
  <c r="AE53" i="6" s="1"/>
  <c r="K48" i="6"/>
  <c r="P48" i="6" s="1"/>
  <c r="U48" i="6" s="1"/>
  <c r="Z48" i="6" s="1"/>
  <c r="AE48" i="6" s="1"/>
  <c r="K11" i="6"/>
  <c r="P11" i="6" s="1"/>
  <c r="U11" i="6" s="1"/>
  <c r="Z11" i="6" s="1"/>
  <c r="AE11" i="6" s="1"/>
  <c r="J148" i="6"/>
  <c r="O148" i="6" s="1"/>
  <c r="T148" i="6" s="1"/>
  <c r="Y148" i="6" s="1"/>
  <c r="AD148" i="6" s="1"/>
  <c r="J142" i="6"/>
  <c r="O142" i="6" s="1"/>
  <c r="T142" i="6" s="1"/>
  <c r="Y142" i="6" s="1"/>
  <c r="AD142" i="6" s="1"/>
  <c r="J140" i="6"/>
  <c r="O140" i="6" s="1"/>
  <c r="T140" i="6" s="1"/>
  <c r="Y140" i="6" s="1"/>
  <c r="AD140" i="6" s="1"/>
  <c r="J132" i="6"/>
  <c r="O132" i="6" s="1"/>
  <c r="T132" i="6" s="1"/>
  <c r="Y132" i="6" s="1"/>
  <c r="AD132" i="6" s="1"/>
  <c r="J108" i="6"/>
  <c r="O108" i="6" s="1"/>
  <c r="T108" i="6" s="1"/>
  <c r="Y108" i="6" s="1"/>
  <c r="AD108" i="6" s="1"/>
  <c r="J100" i="6"/>
  <c r="O100" i="6" s="1"/>
  <c r="T100" i="6" s="1"/>
  <c r="Y100" i="6" s="1"/>
  <c r="AD100" i="6" s="1"/>
  <c r="J92" i="6"/>
  <c r="O92" i="6" s="1"/>
  <c r="T92" i="6" s="1"/>
  <c r="Y92" i="6" s="1"/>
  <c r="AD92" i="6" s="1"/>
  <c r="J68" i="6"/>
  <c r="O68" i="6" s="1"/>
  <c r="T68" i="6" s="1"/>
  <c r="Y68" i="6" s="1"/>
  <c r="AD68" i="6" s="1"/>
  <c r="J60" i="6"/>
  <c r="O60" i="6" s="1"/>
  <c r="T60" i="6" s="1"/>
  <c r="Y60" i="6" s="1"/>
  <c r="AD60" i="6" s="1"/>
  <c r="E52" i="6"/>
  <c r="G52" i="6" s="1"/>
  <c r="J28" i="6"/>
  <c r="O28" i="6" s="1"/>
  <c r="T28" i="6" s="1"/>
  <c r="Y28" i="6" s="1"/>
  <c r="AD28" i="6" s="1"/>
  <c r="E20" i="6"/>
  <c r="G20" i="6" s="1"/>
  <c r="K136" i="6"/>
  <c r="P136" i="6" s="1"/>
  <c r="U136" i="6" s="1"/>
  <c r="Z136" i="6" s="1"/>
  <c r="AE136" i="6" s="1"/>
  <c r="K154" i="6"/>
  <c r="P154" i="6" s="1"/>
  <c r="U154" i="6" s="1"/>
  <c r="Z154" i="6" s="1"/>
  <c r="AE154" i="6" s="1"/>
  <c r="K151" i="6"/>
  <c r="P151" i="6" s="1"/>
  <c r="U151" i="6" s="1"/>
  <c r="Z151" i="6" s="1"/>
  <c r="AE151" i="6" s="1"/>
  <c r="K146" i="6"/>
  <c r="P146" i="6" s="1"/>
  <c r="U146" i="6" s="1"/>
  <c r="Z146" i="6" s="1"/>
  <c r="AE146" i="6" s="1"/>
  <c r="K138" i="6"/>
  <c r="P138" i="6" s="1"/>
  <c r="U138" i="6" s="1"/>
  <c r="Z138" i="6" s="1"/>
  <c r="AE138" i="6" s="1"/>
  <c r="K122" i="6"/>
  <c r="P122" i="6" s="1"/>
  <c r="U122" i="6" s="1"/>
  <c r="Z122" i="6" s="1"/>
  <c r="AE122" i="6" s="1"/>
  <c r="K119" i="6"/>
  <c r="P119" i="6" s="1"/>
  <c r="U119" i="6" s="1"/>
  <c r="Z119" i="6" s="1"/>
  <c r="AE119" i="6" s="1"/>
  <c r="K114" i="6"/>
  <c r="P114" i="6" s="1"/>
  <c r="U114" i="6" s="1"/>
  <c r="Z114" i="6" s="1"/>
  <c r="AE114" i="6" s="1"/>
  <c r="K106" i="6"/>
  <c r="P106" i="6" s="1"/>
  <c r="U106" i="6" s="1"/>
  <c r="Z106" i="6" s="1"/>
  <c r="AE106" i="6" s="1"/>
  <c r="K96" i="6"/>
  <c r="P96" i="6" s="1"/>
  <c r="U96" i="6" s="1"/>
  <c r="Z96" i="6" s="1"/>
  <c r="AE96" i="6" s="1"/>
  <c r="K90" i="6"/>
  <c r="P90" i="6" s="1"/>
  <c r="U90" i="6" s="1"/>
  <c r="Z90" i="6" s="1"/>
  <c r="AE90" i="6" s="1"/>
  <c r="K87" i="6"/>
  <c r="P87" i="6" s="1"/>
  <c r="U87" i="6" s="1"/>
  <c r="Z87" i="6" s="1"/>
  <c r="AE87" i="6" s="1"/>
  <c r="K82" i="6"/>
  <c r="P82" i="6" s="1"/>
  <c r="U82" i="6" s="1"/>
  <c r="Z82" i="6" s="1"/>
  <c r="AE82" i="6" s="1"/>
  <c r="K80" i="6"/>
  <c r="P80" i="6" s="1"/>
  <c r="U80" i="6" s="1"/>
  <c r="Z80" i="6" s="1"/>
  <c r="AE80" i="6" s="1"/>
  <c r="K74" i="6"/>
  <c r="P74" i="6" s="1"/>
  <c r="U74" i="6" s="1"/>
  <c r="Z74" i="6" s="1"/>
  <c r="AE74" i="6" s="1"/>
  <c r="K72" i="6"/>
  <c r="P72" i="6" s="1"/>
  <c r="U72" i="6" s="1"/>
  <c r="Z72" i="6" s="1"/>
  <c r="AE72" i="6" s="1"/>
  <c r="K69" i="6"/>
  <c r="P69" i="6" s="1"/>
  <c r="U69" i="6" s="1"/>
  <c r="Z69" i="6" s="1"/>
  <c r="AE69" i="6" s="1"/>
  <c r="K61" i="6"/>
  <c r="P61" i="6" s="1"/>
  <c r="U61" i="6" s="1"/>
  <c r="Z61" i="6" s="1"/>
  <c r="AE61" i="6" s="1"/>
  <c r="K55" i="6"/>
  <c r="P55" i="6" s="1"/>
  <c r="U55" i="6" s="1"/>
  <c r="Z55" i="6" s="1"/>
  <c r="AE55" i="6" s="1"/>
  <c r="K41" i="6"/>
  <c r="P41" i="6" s="1"/>
  <c r="U41" i="6" s="1"/>
  <c r="Z41" i="6" s="1"/>
  <c r="AE41" i="6" s="1"/>
  <c r="K39" i="6"/>
  <c r="P39" i="6" s="1"/>
  <c r="U39" i="6" s="1"/>
  <c r="Z39" i="6" s="1"/>
  <c r="AE39" i="6" s="1"/>
  <c r="K31" i="6"/>
  <c r="P31" i="6" s="1"/>
  <c r="U31" i="6" s="1"/>
  <c r="Z31" i="6" s="1"/>
  <c r="AE31" i="6" s="1"/>
  <c r="K25" i="6"/>
  <c r="P25" i="6" s="1"/>
  <c r="U25" i="6" s="1"/>
  <c r="Z25" i="6" s="1"/>
  <c r="AE25" i="6" s="1"/>
  <c r="K23" i="6"/>
  <c r="P23" i="6" s="1"/>
  <c r="U23" i="6" s="1"/>
  <c r="Z23" i="6" s="1"/>
  <c r="AE23" i="6" s="1"/>
  <c r="K17" i="6"/>
  <c r="P17" i="6" s="1"/>
  <c r="U17" i="6" s="1"/>
  <c r="Z17" i="6" s="1"/>
  <c r="AE17" i="6" s="1"/>
  <c r="K15" i="6"/>
  <c r="P15" i="6" s="1"/>
  <c r="U15" i="6" s="1"/>
  <c r="Z15" i="6" s="1"/>
  <c r="AE15" i="6" s="1"/>
  <c r="K9" i="6"/>
  <c r="P9" i="6" s="1"/>
  <c r="U9" i="6" s="1"/>
  <c r="Z9" i="6" s="1"/>
  <c r="AE9" i="6" s="1"/>
  <c r="K7" i="6"/>
  <c r="P7" i="6" s="1"/>
  <c r="U7" i="6" s="1"/>
  <c r="Z7" i="6" s="1"/>
  <c r="AE7" i="6" s="1"/>
  <c r="J154" i="6"/>
  <c r="O154" i="6" s="1"/>
  <c r="T154" i="6" s="1"/>
  <c r="Y154" i="6" s="1"/>
  <c r="AD154" i="6" s="1"/>
  <c r="J146" i="6"/>
  <c r="O146" i="6" s="1"/>
  <c r="T146" i="6" s="1"/>
  <c r="Y146" i="6" s="1"/>
  <c r="AD146" i="6" s="1"/>
  <c r="J138" i="6"/>
  <c r="O138" i="6" s="1"/>
  <c r="T138" i="6" s="1"/>
  <c r="Y138" i="6" s="1"/>
  <c r="AD138" i="6" s="1"/>
  <c r="J130" i="6"/>
  <c r="O130" i="6" s="1"/>
  <c r="T130" i="6" s="1"/>
  <c r="Y130" i="6" s="1"/>
  <c r="AD130" i="6" s="1"/>
  <c r="J122" i="6"/>
  <c r="O122" i="6" s="1"/>
  <c r="T122" i="6" s="1"/>
  <c r="Y122" i="6" s="1"/>
  <c r="AD122" i="6" s="1"/>
  <c r="J114" i="6"/>
  <c r="O114" i="6" s="1"/>
  <c r="T114" i="6" s="1"/>
  <c r="Y114" i="6" s="1"/>
  <c r="AD114" i="6" s="1"/>
  <c r="J106" i="6"/>
  <c r="O106" i="6" s="1"/>
  <c r="T106" i="6" s="1"/>
  <c r="Y106" i="6" s="1"/>
  <c r="AD106" i="6" s="1"/>
  <c r="J98" i="6"/>
  <c r="O98" i="6" s="1"/>
  <c r="T98" i="6" s="1"/>
  <c r="Y98" i="6" s="1"/>
  <c r="AD98" i="6" s="1"/>
  <c r="J90" i="6"/>
  <c r="O90" i="6" s="1"/>
  <c r="T90" i="6" s="1"/>
  <c r="Y90" i="6" s="1"/>
  <c r="AD90" i="6" s="1"/>
  <c r="J82" i="6"/>
  <c r="O82" i="6" s="1"/>
  <c r="T82" i="6" s="1"/>
  <c r="Y82" i="6" s="1"/>
  <c r="AD82" i="6" s="1"/>
  <c r="J76" i="6"/>
  <c r="O76" i="6" s="1"/>
  <c r="T76" i="6" s="1"/>
  <c r="Y76" i="6" s="1"/>
  <c r="AD76" i="6" s="1"/>
  <c r="J74" i="6"/>
  <c r="O74" i="6" s="1"/>
  <c r="T74" i="6" s="1"/>
  <c r="Y74" i="6" s="1"/>
  <c r="AD74" i="6" s="1"/>
  <c r="J66" i="6"/>
  <c r="O66" i="6" s="1"/>
  <c r="T66" i="6" s="1"/>
  <c r="Y66" i="6" s="1"/>
  <c r="AD66" i="6" s="1"/>
  <c r="J58" i="6"/>
  <c r="O58" i="6" s="1"/>
  <c r="T58" i="6" s="1"/>
  <c r="Y58" i="6" s="1"/>
  <c r="AD58" i="6" s="1"/>
  <c r="J39" i="6"/>
  <c r="O39" i="6" s="1"/>
  <c r="T39" i="6" s="1"/>
  <c r="Y39" i="6" s="1"/>
  <c r="AD39" i="6" s="1"/>
  <c r="J23" i="6"/>
  <c r="O23" i="6" s="1"/>
  <c r="T23" i="6" s="1"/>
  <c r="Y23" i="6" s="1"/>
  <c r="AD23" i="6" s="1"/>
  <c r="J157" i="6"/>
  <c r="J165" i="6" s="1"/>
  <c r="A157" i="6"/>
  <c r="K156" i="6"/>
  <c r="P156" i="6" s="1"/>
  <c r="U156" i="6" s="1"/>
  <c r="Z156" i="6" s="1"/>
  <c r="AE156" i="6" s="1"/>
  <c r="A156" i="6"/>
  <c r="K155" i="6"/>
  <c r="P155" i="6" s="1"/>
  <c r="U155" i="6" s="1"/>
  <c r="Z155" i="6" s="1"/>
  <c r="AE155" i="6" s="1"/>
  <c r="J155" i="6"/>
  <c r="O155" i="6" s="1"/>
  <c r="T155" i="6" s="1"/>
  <c r="Y155" i="6" s="1"/>
  <c r="AD155" i="6" s="1"/>
  <c r="A155" i="6"/>
  <c r="A154" i="6"/>
  <c r="K153" i="6"/>
  <c r="P153" i="6" s="1"/>
  <c r="U153" i="6" s="1"/>
  <c r="Z153" i="6" s="1"/>
  <c r="AE153" i="6" s="1"/>
  <c r="J153" i="6"/>
  <c r="O153" i="6" s="1"/>
  <c r="T153" i="6" s="1"/>
  <c r="Y153" i="6" s="1"/>
  <c r="AD153" i="6" s="1"/>
  <c r="A153" i="6"/>
  <c r="A152" i="6"/>
  <c r="J151" i="6"/>
  <c r="O151" i="6" s="1"/>
  <c r="T151" i="6" s="1"/>
  <c r="Y151" i="6" s="1"/>
  <c r="AD151" i="6" s="1"/>
  <c r="A151" i="6"/>
  <c r="A150" i="6"/>
  <c r="K149" i="6"/>
  <c r="P149" i="6" s="1"/>
  <c r="U149" i="6" s="1"/>
  <c r="Z149" i="6" s="1"/>
  <c r="AE149" i="6" s="1"/>
  <c r="J149" i="6"/>
  <c r="O149" i="6" s="1"/>
  <c r="T149" i="6" s="1"/>
  <c r="Y149" i="6" s="1"/>
  <c r="AD149" i="6" s="1"/>
  <c r="A149" i="6"/>
  <c r="K148" i="6"/>
  <c r="P148" i="6" s="1"/>
  <c r="U148" i="6" s="1"/>
  <c r="Z148" i="6" s="1"/>
  <c r="AE148" i="6" s="1"/>
  <c r="A148" i="6"/>
  <c r="K147" i="6"/>
  <c r="P147" i="6" s="1"/>
  <c r="U147" i="6" s="1"/>
  <c r="Z147" i="6" s="1"/>
  <c r="AE147" i="6" s="1"/>
  <c r="J147" i="6"/>
  <c r="O147" i="6" s="1"/>
  <c r="T147" i="6" s="1"/>
  <c r="Y147" i="6" s="1"/>
  <c r="AD147" i="6" s="1"/>
  <c r="A147" i="6"/>
  <c r="A146" i="6"/>
  <c r="K145" i="6"/>
  <c r="P145" i="6" s="1"/>
  <c r="U145" i="6" s="1"/>
  <c r="Z145" i="6" s="1"/>
  <c r="AE145" i="6" s="1"/>
  <c r="J145" i="6"/>
  <c r="O145" i="6" s="1"/>
  <c r="T145" i="6" s="1"/>
  <c r="Y145" i="6" s="1"/>
  <c r="AD145" i="6" s="1"/>
  <c r="A145" i="6"/>
  <c r="A144" i="6"/>
  <c r="K143" i="6"/>
  <c r="P143" i="6" s="1"/>
  <c r="U143" i="6" s="1"/>
  <c r="Z143" i="6" s="1"/>
  <c r="AE143" i="6" s="1"/>
  <c r="A143" i="6"/>
  <c r="A142" i="6"/>
  <c r="K141" i="6"/>
  <c r="P141" i="6" s="1"/>
  <c r="U141" i="6" s="1"/>
  <c r="Z141" i="6" s="1"/>
  <c r="AE141" i="6" s="1"/>
  <c r="A141" i="6"/>
  <c r="K140" i="6"/>
  <c r="P140" i="6" s="1"/>
  <c r="U140" i="6" s="1"/>
  <c r="Z140" i="6" s="1"/>
  <c r="AE140" i="6" s="1"/>
  <c r="A140" i="6"/>
  <c r="J139" i="6"/>
  <c r="O139" i="6" s="1"/>
  <c r="T139" i="6" s="1"/>
  <c r="Y139" i="6" s="1"/>
  <c r="AD139" i="6" s="1"/>
  <c r="A139" i="6"/>
  <c r="A138" i="6"/>
  <c r="K137" i="6"/>
  <c r="P137" i="6" s="1"/>
  <c r="U137" i="6" s="1"/>
  <c r="Z137" i="6" s="1"/>
  <c r="AE137" i="6" s="1"/>
  <c r="J137" i="6"/>
  <c r="O137" i="6" s="1"/>
  <c r="T137" i="6" s="1"/>
  <c r="Y137" i="6" s="1"/>
  <c r="AD137" i="6" s="1"/>
  <c r="A137" i="6"/>
  <c r="A136" i="6"/>
  <c r="K135" i="6"/>
  <c r="P135" i="6" s="1"/>
  <c r="U135" i="6" s="1"/>
  <c r="Z135" i="6" s="1"/>
  <c r="AE135" i="6" s="1"/>
  <c r="A135" i="6"/>
  <c r="A134" i="6"/>
  <c r="K133" i="6"/>
  <c r="P133" i="6" s="1"/>
  <c r="U133" i="6" s="1"/>
  <c r="Z133" i="6" s="1"/>
  <c r="AE133" i="6" s="1"/>
  <c r="A133" i="6"/>
  <c r="A132" i="6"/>
  <c r="J131" i="6"/>
  <c r="O131" i="6" s="1"/>
  <c r="T131" i="6" s="1"/>
  <c r="Y131" i="6" s="1"/>
  <c r="AD131" i="6" s="1"/>
  <c r="A131" i="6"/>
  <c r="K130" i="6"/>
  <c r="P130" i="6" s="1"/>
  <c r="U130" i="6" s="1"/>
  <c r="Z130" i="6" s="1"/>
  <c r="AE130" i="6" s="1"/>
  <c r="A130" i="6"/>
  <c r="K129" i="6"/>
  <c r="P129" i="6" s="1"/>
  <c r="U129" i="6" s="1"/>
  <c r="Z129" i="6" s="1"/>
  <c r="AE129" i="6" s="1"/>
  <c r="J129" i="6"/>
  <c r="O129" i="6" s="1"/>
  <c r="T129" i="6" s="1"/>
  <c r="Y129" i="6" s="1"/>
  <c r="AD129" i="6" s="1"/>
  <c r="A129" i="6"/>
  <c r="A128" i="6"/>
  <c r="K127" i="6"/>
  <c r="P127" i="6" s="1"/>
  <c r="U127" i="6" s="1"/>
  <c r="Z127" i="6" s="1"/>
  <c r="AE127" i="6" s="1"/>
  <c r="A127" i="6"/>
  <c r="A126" i="6"/>
  <c r="J125" i="6"/>
  <c r="O125" i="6" s="1"/>
  <c r="T125" i="6" s="1"/>
  <c r="Y125" i="6" s="1"/>
  <c r="AD125" i="6" s="1"/>
  <c r="A125" i="6"/>
  <c r="K124" i="6"/>
  <c r="P124" i="6" s="1"/>
  <c r="U124" i="6" s="1"/>
  <c r="Z124" i="6" s="1"/>
  <c r="AE124" i="6" s="1"/>
  <c r="A124" i="6"/>
  <c r="K123" i="6"/>
  <c r="P123" i="6" s="1"/>
  <c r="U123" i="6" s="1"/>
  <c r="Z123" i="6" s="1"/>
  <c r="AE123" i="6" s="1"/>
  <c r="J123" i="6"/>
  <c r="O123" i="6" s="1"/>
  <c r="T123" i="6" s="1"/>
  <c r="Y123" i="6" s="1"/>
  <c r="AD123" i="6" s="1"/>
  <c r="A123" i="6"/>
  <c r="A122" i="6"/>
  <c r="K121" i="6"/>
  <c r="P121" i="6" s="1"/>
  <c r="U121" i="6" s="1"/>
  <c r="Z121" i="6" s="1"/>
  <c r="AE121" i="6" s="1"/>
  <c r="J121" i="6"/>
  <c r="O121" i="6" s="1"/>
  <c r="T121" i="6" s="1"/>
  <c r="Y121" i="6" s="1"/>
  <c r="AD121" i="6" s="1"/>
  <c r="A121" i="6"/>
  <c r="K120" i="6"/>
  <c r="P120" i="6" s="1"/>
  <c r="U120" i="6" s="1"/>
  <c r="Z120" i="6" s="1"/>
  <c r="AE120" i="6" s="1"/>
  <c r="A120" i="6"/>
  <c r="A119" i="6"/>
  <c r="A118" i="6"/>
  <c r="J117" i="6"/>
  <c r="O117" i="6" s="1"/>
  <c r="T117" i="6" s="1"/>
  <c r="Y117" i="6" s="1"/>
  <c r="AD117" i="6" s="1"/>
  <c r="A117" i="6"/>
  <c r="K116" i="6"/>
  <c r="P116" i="6" s="1"/>
  <c r="U116" i="6" s="1"/>
  <c r="Z116" i="6" s="1"/>
  <c r="AE116" i="6" s="1"/>
  <c r="A116" i="6"/>
  <c r="K115" i="6"/>
  <c r="P115" i="6" s="1"/>
  <c r="U115" i="6" s="1"/>
  <c r="Z115" i="6" s="1"/>
  <c r="AE115" i="6" s="1"/>
  <c r="J115" i="6"/>
  <c r="O115" i="6" s="1"/>
  <c r="T115" i="6" s="1"/>
  <c r="Y115" i="6" s="1"/>
  <c r="AD115" i="6" s="1"/>
  <c r="A115" i="6"/>
  <c r="A114" i="6"/>
  <c r="K113" i="6"/>
  <c r="P113" i="6" s="1"/>
  <c r="U113" i="6" s="1"/>
  <c r="Z113" i="6" s="1"/>
  <c r="AE113" i="6" s="1"/>
  <c r="J113" i="6"/>
  <c r="O113" i="6" s="1"/>
  <c r="T113" i="6" s="1"/>
  <c r="Y113" i="6" s="1"/>
  <c r="AD113" i="6" s="1"/>
  <c r="A113" i="6"/>
  <c r="A112" i="6"/>
  <c r="K111" i="6"/>
  <c r="P111" i="6" s="1"/>
  <c r="U111" i="6" s="1"/>
  <c r="Z111" i="6" s="1"/>
  <c r="AE111" i="6" s="1"/>
  <c r="A111" i="6"/>
  <c r="A110" i="6"/>
  <c r="K109" i="6"/>
  <c r="P109" i="6" s="1"/>
  <c r="U109" i="6" s="1"/>
  <c r="Z109" i="6" s="1"/>
  <c r="AE109" i="6" s="1"/>
  <c r="J109" i="6"/>
  <c r="O109" i="6" s="1"/>
  <c r="T109" i="6" s="1"/>
  <c r="Y109" i="6" s="1"/>
  <c r="AD109" i="6" s="1"/>
  <c r="A109" i="6"/>
  <c r="K108" i="6"/>
  <c r="P108" i="6" s="1"/>
  <c r="U108" i="6" s="1"/>
  <c r="Z108" i="6" s="1"/>
  <c r="AE108" i="6" s="1"/>
  <c r="A108" i="6"/>
  <c r="J107" i="6"/>
  <c r="O107" i="6" s="1"/>
  <c r="T107" i="6" s="1"/>
  <c r="Y107" i="6" s="1"/>
  <c r="AD107" i="6" s="1"/>
  <c r="A107" i="6"/>
  <c r="A106" i="6"/>
  <c r="K105" i="6"/>
  <c r="P105" i="6" s="1"/>
  <c r="U105" i="6" s="1"/>
  <c r="Z105" i="6" s="1"/>
  <c r="AE105" i="6" s="1"/>
  <c r="J105" i="6"/>
  <c r="O105" i="6" s="1"/>
  <c r="T105" i="6" s="1"/>
  <c r="Y105" i="6" s="1"/>
  <c r="AD105" i="6" s="1"/>
  <c r="A105" i="6"/>
  <c r="A104" i="6"/>
  <c r="K103" i="6"/>
  <c r="P103" i="6" s="1"/>
  <c r="U103" i="6" s="1"/>
  <c r="Z103" i="6" s="1"/>
  <c r="AE103" i="6" s="1"/>
  <c r="A103" i="6"/>
  <c r="A102" i="6"/>
  <c r="K101" i="6"/>
  <c r="P101" i="6" s="1"/>
  <c r="U101" i="6" s="1"/>
  <c r="Z101" i="6" s="1"/>
  <c r="AE101" i="6" s="1"/>
  <c r="J101" i="6"/>
  <c r="O101" i="6" s="1"/>
  <c r="T101" i="6" s="1"/>
  <c r="Y101" i="6" s="1"/>
  <c r="AD101" i="6" s="1"/>
  <c r="A101" i="6"/>
  <c r="K100" i="6"/>
  <c r="P100" i="6" s="1"/>
  <c r="U100" i="6" s="1"/>
  <c r="Z100" i="6" s="1"/>
  <c r="AE100" i="6" s="1"/>
  <c r="A100" i="6"/>
  <c r="K99" i="6"/>
  <c r="P99" i="6" s="1"/>
  <c r="U99" i="6" s="1"/>
  <c r="Z99" i="6" s="1"/>
  <c r="AE99" i="6" s="1"/>
  <c r="J99" i="6"/>
  <c r="O99" i="6" s="1"/>
  <c r="T99" i="6" s="1"/>
  <c r="Y99" i="6" s="1"/>
  <c r="AD99" i="6" s="1"/>
  <c r="A99" i="6"/>
  <c r="K98" i="6"/>
  <c r="P98" i="6" s="1"/>
  <c r="U98" i="6" s="1"/>
  <c r="Z98" i="6" s="1"/>
  <c r="AE98" i="6" s="1"/>
  <c r="A98" i="6"/>
  <c r="K97" i="6"/>
  <c r="P97" i="6" s="1"/>
  <c r="U97" i="6" s="1"/>
  <c r="Z97" i="6" s="1"/>
  <c r="AE97" i="6" s="1"/>
  <c r="J97" i="6"/>
  <c r="O97" i="6" s="1"/>
  <c r="T97" i="6" s="1"/>
  <c r="Y97" i="6" s="1"/>
  <c r="AD97" i="6" s="1"/>
  <c r="A97" i="6"/>
  <c r="A96" i="6"/>
  <c r="K95" i="6"/>
  <c r="P95" i="6" s="1"/>
  <c r="U95" i="6" s="1"/>
  <c r="Z95" i="6" s="1"/>
  <c r="AE95" i="6" s="1"/>
  <c r="A95" i="6"/>
  <c r="A94" i="6"/>
  <c r="K93" i="6"/>
  <c r="P93" i="6" s="1"/>
  <c r="U93" i="6" s="1"/>
  <c r="Z93" i="6" s="1"/>
  <c r="AE93" i="6" s="1"/>
  <c r="J93" i="6"/>
  <c r="O93" i="6" s="1"/>
  <c r="T93" i="6" s="1"/>
  <c r="Y93" i="6" s="1"/>
  <c r="AD93" i="6" s="1"/>
  <c r="A93" i="6"/>
  <c r="K92" i="6"/>
  <c r="P92" i="6" s="1"/>
  <c r="U92" i="6" s="1"/>
  <c r="Z92" i="6" s="1"/>
  <c r="AE92" i="6" s="1"/>
  <c r="A92" i="6"/>
  <c r="K91" i="6"/>
  <c r="P91" i="6" s="1"/>
  <c r="U91" i="6" s="1"/>
  <c r="Z91" i="6" s="1"/>
  <c r="AE91" i="6" s="1"/>
  <c r="J91" i="6"/>
  <c r="O91" i="6" s="1"/>
  <c r="T91" i="6" s="1"/>
  <c r="Y91" i="6" s="1"/>
  <c r="AD91" i="6" s="1"/>
  <c r="A91" i="6"/>
  <c r="A90" i="6"/>
  <c r="K89" i="6"/>
  <c r="P89" i="6" s="1"/>
  <c r="U89" i="6" s="1"/>
  <c r="Z89" i="6" s="1"/>
  <c r="AE89" i="6" s="1"/>
  <c r="J89" i="6"/>
  <c r="O89" i="6" s="1"/>
  <c r="T89" i="6" s="1"/>
  <c r="Y89" i="6" s="1"/>
  <c r="AD89" i="6" s="1"/>
  <c r="A89" i="6"/>
  <c r="K88" i="6"/>
  <c r="P88" i="6" s="1"/>
  <c r="U88" i="6" s="1"/>
  <c r="Z88" i="6" s="1"/>
  <c r="AE88" i="6" s="1"/>
  <c r="A88" i="6"/>
  <c r="A87" i="6"/>
  <c r="A86" i="6"/>
  <c r="K85" i="6"/>
  <c r="P85" i="6" s="1"/>
  <c r="U85" i="6" s="1"/>
  <c r="Z85" i="6" s="1"/>
  <c r="AE85" i="6" s="1"/>
  <c r="J85" i="6"/>
  <c r="O85" i="6" s="1"/>
  <c r="T85" i="6" s="1"/>
  <c r="Y85" i="6" s="1"/>
  <c r="AD85" i="6" s="1"/>
  <c r="A85" i="6"/>
  <c r="K84" i="6"/>
  <c r="P84" i="6" s="1"/>
  <c r="U84" i="6" s="1"/>
  <c r="Z84" i="6" s="1"/>
  <c r="AE84" i="6" s="1"/>
  <c r="A84" i="6"/>
  <c r="K83" i="6"/>
  <c r="P83" i="6" s="1"/>
  <c r="U83" i="6" s="1"/>
  <c r="Z83" i="6" s="1"/>
  <c r="AE83" i="6" s="1"/>
  <c r="J83" i="6"/>
  <c r="O83" i="6" s="1"/>
  <c r="T83" i="6" s="1"/>
  <c r="Y83" i="6" s="1"/>
  <c r="AD83" i="6" s="1"/>
  <c r="A83" i="6"/>
  <c r="A82" i="6"/>
  <c r="K81" i="6"/>
  <c r="P81" i="6" s="1"/>
  <c r="U81" i="6" s="1"/>
  <c r="Z81" i="6" s="1"/>
  <c r="AE81" i="6" s="1"/>
  <c r="J81" i="6"/>
  <c r="O81" i="6" s="1"/>
  <c r="T81" i="6" s="1"/>
  <c r="Y81" i="6" s="1"/>
  <c r="AD81" i="6" s="1"/>
  <c r="A81" i="6"/>
  <c r="A80" i="6"/>
  <c r="K79" i="6"/>
  <c r="P79" i="6" s="1"/>
  <c r="U79" i="6" s="1"/>
  <c r="Z79" i="6" s="1"/>
  <c r="AE79" i="6" s="1"/>
  <c r="A79" i="6"/>
  <c r="A78" i="6"/>
  <c r="K77" i="6"/>
  <c r="P77" i="6" s="1"/>
  <c r="U77" i="6" s="1"/>
  <c r="Z77" i="6" s="1"/>
  <c r="AE77" i="6" s="1"/>
  <c r="J77" i="6"/>
  <c r="O77" i="6" s="1"/>
  <c r="T77" i="6" s="1"/>
  <c r="Y77" i="6" s="1"/>
  <c r="AD77" i="6" s="1"/>
  <c r="A77" i="6"/>
  <c r="K76" i="6"/>
  <c r="P76" i="6" s="1"/>
  <c r="U76" i="6" s="1"/>
  <c r="Z76" i="6" s="1"/>
  <c r="AE76" i="6" s="1"/>
  <c r="A76" i="6"/>
  <c r="K75" i="6"/>
  <c r="P75" i="6" s="1"/>
  <c r="U75" i="6" s="1"/>
  <c r="Z75" i="6" s="1"/>
  <c r="AE75" i="6" s="1"/>
  <c r="J75" i="6"/>
  <c r="O75" i="6" s="1"/>
  <c r="T75" i="6" s="1"/>
  <c r="Y75" i="6" s="1"/>
  <c r="AD75" i="6" s="1"/>
  <c r="A75" i="6"/>
  <c r="A74" i="6"/>
  <c r="K73" i="6"/>
  <c r="P73" i="6" s="1"/>
  <c r="U73" i="6" s="1"/>
  <c r="Z73" i="6" s="1"/>
  <c r="AE73" i="6" s="1"/>
  <c r="J73" i="6"/>
  <c r="O73" i="6" s="1"/>
  <c r="T73" i="6" s="1"/>
  <c r="Y73" i="6" s="1"/>
  <c r="AD73" i="6" s="1"/>
  <c r="A73" i="6"/>
  <c r="J72" i="6"/>
  <c r="O72" i="6" s="1"/>
  <c r="T72" i="6" s="1"/>
  <c r="Y72" i="6" s="1"/>
  <c r="AD72" i="6" s="1"/>
  <c r="K71" i="6"/>
  <c r="P71" i="6" s="1"/>
  <c r="U71" i="6" s="1"/>
  <c r="Z71" i="6" s="1"/>
  <c r="AE71" i="6" s="1"/>
  <c r="A71" i="6"/>
  <c r="A70" i="6"/>
  <c r="J69" i="6"/>
  <c r="O69" i="6" s="1"/>
  <c r="T69" i="6" s="1"/>
  <c r="Y69" i="6" s="1"/>
  <c r="AD69" i="6" s="1"/>
  <c r="A69" i="6"/>
  <c r="K68" i="6"/>
  <c r="P68" i="6" s="1"/>
  <c r="U68" i="6" s="1"/>
  <c r="Z68" i="6" s="1"/>
  <c r="AE68" i="6" s="1"/>
  <c r="A68" i="6"/>
  <c r="K67" i="6"/>
  <c r="P67" i="6" s="1"/>
  <c r="U67" i="6" s="1"/>
  <c r="Z67" i="6" s="1"/>
  <c r="AE67" i="6" s="1"/>
  <c r="J67" i="6"/>
  <c r="O67" i="6" s="1"/>
  <c r="T67" i="6" s="1"/>
  <c r="Y67" i="6" s="1"/>
  <c r="AD67" i="6" s="1"/>
  <c r="A67" i="6"/>
  <c r="K66" i="6"/>
  <c r="P66" i="6" s="1"/>
  <c r="U66" i="6" s="1"/>
  <c r="Z66" i="6" s="1"/>
  <c r="AE66" i="6" s="1"/>
  <c r="A66" i="6"/>
  <c r="K65" i="6"/>
  <c r="P65" i="6" s="1"/>
  <c r="U65" i="6" s="1"/>
  <c r="Z65" i="6" s="1"/>
  <c r="AE65" i="6" s="1"/>
  <c r="J65" i="6"/>
  <c r="O65" i="6" s="1"/>
  <c r="T65" i="6" s="1"/>
  <c r="Y65" i="6" s="1"/>
  <c r="AD65" i="6" s="1"/>
  <c r="A65" i="6"/>
  <c r="K64" i="6"/>
  <c r="P64" i="6" s="1"/>
  <c r="U64" i="6" s="1"/>
  <c r="Z64" i="6" s="1"/>
  <c r="AE64" i="6" s="1"/>
  <c r="A64" i="6"/>
  <c r="K63" i="6"/>
  <c r="P63" i="6" s="1"/>
  <c r="U63" i="6" s="1"/>
  <c r="Z63" i="6" s="1"/>
  <c r="AE63" i="6" s="1"/>
  <c r="A63" i="6"/>
  <c r="A62" i="6"/>
  <c r="J61" i="6"/>
  <c r="O61" i="6" s="1"/>
  <c r="T61" i="6" s="1"/>
  <c r="Y61" i="6" s="1"/>
  <c r="AD61" i="6" s="1"/>
  <c r="A61" i="6"/>
  <c r="K60" i="6"/>
  <c r="P60" i="6" s="1"/>
  <c r="U60" i="6" s="1"/>
  <c r="Z60" i="6" s="1"/>
  <c r="AE60" i="6" s="1"/>
  <c r="A60" i="6"/>
  <c r="K59" i="6"/>
  <c r="P59" i="6" s="1"/>
  <c r="U59" i="6" s="1"/>
  <c r="Z59" i="6" s="1"/>
  <c r="AE59" i="6" s="1"/>
  <c r="J59" i="6"/>
  <c r="O59" i="6" s="1"/>
  <c r="T59" i="6" s="1"/>
  <c r="Y59" i="6" s="1"/>
  <c r="AD59" i="6" s="1"/>
  <c r="A59" i="6"/>
  <c r="K58" i="6"/>
  <c r="P58" i="6" s="1"/>
  <c r="U58" i="6" s="1"/>
  <c r="Z58" i="6" s="1"/>
  <c r="AE58" i="6" s="1"/>
  <c r="A58" i="6"/>
  <c r="K57" i="6"/>
  <c r="P57" i="6" s="1"/>
  <c r="U57" i="6" s="1"/>
  <c r="Z57" i="6" s="1"/>
  <c r="AE57" i="6" s="1"/>
  <c r="J57" i="6"/>
  <c r="O57" i="6" s="1"/>
  <c r="T57" i="6" s="1"/>
  <c r="Y57" i="6" s="1"/>
  <c r="AD57" i="6" s="1"/>
  <c r="A57" i="6"/>
  <c r="K56" i="6"/>
  <c r="P56" i="6" s="1"/>
  <c r="U56" i="6" s="1"/>
  <c r="Z56" i="6" s="1"/>
  <c r="AE56" i="6" s="1"/>
  <c r="A56" i="6"/>
  <c r="A55" i="6"/>
  <c r="A54" i="6"/>
  <c r="J53" i="6"/>
  <c r="O53" i="6" s="1"/>
  <c r="T53" i="6" s="1"/>
  <c r="Y53" i="6" s="1"/>
  <c r="AD53" i="6" s="1"/>
  <c r="A53" i="6"/>
  <c r="K52" i="6"/>
  <c r="P52" i="6" s="1"/>
  <c r="U52" i="6" s="1"/>
  <c r="Z52" i="6" s="1"/>
  <c r="AE52" i="6" s="1"/>
  <c r="A52" i="6"/>
  <c r="E51" i="6"/>
  <c r="G51" i="6" s="1"/>
  <c r="K51" i="6"/>
  <c r="P51" i="6" s="1"/>
  <c r="U51" i="6" s="1"/>
  <c r="Z51" i="6" s="1"/>
  <c r="AE51" i="6" s="1"/>
  <c r="J51" i="6"/>
  <c r="O51" i="6" s="1"/>
  <c r="T51" i="6" s="1"/>
  <c r="Y51" i="6" s="1"/>
  <c r="AD51" i="6" s="1"/>
  <c r="A51" i="6"/>
  <c r="K50" i="6"/>
  <c r="P50" i="6" s="1"/>
  <c r="U50" i="6" s="1"/>
  <c r="Z50" i="6" s="1"/>
  <c r="AE50" i="6" s="1"/>
  <c r="E50" i="6"/>
  <c r="G50" i="6" s="1"/>
  <c r="A50" i="6"/>
  <c r="K49" i="6"/>
  <c r="P49" i="6" s="1"/>
  <c r="U49" i="6" s="1"/>
  <c r="Z49" i="6" s="1"/>
  <c r="AE49" i="6" s="1"/>
  <c r="E49" i="6"/>
  <c r="G49" i="6" s="1"/>
  <c r="A49" i="6"/>
  <c r="A48" i="6"/>
  <c r="K47" i="6"/>
  <c r="P47" i="6" s="1"/>
  <c r="U47" i="6" s="1"/>
  <c r="Z47" i="6" s="1"/>
  <c r="AE47" i="6" s="1"/>
  <c r="E47" i="6"/>
  <c r="G47" i="6" s="1"/>
  <c r="A47" i="6"/>
  <c r="A46" i="6"/>
  <c r="K45" i="6"/>
  <c r="P45" i="6" s="1"/>
  <c r="U45" i="6" s="1"/>
  <c r="Z45" i="6" s="1"/>
  <c r="AE45" i="6" s="1"/>
  <c r="E45" i="6"/>
  <c r="G45" i="6" s="1"/>
  <c r="A45" i="6"/>
  <c r="E44" i="6"/>
  <c r="G44" i="6" s="1"/>
  <c r="K44" i="6"/>
  <c r="P44" i="6" s="1"/>
  <c r="U44" i="6" s="1"/>
  <c r="Z44" i="6" s="1"/>
  <c r="AE44" i="6" s="1"/>
  <c r="A44" i="6"/>
  <c r="K43" i="6"/>
  <c r="P43" i="6" s="1"/>
  <c r="U43" i="6" s="1"/>
  <c r="Z43" i="6" s="1"/>
  <c r="AE43" i="6" s="1"/>
  <c r="A43" i="6"/>
  <c r="K42" i="6"/>
  <c r="P42" i="6" s="1"/>
  <c r="U42" i="6" s="1"/>
  <c r="Z42" i="6" s="1"/>
  <c r="AE42" i="6" s="1"/>
  <c r="J42" i="6"/>
  <c r="O42" i="6" s="1"/>
  <c r="T42" i="6" s="1"/>
  <c r="Y42" i="6" s="1"/>
  <c r="AD42" i="6" s="1"/>
  <c r="A42" i="6"/>
  <c r="A41" i="6"/>
  <c r="K40" i="6"/>
  <c r="P40" i="6" s="1"/>
  <c r="U40" i="6" s="1"/>
  <c r="Z40" i="6" s="1"/>
  <c r="AE40" i="6" s="1"/>
  <c r="J40" i="6"/>
  <c r="O40" i="6" s="1"/>
  <c r="T40" i="6" s="1"/>
  <c r="Y40" i="6" s="1"/>
  <c r="AD40" i="6" s="1"/>
  <c r="A40" i="6"/>
  <c r="A39" i="6"/>
  <c r="A38" i="6"/>
  <c r="K37" i="6"/>
  <c r="P37" i="6" s="1"/>
  <c r="U37" i="6" s="1"/>
  <c r="Z37" i="6" s="1"/>
  <c r="AE37" i="6" s="1"/>
  <c r="E37" i="6"/>
  <c r="G37" i="6" s="1"/>
  <c r="A37" i="6"/>
  <c r="K36" i="6"/>
  <c r="P36" i="6" s="1"/>
  <c r="U36" i="6" s="1"/>
  <c r="Z36" i="6" s="1"/>
  <c r="AE36" i="6" s="1"/>
  <c r="A36" i="6"/>
  <c r="J35" i="6"/>
  <c r="O35" i="6" s="1"/>
  <c r="T35" i="6" s="1"/>
  <c r="Y35" i="6" s="1"/>
  <c r="AD35" i="6" s="1"/>
  <c r="A35" i="6"/>
  <c r="K34" i="6"/>
  <c r="P34" i="6" s="1"/>
  <c r="U34" i="6" s="1"/>
  <c r="Z34" i="6" s="1"/>
  <c r="AE34" i="6" s="1"/>
  <c r="E34" i="6"/>
  <c r="G34" i="6" s="1"/>
  <c r="A34" i="6"/>
  <c r="K33" i="6"/>
  <c r="P33" i="6" s="1"/>
  <c r="U33" i="6" s="1"/>
  <c r="Z33" i="6" s="1"/>
  <c r="AE33" i="6" s="1"/>
  <c r="J33" i="6"/>
  <c r="O33" i="6" s="1"/>
  <c r="T33" i="6" s="1"/>
  <c r="Y33" i="6" s="1"/>
  <c r="AD33" i="6" s="1"/>
  <c r="A33" i="6"/>
  <c r="K32" i="6"/>
  <c r="P32" i="6" s="1"/>
  <c r="U32" i="6" s="1"/>
  <c r="Z32" i="6" s="1"/>
  <c r="AE32" i="6" s="1"/>
  <c r="A32" i="6"/>
  <c r="J31" i="6"/>
  <c r="O31" i="6" s="1"/>
  <c r="T31" i="6" s="1"/>
  <c r="Y31" i="6" s="1"/>
  <c r="AD31" i="6" s="1"/>
  <c r="A31" i="6"/>
  <c r="A30" i="6"/>
  <c r="K29" i="6"/>
  <c r="P29" i="6" s="1"/>
  <c r="U29" i="6" s="1"/>
  <c r="Z29" i="6" s="1"/>
  <c r="AE29" i="6" s="1"/>
  <c r="J29" i="6"/>
  <c r="O29" i="6" s="1"/>
  <c r="T29" i="6" s="1"/>
  <c r="Y29" i="6" s="1"/>
  <c r="AD29" i="6" s="1"/>
  <c r="A29" i="6"/>
  <c r="E28" i="6"/>
  <c r="G28" i="6" s="1"/>
  <c r="K28" i="6"/>
  <c r="P28" i="6" s="1"/>
  <c r="U28" i="6" s="1"/>
  <c r="Z28" i="6" s="1"/>
  <c r="AE28" i="6" s="1"/>
  <c r="A28" i="6"/>
  <c r="K27" i="6"/>
  <c r="P27" i="6" s="1"/>
  <c r="U27" i="6" s="1"/>
  <c r="Z27" i="6" s="1"/>
  <c r="AE27" i="6" s="1"/>
  <c r="J27" i="6"/>
  <c r="O27" i="6" s="1"/>
  <c r="T27" i="6" s="1"/>
  <c r="Y27" i="6" s="1"/>
  <c r="AD27" i="6" s="1"/>
  <c r="A27" i="6"/>
  <c r="K26" i="6"/>
  <c r="P26" i="6" s="1"/>
  <c r="U26" i="6" s="1"/>
  <c r="Z26" i="6" s="1"/>
  <c r="AE26" i="6" s="1"/>
  <c r="J26" i="6"/>
  <c r="O26" i="6" s="1"/>
  <c r="T26" i="6" s="1"/>
  <c r="Y26" i="6" s="1"/>
  <c r="AD26" i="6" s="1"/>
  <c r="A26" i="6"/>
  <c r="A25" i="6"/>
  <c r="K24" i="6"/>
  <c r="P24" i="6" s="1"/>
  <c r="U24" i="6" s="1"/>
  <c r="Z24" i="6" s="1"/>
  <c r="AE24" i="6" s="1"/>
  <c r="A24" i="6"/>
  <c r="E23" i="6"/>
  <c r="G23" i="6" s="1"/>
  <c r="A23" i="6"/>
  <c r="A22" i="6"/>
  <c r="E21" i="6"/>
  <c r="G21" i="6" s="1"/>
  <c r="K21" i="6"/>
  <c r="P21" i="6" s="1"/>
  <c r="U21" i="6" s="1"/>
  <c r="Z21" i="6" s="1"/>
  <c r="AE21" i="6" s="1"/>
  <c r="J21" i="6"/>
  <c r="O21" i="6" s="1"/>
  <c r="T21" i="6" s="1"/>
  <c r="Y21" i="6" s="1"/>
  <c r="AD21" i="6" s="1"/>
  <c r="A21" i="6"/>
  <c r="A20" i="6"/>
  <c r="E19" i="6"/>
  <c r="G19" i="6" s="1"/>
  <c r="J19" i="6"/>
  <c r="O19" i="6" s="1"/>
  <c r="T19" i="6" s="1"/>
  <c r="Y19" i="6" s="1"/>
  <c r="AD19" i="6" s="1"/>
  <c r="A19" i="6"/>
  <c r="K18" i="6"/>
  <c r="P18" i="6" s="1"/>
  <c r="U18" i="6" s="1"/>
  <c r="Z18" i="6" s="1"/>
  <c r="AE18" i="6" s="1"/>
  <c r="E18" i="6"/>
  <c r="G18" i="6" s="1"/>
  <c r="A18" i="6"/>
  <c r="A17" i="6"/>
  <c r="K16" i="6"/>
  <c r="P16" i="6" s="1"/>
  <c r="U16" i="6" s="1"/>
  <c r="Z16" i="6" s="1"/>
  <c r="AE16" i="6" s="1"/>
  <c r="A16" i="6"/>
  <c r="E15" i="6"/>
  <c r="G15" i="6" s="1"/>
  <c r="A15" i="6"/>
  <c r="A14" i="6"/>
  <c r="K13" i="6"/>
  <c r="P13" i="6" s="1"/>
  <c r="U13" i="6" s="1"/>
  <c r="Z13" i="6" s="1"/>
  <c r="AE13" i="6" s="1"/>
  <c r="A13" i="6"/>
  <c r="K12" i="6"/>
  <c r="P12" i="6" s="1"/>
  <c r="U12" i="6" s="1"/>
  <c r="Z12" i="6" s="1"/>
  <c r="AE12" i="6" s="1"/>
  <c r="A12" i="6"/>
  <c r="A11" i="6"/>
  <c r="K10" i="6"/>
  <c r="P10" i="6" s="1"/>
  <c r="U10" i="6" s="1"/>
  <c r="Z10" i="6" s="1"/>
  <c r="AE10" i="6" s="1"/>
  <c r="E10" i="6"/>
  <c r="G10" i="6" s="1"/>
  <c r="A10" i="6"/>
  <c r="A9" i="6"/>
  <c r="K8" i="6"/>
  <c r="P8" i="6" s="1"/>
  <c r="U8" i="6" s="1"/>
  <c r="Z8" i="6" s="1"/>
  <c r="AE8" i="6" s="1"/>
  <c r="A8" i="6"/>
  <c r="E7" i="6"/>
  <c r="G7" i="6" s="1"/>
  <c r="A7" i="6"/>
  <c r="A6" i="6"/>
  <c r="K5" i="6"/>
  <c r="P5" i="6" s="1"/>
  <c r="U5" i="6" s="1"/>
  <c r="Z5" i="6" s="1"/>
  <c r="AE5" i="6" s="1"/>
  <c r="A5" i="6"/>
  <c r="K4" i="6"/>
  <c r="P4" i="6" s="1"/>
  <c r="U4" i="6" s="1"/>
  <c r="Z4" i="6" s="1"/>
  <c r="AE4" i="6" s="1"/>
  <c r="A4" i="6"/>
  <c r="A3" i="6"/>
  <c r="C12" i="3"/>
  <c r="D12" i="3"/>
  <c r="F12" i="3"/>
  <c r="G12" i="3"/>
  <c r="I12" i="3"/>
  <c r="J12" i="3"/>
  <c r="L12" i="3"/>
  <c r="M12" i="3"/>
  <c r="O12" i="3"/>
  <c r="P12" i="3"/>
  <c r="R12" i="3"/>
  <c r="S12" i="3"/>
  <c r="C13" i="3"/>
  <c r="D13" i="3"/>
  <c r="F13" i="3"/>
  <c r="G13" i="3"/>
  <c r="I13" i="3"/>
  <c r="J13" i="3"/>
  <c r="L13" i="3"/>
  <c r="M13" i="3"/>
  <c r="O13" i="3"/>
  <c r="P13" i="3"/>
  <c r="R13" i="3"/>
  <c r="S13" i="3"/>
  <c r="D9" i="3"/>
  <c r="J12" i="6" l="1"/>
  <c r="O12" i="6" s="1"/>
  <c r="T12" i="6" s="1"/>
  <c r="Y12" i="6" s="1"/>
  <c r="AD12" i="6" s="1"/>
  <c r="E36" i="6"/>
  <c r="G36" i="6" s="1"/>
  <c r="E46" i="6"/>
  <c r="G46" i="6" s="1"/>
  <c r="J30" i="6"/>
  <c r="O30" i="6" s="1"/>
  <c r="T30" i="6" s="1"/>
  <c r="Y30" i="6" s="1"/>
  <c r="AD30" i="6" s="1"/>
  <c r="U3" i="6"/>
  <c r="P163" i="6"/>
  <c r="K163" i="6"/>
  <c r="P157" i="6"/>
  <c r="J17" i="6"/>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K160" i="6"/>
  <c r="K161"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D160" i="6"/>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G3" i="1" s="1"/>
  <c r="L46" i="4"/>
  <c r="L9" i="4"/>
  <c r="L124" i="4"/>
  <c r="L78" i="4"/>
  <c r="L89" i="4"/>
  <c r="L8" i="4"/>
  <c r="L76" i="4"/>
  <c r="L130" i="4"/>
  <c r="L110" i="4"/>
  <c r="L40" i="4"/>
  <c r="L105" i="4"/>
  <c r="L63" i="4"/>
  <c r="L93" i="4"/>
  <c r="L94" i="4"/>
  <c r="L43" i="4"/>
  <c r="L129" i="4"/>
  <c r="L109" i="4"/>
  <c r="L14" i="4"/>
  <c r="L36" i="4"/>
  <c r="L111" i="4"/>
  <c r="F8" i="3"/>
  <c r="L11" i="4"/>
  <c r="S11" i="3"/>
  <c r="P11" i="3"/>
  <c r="M11" i="3"/>
  <c r="J11" i="3"/>
  <c r="G11"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L16" i="4"/>
  <c r="L44" i="4"/>
  <c r="L58" i="4"/>
  <c r="L86" i="4"/>
  <c r="L125" i="4"/>
  <c r="L152" i="4"/>
  <c r="L158" i="4"/>
  <c r="L24" i="4"/>
  <c r="L132" i="4"/>
  <c r="L67" i="4"/>
  <c r="L138" i="4"/>
  <c r="L100" i="4"/>
  <c r="L140" i="4"/>
  <c r="L60" i="4"/>
  <c r="L99" i="4"/>
  <c r="L84" i="4"/>
  <c r="L141" i="4"/>
  <c r="L90" i="4"/>
  <c r="L49" i="4"/>
  <c r="L157" i="4"/>
  <c r="L122" i="4"/>
  <c r="L5" i="4"/>
  <c r="L155" i="4"/>
  <c r="L4" i="4"/>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L159" i="4"/>
  <c r="U157" i="6" l="1"/>
  <c r="P165" i="6"/>
  <c r="T157" i="6"/>
  <c r="O165" i="6"/>
  <c r="Z3" i="6"/>
  <c r="U163"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Z157" i="6" l="1"/>
  <c r="U165" i="6"/>
  <c r="Y157" i="6"/>
  <c r="T165" i="6"/>
  <c r="AE3" i="6"/>
  <c r="AE163" i="6" s="1"/>
  <c r="Z163" i="6"/>
  <c r="T3" i="6"/>
  <c r="O163" i="6"/>
  <c r="P160" i="6"/>
  <c r="P161" i="6" s="1"/>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E157" i="6" l="1"/>
  <c r="AE165" i="6" s="1"/>
  <c r="Z165" i="6"/>
  <c r="AD157" i="6"/>
  <c r="AD165" i="6" s="1"/>
  <c r="Y165" i="6"/>
  <c r="Y3" i="6"/>
  <c r="T163" i="6"/>
  <c r="O160" i="1"/>
  <c r="O161" i="1" s="1"/>
  <c r="O163" i="1"/>
  <c r="T160" i="6"/>
  <c r="T161" i="6" s="1"/>
  <c r="U160" i="6"/>
  <c r="U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AD3" i="6" l="1"/>
  <c r="AD163" i="6" s="1"/>
  <c r="Y163" i="6"/>
  <c r="T163" i="1"/>
  <c r="T160" i="1"/>
  <c r="T161" i="1" s="1"/>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Z160" i="6"/>
  <c r="Z161"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G53" i="1" s="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52" i="1"/>
  <c r="I52" i="1" s="1"/>
  <c r="F70" i="1"/>
  <c r="H70" i="1" s="1"/>
  <c r="F78" i="1"/>
  <c r="F45" i="1"/>
  <c r="H45" i="1" s="1"/>
  <c r="F34" i="1"/>
  <c r="H34" i="1" s="1"/>
  <c r="F85" i="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I78" i="1" l="1"/>
  <c r="Y160" i="1"/>
  <c r="Y161" i="1" s="1"/>
  <c r="Y163" i="1"/>
  <c r="P160" i="1"/>
  <c r="P161" i="1" s="1"/>
  <c r="P163" i="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84" i="6"/>
  <c r="M86" i="6"/>
  <c r="M52" i="6"/>
  <c r="M49" i="6"/>
  <c r="M87" i="6"/>
  <c r="M50" i="6"/>
  <c r="N50" i="6" s="1"/>
  <c r="M24" i="6"/>
  <c r="M31" i="6"/>
  <c r="M43" i="6"/>
  <c r="M3" i="6"/>
  <c r="M163" i="6" s="1"/>
  <c r="M47" i="6"/>
  <c r="M13" i="6"/>
  <c r="M56" i="6"/>
  <c r="M33" i="6"/>
  <c r="M73" i="6"/>
  <c r="M45" i="6"/>
  <c r="M51" i="6"/>
  <c r="M66" i="6"/>
  <c r="M34" i="6"/>
  <c r="M18" i="6"/>
  <c r="M78" i="6"/>
  <c r="M19" i="6"/>
  <c r="M77" i="6"/>
  <c r="M63" i="6"/>
  <c r="M81" i="6"/>
  <c r="M54" i="6"/>
  <c r="M9" i="6"/>
  <c r="M75" i="6"/>
  <c r="M59" i="6"/>
  <c r="M64" i="6"/>
  <c r="M21" i="6"/>
  <c r="M69" i="6"/>
  <c r="M15" i="6"/>
  <c r="M55" i="6"/>
  <c r="M23" i="6"/>
  <c r="M74" i="6"/>
  <c r="M88" i="6"/>
  <c r="M11" i="6"/>
  <c r="M5" i="6"/>
  <c r="M70" i="6"/>
  <c r="M57" i="6"/>
  <c r="M79" i="6"/>
  <c r="M53" i="6"/>
  <c r="M46" i="6"/>
  <c r="M58" i="6"/>
  <c r="M42" i="6"/>
  <c r="M67" i="6"/>
  <c r="M72" i="6"/>
  <c r="M37" i="6"/>
  <c r="M41" i="6"/>
  <c r="M26" i="6"/>
  <c r="M76" i="6"/>
  <c r="M29" i="6"/>
  <c r="M17" i="6"/>
  <c r="M7" i="6"/>
  <c r="N7" i="6" s="1"/>
  <c r="M65" i="6"/>
  <c r="M60" i="6"/>
  <c r="M71" i="6"/>
  <c r="M39" i="6"/>
  <c r="M85" i="6"/>
  <c r="M27" i="6"/>
  <c r="M61" i="6"/>
  <c r="M62" i="6"/>
  <c r="M40" i="6"/>
  <c r="N40" i="6" s="1"/>
  <c r="M82" i="6"/>
  <c r="M10" i="6"/>
  <c r="M83" i="6"/>
  <c r="M30" i="6"/>
  <c r="N30" i="6" s="1"/>
  <c r="M20" i="6"/>
  <c r="M14" i="6"/>
  <c r="N14" i="6" s="1"/>
  <c r="M8" i="6"/>
  <c r="M4" i="6"/>
  <c r="M28" i="6"/>
  <c r="M16" i="6"/>
  <c r="N16" i="6" s="1"/>
  <c r="M32" i="6"/>
  <c r="M80" i="6"/>
  <c r="M36" i="6"/>
  <c r="M12" i="6"/>
  <c r="N12" i="6" s="1"/>
  <c r="M22" i="6"/>
  <c r="N22" i="6" s="1"/>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AE160" i="6"/>
  <c r="AE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E161" i="1" s="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H64" i="1"/>
  <c r="H5" i="1"/>
  <c r="H86" i="1"/>
  <c r="I143"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10" i="3"/>
  <c r="J9" i="3"/>
  <c r="J36" i="3"/>
  <c r="F10" i="3"/>
  <c r="M117" i="1" s="1"/>
  <c r="N36" i="6" l="1"/>
  <c r="N34" i="6"/>
  <c r="N71" i="6"/>
  <c r="N4" i="6"/>
  <c r="N58" i="6"/>
  <c r="N82" i="6"/>
  <c r="N8" i="6"/>
  <c r="N5" i="6"/>
  <c r="AD163" i="1"/>
  <c r="AD160" i="1"/>
  <c r="AD161" i="1" s="1"/>
  <c r="Z3" i="1"/>
  <c r="AE3" i="1" s="1"/>
  <c r="U163" i="1"/>
  <c r="U160" i="1"/>
  <c r="U161" i="1" s="1"/>
  <c r="M164" i="6"/>
  <c r="L160" i="6"/>
  <c r="N46" i="6"/>
  <c r="N28" i="6"/>
  <c r="N45" i="6"/>
  <c r="N20" i="6"/>
  <c r="N59" i="6"/>
  <c r="N77" i="6"/>
  <c r="N18" i="6"/>
  <c r="R86" i="6"/>
  <c r="R45" i="6"/>
  <c r="R7" i="6"/>
  <c r="R19" i="6"/>
  <c r="R63" i="6"/>
  <c r="R61" i="6"/>
  <c r="R41" i="6"/>
  <c r="R52" i="6"/>
  <c r="R48" i="6"/>
  <c r="R53" i="6"/>
  <c r="R69" i="6"/>
  <c r="R11" i="6"/>
  <c r="R3" i="6"/>
  <c r="R163" i="6" s="1"/>
  <c r="R74" i="6"/>
  <c r="R55" i="6"/>
  <c r="R5" i="6"/>
  <c r="R72" i="6"/>
  <c r="R77" i="6"/>
  <c r="R59" i="6"/>
  <c r="R39" i="6"/>
  <c r="R51" i="6"/>
  <c r="R29" i="6"/>
  <c r="R13" i="6"/>
  <c r="R88" i="6"/>
  <c r="R47" i="6"/>
  <c r="R49" i="6"/>
  <c r="R43" i="6"/>
  <c r="R17" i="6"/>
  <c r="R23" i="6"/>
  <c r="R81" i="6"/>
  <c r="R56" i="6"/>
  <c r="R57" i="6"/>
  <c r="R76" i="6"/>
  <c r="R67" i="6"/>
  <c r="R71" i="6"/>
  <c r="R37" i="6"/>
  <c r="R65" i="6"/>
  <c r="R62" i="6"/>
  <c r="R33" i="6"/>
  <c r="R87" i="6"/>
  <c r="R26" i="6"/>
  <c r="R84" i="6"/>
  <c r="R15" i="6"/>
  <c r="R21" i="6"/>
  <c r="R78" i="6"/>
  <c r="R9" i="6"/>
  <c r="R27" i="6"/>
  <c r="R68" i="6"/>
  <c r="R31" i="6"/>
  <c r="R79" i="6"/>
  <c r="R66" i="6"/>
  <c r="R35" i="6"/>
  <c r="R64" i="6"/>
  <c r="R54" i="6"/>
  <c r="R60" i="6"/>
  <c r="R70" i="6"/>
  <c r="R24" i="6"/>
  <c r="R75" i="6"/>
  <c r="R73" i="6"/>
  <c r="R85" i="6"/>
  <c r="R83" i="6"/>
  <c r="R44" i="6"/>
  <c r="R36" i="6"/>
  <c r="R50" i="6"/>
  <c r="R80" i="6"/>
  <c r="R25" i="6"/>
  <c r="R12" i="6"/>
  <c r="R40" i="6"/>
  <c r="R22" i="6"/>
  <c r="R32" i="6"/>
  <c r="R38" i="6"/>
  <c r="R82" i="6"/>
  <c r="R20" i="6"/>
  <c r="R16" i="6"/>
  <c r="R28" i="6"/>
  <c r="R42" i="6"/>
  <c r="R4" i="6"/>
  <c r="R8" i="6"/>
  <c r="R58" i="6"/>
  <c r="R6" i="6"/>
  <c r="R46" i="6"/>
  <c r="R18" i="6"/>
  <c r="R34" i="6"/>
  <c r="R14" i="6"/>
  <c r="R30" i="6"/>
  <c r="R10" i="6"/>
  <c r="M137" i="6"/>
  <c r="N10" i="6"/>
  <c r="M110" i="6"/>
  <c r="M130" i="6"/>
  <c r="M124" i="6"/>
  <c r="N72" i="6"/>
  <c r="M116" i="6"/>
  <c r="N11" i="6"/>
  <c r="M101" i="6"/>
  <c r="M113" i="6"/>
  <c r="N75"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N76" i="6"/>
  <c r="M141" i="6"/>
  <c r="N141" i="6" s="1"/>
  <c r="N79" i="6"/>
  <c r="M108" i="6"/>
  <c r="M95" i="6"/>
  <c r="N69" i="6"/>
  <c r="M115" i="6"/>
  <c r="N81" i="6"/>
  <c r="M111" i="6"/>
  <c r="M145" i="6"/>
  <c r="N31" i="6"/>
  <c r="N87" i="6"/>
  <c r="M90" i="6"/>
  <c r="N65" i="6"/>
  <c r="N19" i="6"/>
  <c r="H110" i="6"/>
  <c r="I110" i="6"/>
  <c r="H141" i="6"/>
  <c r="I141" i="6"/>
  <c r="H112" i="6"/>
  <c r="I112" i="6"/>
  <c r="H126" i="6"/>
  <c r="I126" i="6"/>
  <c r="H124" i="6"/>
  <c r="I124" i="6"/>
  <c r="I96" i="6"/>
  <c r="H96" i="6"/>
  <c r="H113" i="6"/>
  <c r="I113" i="6"/>
  <c r="H133" i="6"/>
  <c r="I133" i="6"/>
  <c r="H155" i="6"/>
  <c r="I155" i="6"/>
  <c r="N26" i="6"/>
  <c r="N67" i="6"/>
  <c r="M91" i="6"/>
  <c r="M132" i="6"/>
  <c r="M157" i="6"/>
  <c r="M165" i="6" s="1"/>
  <c r="N21" i="6"/>
  <c r="M150" i="6"/>
  <c r="N63" i="6"/>
  <c r="N73" i="6"/>
  <c r="N13" i="6"/>
  <c r="M99" i="6"/>
  <c r="M118" i="6"/>
  <c r="N68" i="6"/>
  <c r="N85" i="6"/>
  <c r="N53" i="6"/>
  <c r="F160" i="6"/>
  <c r="F161" i="6" s="1"/>
  <c r="I123" i="6"/>
  <c r="H123" i="6"/>
  <c r="H102" i="6"/>
  <c r="I102" i="6"/>
  <c r="I107" i="6"/>
  <c r="H107" i="6"/>
  <c r="N44" i="6"/>
  <c r="M89" i="6"/>
  <c r="N27" i="6"/>
  <c r="M120" i="6"/>
  <c r="N42" i="6"/>
  <c r="M155" i="6"/>
  <c r="N155" i="6" s="1"/>
  <c r="N88" i="6"/>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S27" i="6" s="1"/>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N80" i="6"/>
  <c r="M100" i="6"/>
  <c r="N17" i="6"/>
  <c r="N41" i="6"/>
  <c r="N57" i="6"/>
  <c r="N74"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66" i="6"/>
  <c r="N33" i="6"/>
  <c r="M140" i="6"/>
  <c r="M135" i="6"/>
  <c r="M123" i="6"/>
  <c r="M92" i="6"/>
  <c r="I105" i="6"/>
  <c r="H105" i="6"/>
  <c r="H120" i="6"/>
  <c r="I120" i="6"/>
  <c r="H156" i="6"/>
  <c r="I156" i="6"/>
  <c r="H127" i="6"/>
  <c r="I127" i="6"/>
  <c r="H136" i="6"/>
  <c r="I136" i="6"/>
  <c r="I101" i="6"/>
  <c r="H101" i="6"/>
  <c r="H118" i="6"/>
  <c r="I118" i="6"/>
  <c r="N6" i="6"/>
  <c r="N83" i="6"/>
  <c r="M125" i="6"/>
  <c r="N39" i="6"/>
  <c r="M97" i="6"/>
  <c r="M144" i="6"/>
  <c r="M122" i="6"/>
  <c r="N70" i="6"/>
  <c r="N23" i="6"/>
  <c r="M121" i="6"/>
  <c r="M149" i="6"/>
  <c r="N9" i="6"/>
  <c r="M143" i="6"/>
  <c r="M147" i="6"/>
  <c r="N3" i="6"/>
  <c r="N86"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78" i="6"/>
  <c r="N51" i="6"/>
  <c r="M154" i="6"/>
  <c r="N154" i="6" s="1"/>
  <c r="M117" i="6"/>
  <c r="N117" i="6" s="1"/>
  <c r="M151" i="6"/>
  <c r="N84"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H103" i="1"/>
  <c r="I10" i="3"/>
  <c r="R117" i="1" s="1"/>
  <c r="N36" i="1"/>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L160" i="1"/>
  <c r="B39"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F161" i="1" s="1"/>
  <c r="M9" i="1"/>
  <c r="M19" i="1"/>
  <c r="M8" i="1"/>
  <c r="M26" i="1"/>
  <c r="M21" i="1"/>
  <c r="R24" i="1"/>
  <c r="R66" i="1"/>
  <c r="R98" i="1"/>
  <c r="R87" i="1"/>
  <c r="R59" i="1"/>
  <c r="R53" i="1"/>
  <c r="R75" i="1"/>
  <c r="R85" i="1"/>
  <c r="R146" i="1"/>
  <c r="R64" i="1"/>
  <c r="R86" i="1"/>
  <c r="R113" i="1"/>
  <c r="R38" i="1"/>
  <c r="R88" i="1"/>
  <c r="R148" i="1"/>
  <c r="R44" i="1"/>
  <c r="R32" i="1"/>
  <c r="R105" i="1"/>
  <c r="R42" i="1"/>
  <c r="R83" i="1"/>
  <c r="R55" i="1"/>
  <c r="R76" i="1"/>
  <c r="R131" i="1"/>
  <c r="R133" i="1"/>
  <c r="R35" i="1"/>
  <c r="R96" i="1"/>
  <c r="R69" i="1"/>
  <c r="R95" i="1"/>
  <c r="R152" i="1"/>
  <c r="R114" i="1"/>
  <c r="R157" i="1"/>
  <c r="R165" i="1" s="1"/>
  <c r="R166" i="1" s="1"/>
  <c r="R127" i="1"/>
  <c r="R142" i="1"/>
  <c r="R68" i="1"/>
  <c r="R97" i="1"/>
  <c r="R99" i="1"/>
  <c r="R149" i="1"/>
  <c r="R57" i="1"/>
  <c r="R43" i="1"/>
  <c r="R139" i="1"/>
  <c r="R39" i="1"/>
  <c r="R153" i="1"/>
  <c r="R79" i="1"/>
  <c r="R116" i="1"/>
  <c r="R110" i="1"/>
  <c r="R156" i="1"/>
  <c r="R141" i="1"/>
  <c r="R128" i="1"/>
  <c r="R46" i="1"/>
  <c r="R52" i="1"/>
  <c r="R123" i="1"/>
  <c r="R151" i="1"/>
  <c r="R91" i="1"/>
  <c r="R47" i="1"/>
  <c r="R145" i="1"/>
  <c r="R104" i="1"/>
  <c r="R144" i="1"/>
  <c r="R56" i="1"/>
  <c r="R120" i="1"/>
  <c r="R25" i="1"/>
  <c r="R15" i="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S146" i="1" l="1"/>
  <c r="S35" i="1"/>
  <c r="S32" i="1"/>
  <c r="S95" i="1"/>
  <c r="S52" i="1"/>
  <c r="S148" i="1"/>
  <c r="S87" i="1"/>
  <c r="S133" i="1"/>
  <c r="S120" i="1"/>
  <c r="S68" i="1"/>
  <c r="S96" i="1"/>
  <c r="L161" i="6"/>
  <c r="B44" i="5"/>
  <c r="S98" i="1"/>
  <c r="AE163" i="1"/>
  <c r="S15" i="1"/>
  <c r="Q160" i="1"/>
  <c r="Q161" i="1" s="1"/>
  <c r="Q162" i="1" s="1"/>
  <c r="Q163" i="1"/>
  <c r="Q164" i="1" s="1"/>
  <c r="Z160" i="1"/>
  <c r="Z161" i="1" s="1"/>
  <c r="Z163" i="1"/>
  <c r="S127" i="1"/>
  <c r="S37" i="6"/>
  <c r="S11" i="6"/>
  <c r="R164" i="6"/>
  <c r="S17" i="6"/>
  <c r="M166" i="6"/>
  <c r="M160" i="6"/>
  <c r="S21" i="6"/>
  <c r="S63" i="6"/>
  <c r="S51" i="6"/>
  <c r="S65" i="6"/>
  <c r="S105" i="1"/>
  <c r="S75" i="1"/>
  <c r="S13" i="1"/>
  <c r="S45" i="6"/>
  <c r="S69" i="6"/>
  <c r="S71" i="6"/>
  <c r="S88" i="6"/>
  <c r="S85" i="6"/>
  <c r="S31" i="6"/>
  <c r="S47" i="6"/>
  <c r="S86" i="6"/>
  <c r="S141" i="1"/>
  <c r="R118" i="1"/>
  <c r="S118" i="1" s="1"/>
  <c r="R140" i="1"/>
  <c r="S140" i="1" s="1"/>
  <c r="R134" i="1"/>
  <c r="S134" i="1" s="1"/>
  <c r="R132" i="1"/>
  <c r="S132" i="1" s="1"/>
  <c r="S61" i="6"/>
  <c r="S69" i="1"/>
  <c r="R126" i="1"/>
  <c r="S126" i="1" s="1"/>
  <c r="S53" i="6"/>
  <c r="S16" i="6"/>
  <c r="I160" i="6"/>
  <c r="S68" i="6"/>
  <c r="S10" i="6"/>
  <c r="N151" i="6"/>
  <c r="N107" i="6"/>
  <c r="N121" i="6"/>
  <c r="N98" i="6"/>
  <c r="S35" i="6"/>
  <c r="S84" i="6"/>
  <c r="N139" i="6"/>
  <c r="N145" i="6"/>
  <c r="N108" i="6"/>
  <c r="N113" i="6"/>
  <c r="N130" i="6"/>
  <c r="S14" i="6"/>
  <c r="S58" i="6"/>
  <c r="S38" i="6"/>
  <c r="R142" i="6"/>
  <c r="S142" i="6" s="1"/>
  <c r="R153" i="6"/>
  <c r="S153" i="6" s="1"/>
  <c r="S70" i="6"/>
  <c r="R143" i="6"/>
  <c r="S9" i="6"/>
  <c r="R126" i="6"/>
  <c r="S126" i="6" s="1"/>
  <c r="S23" i="6"/>
  <c r="S49" i="6"/>
  <c r="R108" i="6"/>
  <c r="R125" i="6"/>
  <c r="S125" i="6" s="1"/>
  <c r="R156" i="6"/>
  <c r="S156" i="6" s="1"/>
  <c r="R90" i="6"/>
  <c r="N131" i="6"/>
  <c r="N129" i="6"/>
  <c r="N92" i="6"/>
  <c r="N102" i="6"/>
  <c r="S41" i="6"/>
  <c r="N133" i="6"/>
  <c r="N111" i="6"/>
  <c r="N142" i="6"/>
  <c r="N101" i="6"/>
  <c r="N110" i="6"/>
  <c r="R129" i="6"/>
  <c r="S129" i="6" s="1"/>
  <c r="S8" i="6"/>
  <c r="R111" i="6"/>
  <c r="S111" i="6" s="1"/>
  <c r="R109" i="6"/>
  <c r="S109" i="6" s="1"/>
  <c r="R102" i="6"/>
  <c r="S102" i="6" s="1"/>
  <c r="R150" i="6"/>
  <c r="S150" i="6" s="1"/>
  <c r="R144" i="6"/>
  <c r="S144" i="6" s="1"/>
  <c r="R123" i="6"/>
  <c r="S123" i="6" s="1"/>
  <c r="R148" i="6"/>
  <c r="S148" i="6" s="1"/>
  <c r="S67" i="6"/>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W136" i="6"/>
  <c r="W90" i="6"/>
  <c r="W55" i="6"/>
  <c r="W135" i="6"/>
  <c r="W53" i="6"/>
  <c r="W69" i="6"/>
  <c r="W157" i="6"/>
  <c r="W165" i="6" s="1"/>
  <c r="W94" i="6"/>
  <c r="W57" i="6"/>
  <c r="W98" i="6"/>
  <c r="W106" i="6"/>
  <c r="W52" i="6"/>
  <c r="W67" i="6"/>
  <c r="W84" i="6"/>
  <c r="W152" i="6"/>
  <c r="W128" i="6"/>
  <c r="W21" i="6"/>
  <c r="W140" i="6"/>
  <c r="W134" i="6"/>
  <c r="W61" i="6"/>
  <c r="W100" i="6"/>
  <c r="W119" i="6"/>
  <c r="X119" i="6" s="1"/>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W87" i="6"/>
  <c r="W110" i="6"/>
  <c r="W124" i="6"/>
  <c r="W68" i="6"/>
  <c r="X68" i="6" s="1"/>
  <c r="W31" i="6"/>
  <c r="W73" i="6"/>
  <c r="W116" i="6"/>
  <c r="W118" i="6"/>
  <c r="W65" i="6"/>
  <c r="W35" i="6"/>
  <c r="W66" i="6"/>
  <c r="W112" i="6"/>
  <c r="W89" i="6"/>
  <c r="W122" i="6"/>
  <c r="W153" i="6"/>
  <c r="W114" i="6"/>
  <c r="W96" i="6"/>
  <c r="W144" i="6"/>
  <c r="W24" i="6"/>
  <c r="W12" i="6"/>
  <c r="W8" i="6"/>
  <c r="W149" i="6"/>
  <c r="W142" i="6"/>
  <c r="W20" i="6"/>
  <c r="W109" i="6"/>
  <c r="X109" i="6" s="1"/>
  <c r="W25" i="6"/>
  <c r="W80" i="6"/>
  <c r="W82" i="6"/>
  <c r="W111" i="6"/>
  <c r="W46" i="6"/>
  <c r="W151" i="6"/>
  <c r="W18" i="6"/>
  <c r="W58" i="6"/>
  <c r="W16" i="6"/>
  <c r="W6" i="6"/>
  <c r="W131" i="6"/>
  <c r="W36" i="6"/>
  <c r="W30" i="6"/>
  <c r="W4" i="6"/>
  <c r="W44" i="6"/>
  <c r="W14" i="6"/>
  <c r="W83" i="6"/>
  <c r="W22" i="6"/>
  <c r="W32" i="6"/>
  <c r="W10" i="6"/>
  <c r="W40" i="6"/>
  <c r="W129" i="6"/>
  <c r="W38" i="6"/>
  <c r="W50" i="6"/>
  <c r="W107" i="6"/>
  <c r="X107" i="6" s="1"/>
  <c r="W42" i="6"/>
  <c r="W28" i="6"/>
  <c r="W34" i="6"/>
  <c r="X34" i="6" s="1"/>
  <c r="S88" i="1"/>
  <c r="N112" i="6"/>
  <c r="N125" i="6"/>
  <c r="N123" i="6"/>
  <c r="N127" i="6"/>
  <c r="S43" i="6"/>
  <c r="S33" i="6"/>
  <c r="N89" i="6"/>
  <c r="N118" i="6"/>
  <c r="N150" i="6"/>
  <c r="R151" i="6"/>
  <c r="S151" i="6" s="1"/>
  <c r="S4" i="6"/>
  <c r="S32" i="6"/>
  <c r="S80" i="6"/>
  <c r="R93" i="6"/>
  <c r="S93" i="6" s="1"/>
  <c r="S60" i="6"/>
  <c r="R95" i="6"/>
  <c r="S95" i="6" s="1"/>
  <c r="R110" i="6"/>
  <c r="S110" i="6" s="1"/>
  <c r="S78" i="6"/>
  <c r="S76" i="6"/>
  <c r="R106" i="6"/>
  <c r="S106" i="6" s="1"/>
  <c r="R101" i="6"/>
  <c r="S101" i="6" s="1"/>
  <c r="R94" i="6"/>
  <c r="S94" i="6" s="1"/>
  <c r="S5" i="6"/>
  <c r="R100" i="6"/>
  <c r="S100" i="6" s="1"/>
  <c r="R115" i="6"/>
  <c r="S115" i="6" s="1"/>
  <c r="R136" i="6"/>
  <c r="S136" i="6" s="1"/>
  <c r="S19" i="6"/>
  <c r="N114" i="6"/>
  <c r="N147" i="6"/>
  <c r="N135" i="6"/>
  <c r="N106" i="6"/>
  <c r="S29" i="6"/>
  <c r="Q160" i="6"/>
  <c r="N94" i="6"/>
  <c r="N99" i="6"/>
  <c r="N90" i="6"/>
  <c r="S34" i="6"/>
  <c r="S42" i="6"/>
  <c r="S22" i="6"/>
  <c r="S50" i="6"/>
  <c r="S73" i="6"/>
  <c r="S54" i="6"/>
  <c r="S66" i="6"/>
  <c r="R127" i="6"/>
  <c r="S127" i="6" s="1"/>
  <c r="S62" i="6"/>
  <c r="R135" i="6"/>
  <c r="R140" i="6"/>
  <c r="S140" i="6" s="1"/>
  <c r="R105" i="6"/>
  <c r="S105" i="6" s="1"/>
  <c r="R139" i="6"/>
  <c r="S139" i="6" s="1"/>
  <c r="R146" i="6"/>
  <c r="S146" i="6" s="1"/>
  <c r="R98" i="6"/>
  <c r="S98" i="6" s="1"/>
  <c r="R99" i="6"/>
  <c r="S99" i="6" s="1"/>
  <c r="R152" i="6"/>
  <c r="S152" i="6" s="1"/>
  <c r="N143" i="6"/>
  <c r="N140" i="6"/>
  <c r="S90" i="6"/>
  <c r="N103" i="6"/>
  <c r="N115" i="6"/>
  <c r="N93" i="6"/>
  <c r="N116" i="6"/>
  <c r="N137" i="6"/>
  <c r="S18" i="6"/>
  <c r="S28" i="6"/>
  <c r="S40" i="6"/>
  <c r="S36" i="6"/>
  <c r="S75" i="6"/>
  <c r="S64" i="6"/>
  <c r="S79" i="6"/>
  <c r="R89" i="6"/>
  <c r="S89" i="6" s="1"/>
  <c r="S15" i="6"/>
  <c r="R112" i="6"/>
  <c r="S112" i="6" s="1"/>
  <c r="S57" i="6"/>
  <c r="S59" i="6"/>
  <c r="S55" i="6"/>
  <c r="R141" i="6"/>
  <c r="S141" i="6" s="1"/>
  <c r="R103" i="6"/>
  <c r="S103" i="6" s="1"/>
  <c r="S7" i="6"/>
  <c r="N152" i="6"/>
  <c r="N122" i="6"/>
  <c r="N109" i="6"/>
  <c r="S39" i="6"/>
  <c r="N128" i="6"/>
  <c r="N136" i="6"/>
  <c r="S46" i="6"/>
  <c r="S12" i="6"/>
  <c r="S44" i="6"/>
  <c r="R138" i="6"/>
  <c r="S138" i="6" s="1"/>
  <c r="R116" i="6"/>
  <c r="S116" i="6" s="1"/>
  <c r="S56" i="6"/>
  <c r="R121" i="6"/>
  <c r="S121" i="6" s="1"/>
  <c r="S77" i="6"/>
  <c r="S74" i="6"/>
  <c r="S48" i="6"/>
  <c r="S52" i="6"/>
  <c r="R118" i="6"/>
  <c r="S118" i="6" s="1"/>
  <c r="N144" i="6"/>
  <c r="N146" i="6"/>
  <c r="N153" i="6"/>
  <c r="N100" i="6"/>
  <c r="N119" i="6"/>
  <c r="N132" i="6"/>
  <c r="N157" i="6"/>
  <c r="N134" i="6"/>
  <c r="S30" i="6"/>
  <c r="S6" i="6"/>
  <c r="S20" i="6"/>
  <c r="R149" i="6"/>
  <c r="S149" i="6" s="1"/>
  <c r="S83" i="6"/>
  <c r="R147" i="6"/>
  <c r="S147" i="6" s="1"/>
  <c r="R124" i="6"/>
  <c r="S124" i="6" s="1"/>
  <c r="R133" i="6"/>
  <c r="S133" i="6" s="1"/>
  <c r="R122" i="6"/>
  <c r="S122" i="6" s="1"/>
  <c r="S26" i="6"/>
  <c r="S81" i="6"/>
  <c r="R117" i="6"/>
  <c r="S117" i="6" s="1"/>
  <c r="R132" i="6"/>
  <c r="S132" i="6" s="1"/>
  <c r="S72" i="6"/>
  <c r="S3" i="6"/>
  <c r="R154" i="6"/>
  <c r="S154" i="6" s="1"/>
  <c r="R97" i="6"/>
  <c r="S97" i="6" s="1"/>
  <c r="R134" i="6"/>
  <c r="N105" i="6"/>
  <c r="N149" i="6"/>
  <c r="N97" i="6"/>
  <c r="N96" i="6"/>
  <c r="N120" i="6"/>
  <c r="N91" i="6"/>
  <c r="N95" i="6"/>
  <c r="N148" i="6"/>
  <c r="N124" i="6"/>
  <c r="R107" i="6"/>
  <c r="S107" i="6" s="1"/>
  <c r="R131" i="6"/>
  <c r="S131" i="6" s="1"/>
  <c r="S82" i="6"/>
  <c r="S25" i="6"/>
  <c r="R91" i="6"/>
  <c r="S91" i="6" s="1"/>
  <c r="S24" i="6"/>
  <c r="R120" i="6"/>
  <c r="S120" i="6" s="1"/>
  <c r="R145" i="6"/>
  <c r="S145" i="6" s="1"/>
  <c r="S87" i="6"/>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3" i="1"/>
  <c r="S131" i="1"/>
  <c r="S25" i="1"/>
  <c r="S116" i="1"/>
  <c r="S55" i="1"/>
  <c r="S24" i="1"/>
  <c r="S39" i="1"/>
  <c r="S142" i="1"/>
  <c r="S59" i="1"/>
  <c r="S54" i="1"/>
  <c r="S38" i="1"/>
  <c r="S53" i="1"/>
  <c r="S73" i="1"/>
  <c r="S42" i="1"/>
  <c r="S56" i="1"/>
  <c r="S149" i="1"/>
  <c r="S144" i="1"/>
  <c r="S139" i="1"/>
  <c r="S128" i="1"/>
  <c r="S46" i="1"/>
  <c r="S44" i="1"/>
  <c r="S43" i="1"/>
  <c r="S157" i="1"/>
  <c r="S47" i="1"/>
  <c r="S114" i="1"/>
  <c r="S91" i="1"/>
  <c r="S76" i="1"/>
  <c r="S66" i="1"/>
  <c r="S85" i="1"/>
  <c r="S97" i="1"/>
  <c r="S104" i="1"/>
  <c r="S145" i="1"/>
  <c r="S57" i="1"/>
  <c r="S64" i="1"/>
  <c r="S152" i="1"/>
  <c r="S151" i="1"/>
  <c r="S79" i="1"/>
  <c r="AE7" i="1"/>
  <c r="S86" i="1"/>
  <c r="S156" i="1"/>
  <c r="S123" i="1"/>
  <c r="S99" i="1"/>
  <c r="S72" i="1"/>
  <c r="S83" i="1"/>
  <c r="L161" i="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X108" i="6" l="1"/>
  <c r="X144" i="6"/>
  <c r="X50" i="6"/>
  <c r="X58" i="6"/>
  <c r="X20" i="6"/>
  <c r="X113" i="6"/>
  <c r="X129" i="6"/>
  <c r="X142" i="6"/>
  <c r="X153" i="6"/>
  <c r="X149" i="6"/>
  <c r="X107" i="1"/>
  <c r="X18" i="6"/>
  <c r="X120" i="6"/>
  <c r="Q161" i="6"/>
  <c r="C44" i="5"/>
  <c r="B10" i="5"/>
  <c r="L162" i="6"/>
  <c r="AE160" i="1"/>
  <c r="AE161" i="1" s="1"/>
  <c r="B5" i="5"/>
  <c r="L162" i="1"/>
  <c r="V160" i="1"/>
  <c r="V161" i="1" s="1"/>
  <c r="V162" i="1" s="1"/>
  <c r="V163" i="1"/>
  <c r="V164" i="1" s="1"/>
  <c r="S157" i="6"/>
  <c r="R165" i="6"/>
  <c r="M161" i="6"/>
  <c r="B45" i="5"/>
  <c r="B46" i="5" s="1"/>
  <c r="W164" i="6"/>
  <c r="W166" i="6"/>
  <c r="S3" i="1"/>
  <c r="R163" i="1"/>
  <c r="R164" i="1" s="1"/>
  <c r="R160" i="1"/>
  <c r="R161" i="1" s="1"/>
  <c r="R162" i="1" s="1"/>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86" i="6"/>
  <c r="AB55" i="6"/>
  <c r="AB52" i="6"/>
  <c r="AB74" i="6"/>
  <c r="AB84" i="6"/>
  <c r="AB57" i="6"/>
  <c r="AB67" i="6"/>
  <c r="AB56" i="6"/>
  <c r="AB48" i="6"/>
  <c r="AB53" i="6"/>
  <c r="AB61" i="6"/>
  <c r="AB69" i="6"/>
  <c r="AB49" i="6"/>
  <c r="AB71" i="6"/>
  <c r="AB13" i="6"/>
  <c r="AB19" i="6"/>
  <c r="AB3" i="6"/>
  <c r="AB163" i="6" s="1"/>
  <c r="AB78" i="6"/>
  <c r="AB7" i="6"/>
  <c r="AB26" i="6"/>
  <c r="AB51" i="6"/>
  <c r="AB15" i="6"/>
  <c r="AB47" i="6"/>
  <c r="AB37" i="6"/>
  <c r="AB21" i="6"/>
  <c r="AB11" i="6"/>
  <c r="AB39" i="6"/>
  <c r="AB41" i="6"/>
  <c r="AB9" i="6"/>
  <c r="AB45" i="6"/>
  <c r="AB43" i="6"/>
  <c r="AB29" i="6"/>
  <c r="AB76" i="6"/>
  <c r="AB5" i="6"/>
  <c r="AB59" i="6"/>
  <c r="AB17" i="6"/>
  <c r="AB77" i="6"/>
  <c r="AB64" i="6"/>
  <c r="AB62" i="6"/>
  <c r="AB54" i="6"/>
  <c r="AB24" i="6"/>
  <c r="AB81" i="6"/>
  <c r="AB73" i="6"/>
  <c r="AB63" i="6"/>
  <c r="AB72" i="6"/>
  <c r="AB87" i="6"/>
  <c r="AB31" i="6"/>
  <c r="AB27" i="6"/>
  <c r="AB66" i="6"/>
  <c r="AB70" i="6"/>
  <c r="AB65" i="6"/>
  <c r="AB75" i="6"/>
  <c r="AB68" i="6"/>
  <c r="AB23" i="6"/>
  <c r="AB79" i="6"/>
  <c r="AB60" i="6"/>
  <c r="AB85" i="6"/>
  <c r="AB88" i="6"/>
  <c r="AB33" i="6"/>
  <c r="AB35" i="6"/>
  <c r="AB80" i="6"/>
  <c r="AB16" i="6"/>
  <c r="AB28" i="6"/>
  <c r="AB32" i="6"/>
  <c r="AB34" i="6"/>
  <c r="AB4" i="6"/>
  <c r="AB10" i="6"/>
  <c r="AB82" i="6"/>
  <c r="AB36" i="6"/>
  <c r="AB38" i="6"/>
  <c r="AB8" i="6"/>
  <c r="AB46" i="6"/>
  <c r="AB44" i="6"/>
  <c r="AB40" i="6"/>
  <c r="AB14" i="6"/>
  <c r="AB83" i="6"/>
  <c r="AB22" i="6"/>
  <c r="AB42" i="6"/>
  <c r="AB6" i="6"/>
  <c r="AB18" i="6"/>
  <c r="AB50" i="6"/>
  <c r="AB30" i="6"/>
  <c r="AB20" i="6"/>
  <c r="AB25" i="6"/>
  <c r="AB58"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C11" i="6" s="1"/>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C81" i="6" s="1"/>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62" i="1"/>
  <c r="AB31" i="1"/>
  <c r="X50" i="1"/>
  <c r="X16" i="1"/>
  <c r="S36" i="3"/>
  <c r="M161" i="1"/>
  <c r="B40" i="5"/>
  <c r="B41" i="5" s="1"/>
  <c r="M166" i="1"/>
  <c r="C5" i="5"/>
  <c r="C39" i="5"/>
  <c r="S122" i="1"/>
  <c r="N160" i="1"/>
  <c r="S7" i="1"/>
  <c r="O11" i="3"/>
  <c r="AB50" i="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S10" i="3"/>
  <c r="O10" i="3"/>
  <c r="AB13" i="1" s="1"/>
  <c r="S9" i="3"/>
  <c r="R10" i="3" s="1"/>
  <c r="Q162" i="6" l="1"/>
  <c r="C10" i="5"/>
  <c r="V161" i="6"/>
  <c r="D44" i="5"/>
  <c r="AA160" i="1"/>
  <c r="AA161" i="1" s="1"/>
  <c r="AA162" i="1" s="1"/>
  <c r="AA163" i="1"/>
  <c r="AA164" i="1" s="1"/>
  <c r="AC47" i="6"/>
  <c r="AC45" i="6"/>
  <c r="X3" i="1"/>
  <c r="W160" i="1"/>
  <c r="W161" i="1" s="1"/>
  <c r="W162" i="1" s="1"/>
  <c r="W163" i="1"/>
  <c r="W164" i="1" s="1"/>
  <c r="AC86" i="6"/>
  <c r="B11" i="5"/>
  <c r="B12" i="5" s="1"/>
  <c r="M162" i="6"/>
  <c r="B6" i="5"/>
  <c r="B7" i="5" s="1"/>
  <c r="M162" i="1"/>
  <c r="AC9" i="6"/>
  <c r="R166" i="6"/>
  <c r="W161" i="6"/>
  <c r="D45" i="5"/>
  <c r="AB164" i="6"/>
  <c r="R161" i="6"/>
  <c r="C45" i="5"/>
  <c r="C46" i="5" s="1"/>
  <c r="AC72" i="6"/>
  <c r="AC51" i="6"/>
  <c r="AC67" i="6"/>
  <c r="AC65" i="6"/>
  <c r="AC59" i="6"/>
  <c r="AC54" i="6"/>
  <c r="AC37" i="6"/>
  <c r="AC55" i="6"/>
  <c r="AC57" i="6"/>
  <c r="S160" i="6"/>
  <c r="AC48" i="6"/>
  <c r="AC23" i="6"/>
  <c r="AC26" i="6"/>
  <c r="AF146" i="6"/>
  <c r="AI146" i="6" s="1"/>
  <c r="AF145" i="6"/>
  <c r="AI145" i="6" s="1"/>
  <c r="AF62" i="6"/>
  <c r="AF48" i="6"/>
  <c r="AI48" i="6" s="1"/>
  <c r="AF60" i="6"/>
  <c r="AI60" i="6" s="1"/>
  <c r="AF56" i="6"/>
  <c r="AI56" i="6" s="1"/>
  <c r="AF52" i="6"/>
  <c r="AI52" i="6" s="1"/>
  <c r="AF36" i="6"/>
  <c r="AI36" i="6" s="1"/>
  <c r="AF50" i="6"/>
  <c r="AI50" i="6" s="1"/>
  <c r="AF83" i="6"/>
  <c r="AI83" i="6" s="1"/>
  <c r="AF4" i="6"/>
  <c r="AI4" i="6" s="1"/>
  <c r="AF16" i="6"/>
  <c r="AI16" i="6" s="1"/>
  <c r="AF42" i="6"/>
  <c r="AI42" i="6" s="1"/>
  <c r="AF154" i="6"/>
  <c r="AI154" i="6" s="1"/>
  <c r="AF38" i="6"/>
  <c r="AF18" i="6"/>
  <c r="AI18" i="6" s="1"/>
  <c r="AF20" i="6"/>
  <c r="AI20" i="6" s="1"/>
  <c r="AF23" i="6"/>
  <c r="AI23" i="6" s="1"/>
  <c r="AF46" i="6"/>
  <c r="AF112" i="6"/>
  <c r="AI112" i="6" s="1"/>
  <c r="AF82" i="6"/>
  <c r="AI82" i="6" s="1"/>
  <c r="AF54" i="6"/>
  <c r="AI54" i="6" s="1"/>
  <c r="AF26" i="6"/>
  <c r="AF76" i="6"/>
  <c r="AI76" i="6" s="1"/>
  <c r="AF74" i="6"/>
  <c r="AI74" i="6" s="1"/>
  <c r="AF68" i="6"/>
  <c r="AI68" i="6" s="1"/>
  <c r="AF107" i="6"/>
  <c r="AF30" i="6"/>
  <c r="AI30" i="6" s="1"/>
  <c r="AF140" i="6"/>
  <c r="AF122" i="6"/>
  <c r="AI122" i="6" s="1"/>
  <c r="AF34" i="6"/>
  <c r="AI34" i="6" s="1"/>
  <c r="AF119" i="6"/>
  <c r="AI119" i="6" s="1"/>
  <c r="AF123" i="6"/>
  <c r="AI123" i="6" s="1"/>
  <c r="AF116" i="6"/>
  <c r="AF152" i="6"/>
  <c r="AI152" i="6" s="1"/>
  <c r="AF120" i="6"/>
  <c r="AI120" i="6" s="1"/>
  <c r="AF64" i="6"/>
  <c r="AI64" i="6" s="1"/>
  <c r="AF80" i="6"/>
  <c r="AI80" i="6" s="1"/>
  <c r="AF114" i="6"/>
  <c r="AI114" i="6" s="1"/>
  <c r="AF6" i="6"/>
  <c r="AI6" i="6" s="1"/>
  <c r="AF156" i="6"/>
  <c r="AI156" i="6" s="1"/>
  <c r="AF24" i="6"/>
  <c r="AI24" i="6" s="1"/>
  <c r="AF32" i="6"/>
  <c r="AF66" i="6"/>
  <c r="AI66" i="6" s="1"/>
  <c r="AF109" i="6"/>
  <c r="AI109" i="6" s="1"/>
  <c r="AF78" i="6"/>
  <c r="AI78" i="6" s="1"/>
  <c r="AF142" i="6"/>
  <c r="AI142" i="6" s="1"/>
  <c r="AF8" i="6"/>
  <c r="AI8" i="6" s="1"/>
  <c r="AF72" i="6"/>
  <c r="AF132" i="6"/>
  <c r="AI132" i="6" s="1"/>
  <c r="AF25" i="6"/>
  <c r="AI25" i="6" s="1"/>
  <c r="AF121" i="6"/>
  <c r="AI121" i="6" s="1"/>
  <c r="AF157" i="6"/>
  <c r="AF10" i="6"/>
  <c r="AI10" i="6" s="1"/>
  <c r="AF111" i="6"/>
  <c r="AF155" i="6"/>
  <c r="AF17" i="6"/>
  <c r="AI17" i="6" s="1"/>
  <c r="AF11" i="6"/>
  <c r="AI11" i="6" s="1"/>
  <c r="AF55" i="6"/>
  <c r="AI55" i="6" s="1"/>
  <c r="AF91" i="6"/>
  <c r="AI91" i="6" s="1"/>
  <c r="AF149" i="6"/>
  <c r="AI149" i="6" s="1"/>
  <c r="AF93" i="6"/>
  <c r="AI93" i="6" s="1"/>
  <c r="AF22" i="6"/>
  <c r="AI22" i="6" s="1"/>
  <c r="AF117" i="6"/>
  <c r="AI117" i="6" s="1"/>
  <c r="AF5" i="6"/>
  <c r="AI5" i="6" s="1"/>
  <c r="AF40" i="6"/>
  <c r="AI40" i="6" s="1"/>
  <c r="AF9" i="6"/>
  <c r="AI9" i="6" s="1"/>
  <c r="AF95" i="6"/>
  <c r="AI95" i="6" s="1"/>
  <c r="AF86" i="6"/>
  <c r="AF89" i="6"/>
  <c r="AI89" i="6" s="1"/>
  <c r="AF144" i="6"/>
  <c r="AI144" i="6" s="1"/>
  <c r="AF84" i="6"/>
  <c r="AF58" i="6"/>
  <c r="AI58" i="6" s="1"/>
  <c r="AF61" i="6"/>
  <c r="AF153" i="6"/>
  <c r="AI153" i="6" s="1"/>
  <c r="AF139" i="6"/>
  <c r="AI139" i="6" s="1"/>
  <c r="AF143" i="6"/>
  <c r="AF87" i="6"/>
  <c r="AI87" i="6" s="1"/>
  <c r="AF141" i="6"/>
  <c r="AI141" i="6" s="1"/>
  <c r="AF69" i="6"/>
  <c r="AF113" i="6"/>
  <c r="AI113" i="6" s="1"/>
  <c r="AF71" i="6"/>
  <c r="AI71" i="6" s="1"/>
  <c r="AF100" i="6"/>
  <c r="AI100" i="6" s="1"/>
  <c r="AF67" i="6"/>
  <c r="AI67" i="6" s="1"/>
  <c r="AF19" i="6"/>
  <c r="AF14" i="6"/>
  <c r="AI14" i="6" s="1"/>
  <c r="AF124" i="6"/>
  <c r="AI124" i="6" s="1"/>
  <c r="AF101" i="6"/>
  <c r="AI101" i="6" s="1"/>
  <c r="AF44" i="6"/>
  <c r="AI44" i="6" s="1"/>
  <c r="AF7" i="6"/>
  <c r="AI7" i="6" s="1"/>
  <c r="AF150" i="6"/>
  <c r="AI150" i="6" s="1"/>
  <c r="AF12" i="6"/>
  <c r="AI12" i="6" s="1"/>
  <c r="AF57" i="6"/>
  <c r="AI57" i="6" s="1"/>
  <c r="AF92" i="6"/>
  <c r="AI92" i="6" s="1"/>
  <c r="AF147" i="6"/>
  <c r="AI147" i="6" s="1"/>
  <c r="AF151" i="6"/>
  <c r="AI151" i="6" s="1"/>
  <c r="AF65" i="6"/>
  <c r="AI65" i="6" s="1"/>
  <c r="AF90" i="6"/>
  <c r="AF70" i="6"/>
  <c r="AI70" i="6" s="1"/>
  <c r="AF94" i="6"/>
  <c r="AF3" i="6"/>
  <c r="AF148" i="6"/>
  <c r="AI148" i="6" s="1"/>
  <c r="AF134" i="6"/>
  <c r="AF125" i="6"/>
  <c r="AI125" i="6" s="1"/>
  <c r="AF15" i="6"/>
  <c r="AI15" i="6" s="1"/>
  <c r="AF21" i="6"/>
  <c r="AI21" i="6" s="1"/>
  <c r="AF96" i="6"/>
  <c r="AF63" i="6"/>
  <c r="AI63" i="6" s="1"/>
  <c r="AF49" i="6"/>
  <c r="AF28" i="6"/>
  <c r="AI28" i="6" s="1"/>
  <c r="AF85" i="6"/>
  <c r="AI85" i="6" s="1"/>
  <c r="AF99" i="6"/>
  <c r="AI99" i="6" s="1"/>
  <c r="AF13" i="6"/>
  <c r="AI13" i="6" s="1"/>
  <c r="AF88" i="6"/>
  <c r="AI88" i="6" s="1"/>
  <c r="AF102" i="6"/>
  <c r="AI102" i="6" s="1"/>
  <c r="AF97" i="6"/>
  <c r="AI97" i="6" s="1"/>
  <c r="AF115" i="6"/>
  <c r="AI115" i="6" s="1"/>
  <c r="AF98" i="6"/>
  <c r="AF53" i="6"/>
  <c r="AF118" i="6"/>
  <c r="AI118" i="6" s="1"/>
  <c r="AF127" i="6"/>
  <c r="AI127" i="6" s="1"/>
  <c r="AF51" i="6"/>
  <c r="AI51" i="6" s="1"/>
  <c r="AF59" i="6"/>
  <c r="AI59" i="6" s="1"/>
  <c r="AF31" i="6"/>
  <c r="AI31" i="6" s="1"/>
  <c r="AF79" i="6"/>
  <c r="AI79" i="6" s="1"/>
  <c r="AF131" i="6"/>
  <c r="AI131" i="6" s="1"/>
  <c r="AF75" i="6"/>
  <c r="AI75" i="6" s="1"/>
  <c r="AF39" i="6"/>
  <c r="AF27" i="6"/>
  <c r="AI27" i="6" s="1"/>
  <c r="AF43" i="6"/>
  <c r="AI43" i="6" s="1"/>
  <c r="AF29" i="6"/>
  <c r="AI29" i="6" s="1"/>
  <c r="AF77" i="6"/>
  <c r="AI77" i="6" s="1"/>
  <c r="AF108" i="6"/>
  <c r="AF106" i="6"/>
  <c r="AF129" i="6"/>
  <c r="AI129" i="6" s="1"/>
  <c r="AF130" i="6"/>
  <c r="AF105" i="6"/>
  <c r="AI105" i="6" s="1"/>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C25" i="6"/>
  <c r="AC22" i="6"/>
  <c r="AB111" i="6"/>
  <c r="AC10" i="6"/>
  <c r="AC35" i="6"/>
  <c r="AB150" i="6"/>
  <c r="AB102" i="6"/>
  <c r="AB105" i="6"/>
  <c r="AB103" i="6"/>
  <c r="AC63" i="6"/>
  <c r="AB137" i="6"/>
  <c r="AC17" i="6"/>
  <c r="AB106" i="6"/>
  <c r="AB108" i="6"/>
  <c r="AC108" i="6" s="1"/>
  <c r="AB135" i="6"/>
  <c r="AC135" i="6" s="1"/>
  <c r="AB98" i="6"/>
  <c r="AC74" i="6"/>
  <c r="AB140" i="6"/>
  <c r="AC140" i="6" s="1"/>
  <c r="AC20" i="6"/>
  <c r="AB151" i="6"/>
  <c r="AC46" i="6"/>
  <c r="AC4" i="6"/>
  <c r="AB133" i="6"/>
  <c r="AB118" i="6"/>
  <c r="AC79" i="6"/>
  <c r="AC70" i="6"/>
  <c r="AB101" i="6"/>
  <c r="AB124" i="6"/>
  <c r="AC64" i="6"/>
  <c r="AB128" i="6"/>
  <c r="AC128" i="6" s="1"/>
  <c r="AC15" i="6"/>
  <c r="AC19" i="6"/>
  <c r="AC61" i="6"/>
  <c r="AB154" i="6"/>
  <c r="AC154" i="6" s="1"/>
  <c r="AC52" i="6"/>
  <c r="AG134" i="6"/>
  <c r="AG140" i="6"/>
  <c r="AG152" i="6"/>
  <c r="AG136" i="6"/>
  <c r="AG104" i="6"/>
  <c r="AG154" i="6"/>
  <c r="AG94" i="6"/>
  <c r="AG86" i="6"/>
  <c r="AJ86" i="6" s="1"/>
  <c r="AG98" i="6"/>
  <c r="AG56" i="6"/>
  <c r="AG57" i="6"/>
  <c r="AJ57" i="6" s="1"/>
  <c r="AG67" i="6"/>
  <c r="AJ67" i="6" s="1"/>
  <c r="AG135" i="6"/>
  <c r="AG74" i="6"/>
  <c r="AG90" i="6"/>
  <c r="AG52" i="6"/>
  <c r="AG100" i="6"/>
  <c r="AG155" i="6"/>
  <c r="AG84" i="6"/>
  <c r="AJ84" i="6" s="1"/>
  <c r="AG61" i="6"/>
  <c r="AJ61" i="6" s="1"/>
  <c r="AG139" i="6"/>
  <c r="AG156" i="6"/>
  <c r="AG53" i="6"/>
  <c r="AJ53" i="6" s="1"/>
  <c r="AG69" i="6"/>
  <c r="AJ69" i="6" s="1"/>
  <c r="AG92" i="6"/>
  <c r="AG48" i="6"/>
  <c r="AG55" i="6"/>
  <c r="AJ55" i="6" s="1"/>
  <c r="AG59" i="6"/>
  <c r="AG130" i="6"/>
  <c r="AG128" i="6"/>
  <c r="AG9" i="6"/>
  <c r="AG41" i="6"/>
  <c r="AJ41" i="6" s="1"/>
  <c r="AG47" i="6"/>
  <c r="AJ47" i="6" s="1"/>
  <c r="AG49" i="6"/>
  <c r="AJ49" i="6" s="1"/>
  <c r="AG121" i="6"/>
  <c r="AG39" i="6"/>
  <c r="AJ39" i="6" s="1"/>
  <c r="AG71" i="6"/>
  <c r="AJ71" i="6" s="1"/>
  <c r="AG19" i="6"/>
  <c r="AJ19" i="6" s="1"/>
  <c r="AG11" i="6"/>
  <c r="AJ11" i="6" s="1"/>
  <c r="AG141" i="6"/>
  <c r="AG123" i="6"/>
  <c r="AG45" i="6"/>
  <c r="AJ45" i="6" s="1"/>
  <c r="AG115" i="6"/>
  <c r="AG106" i="6"/>
  <c r="AG76" i="6"/>
  <c r="AG3" i="6"/>
  <c r="AG163" i="6" s="1"/>
  <c r="AG29" i="6"/>
  <c r="AJ29" i="6" s="1"/>
  <c r="AG108" i="6"/>
  <c r="AG51" i="6"/>
  <c r="AJ51" i="6" s="1"/>
  <c r="AG119" i="6"/>
  <c r="AG43" i="6"/>
  <c r="AJ43" i="6" s="1"/>
  <c r="AG15" i="6"/>
  <c r="AG7" i="6"/>
  <c r="AG26" i="6"/>
  <c r="AJ26" i="6" s="1"/>
  <c r="AG21" i="6"/>
  <c r="AG13" i="6"/>
  <c r="AJ13" i="6" s="1"/>
  <c r="AG146" i="6"/>
  <c r="AG37" i="6"/>
  <c r="AJ37" i="6" s="1"/>
  <c r="AG117" i="6"/>
  <c r="AG17" i="6"/>
  <c r="AG132" i="6"/>
  <c r="AG78" i="6"/>
  <c r="AG113" i="6"/>
  <c r="AG5" i="6"/>
  <c r="AG62" i="6"/>
  <c r="AH62" i="6" s="1"/>
  <c r="AG120" i="6"/>
  <c r="AG85" i="6"/>
  <c r="AJ85" i="6" s="1"/>
  <c r="AG60" i="6"/>
  <c r="AJ60" i="6" s="1"/>
  <c r="AG72" i="6"/>
  <c r="AJ72" i="6" s="1"/>
  <c r="AG124" i="6"/>
  <c r="AH124" i="6" s="1"/>
  <c r="AG54" i="6"/>
  <c r="AJ54" i="6" s="1"/>
  <c r="AG95" i="6"/>
  <c r="AG35" i="6"/>
  <c r="AJ35" i="6" s="1"/>
  <c r="AG127" i="6"/>
  <c r="AG65" i="6"/>
  <c r="AJ65" i="6" s="1"/>
  <c r="AG73" i="6"/>
  <c r="AJ73" i="6" s="1"/>
  <c r="AG97" i="6"/>
  <c r="AG102" i="6"/>
  <c r="AH102" i="6" s="1"/>
  <c r="AG105" i="6"/>
  <c r="AG70" i="6"/>
  <c r="AG93" i="6"/>
  <c r="AG133" i="6"/>
  <c r="AG64" i="6"/>
  <c r="AG89" i="6"/>
  <c r="AG122" i="6"/>
  <c r="AG23" i="6"/>
  <c r="AG148" i="6"/>
  <c r="AG147" i="6"/>
  <c r="AG137" i="6"/>
  <c r="AG81" i="6"/>
  <c r="AG77" i="6"/>
  <c r="AJ77" i="6" s="1"/>
  <c r="AG143" i="6"/>
  <c r="AG33" i="6"/>
  <c r="AJ33" i="6" s="1"/>
  <c r="AG153" i="6"/>
  <c r="AH153" i="6" s="1"/>
  <c r="AG114" i="6"/>
  <c r="AG68" i="6"/>
  <c r="AJ68" i="6" s="1"/>
  <c r="AG103" i="6"/>
  <c r="AG101" i="6"/>
  <c r="AG63" i="6"/>
  <c r="AJ63" i="6" s="1"/>
  <c r="AG125" i="6"/>
  <c r="AG144" i="6"/>
  <c r="AG126" i="6"/>
  <c r="AG88" i="6"/>
  <c r="AJ88" i="6" s="1"/>
  <c r="AG112" i="6"/>
  <c r="AG150" i="6"/>
  <c r="AH150" i="6" s="1"/>
  <c r="AG99" i="6"/>
  <c r="AG66" i="6"/>
  <c r="AG138" i="6"/>
  <c r="AG31" i="6"/>
  <c r="AJ31" i="6" s="1"/>
  <c r="AG79" i="6"/>
  <c r="AJ79" i="6" s="1"/>
  <c r="AG118" i="6"/>
  <c r="AG110" i="6"/>
  <c r="AG75" i="6"/>
  <c r="AJ75" i="6" s="1"/>
  <c r="AG27" i="6"/>
  <c r="AG91" i="6"/>
  <c r="AG96" i="6"/>
  <c r="AG116" i="6"/>
  <c r="AG145" i="6"/>
  <c r="AG87" i="6"/>
  <c r="AG24" i="6"/>
  <c r="AG16" i="6"/>
  <c r="AG50" i="6"/>
  <c r="AG18" i="6"/>
  <c r="AG107" i="6"/>
  <c r="AG46" i="6"/>
  <c r="AG80" i="6"/>
  <c r="AG151" i="6"/>
  <c r="AG109" i="6"/>
  <c r="AG131" i="6"/>
  <c r="AG12" i="6"/>
  <c r="AG6" i="6"/>
  <c r="AG83" i="6"/>
  <c r="AG40" i="6"/>
  <c r="AG4" i="6"/>
  <c r="AG34" i="6"/>
  <c r="AJ34" i="6" s="1"/>
  <c r="AG58" i="6"/>
  <c r="AG142" i="6"/>
  <c r="AH142" i="6" s="1"/>
  <c r="AG14" i="6"/>
  <c r="AG149" i="6"/>
  <c r="AG10" i="6"/>
  <c r="AG32" i="6"/>
  <c r="AG30" i="6"/>
  <c r="AG25" i="6"/>
  <c r="AG42" i="6"/>
  <c r="AJ42" i="6" s="1"/>
  <c r="AG129" i="6"/>
  <c r="AG36" i="6"/>
  <c r="AJ36" i="6" s="1"/>
  <c r="AG28" i="6"/>
  <c r="AJ28" i="6" s="1"/>
  <c r="AG44" i="6"/>
  <c r="AG8" i="6"/>
  <c r="AG20" i="6"/>
  <c r="AG22" i="6"/>
  <c r="AG111" i="6"/>
  <c r="AG38" i="6"/>
  <c r="AG82" i="6"/>
  <c r="AJ82" i="6" s="1"/>
  <c r="AI111" i="6"/>
  <c r="AC49" i="6"/>
  <c r="AI62" i="6"/>
  <c r="AC30" i="6"/>
  <c r="AC83" i="6"/>
  <c r="AC8" i="6"/>
  <c r="AC34" i="6"/>
  <c r="AB125" i="6"/>
  <c r="AB96" i="6"/>
  <c r="AB116" i="6"/>
  <c r="AB148" i="6"/>
  <c r="AB114" i="6"/>
  <c r="AC73" i="6"/>
  <c r="AC77" i="6"/>
  <c r="AC5" i="6"/>
  <c r="AB119" i="6"/>
  <c r="AC21" i="6"/>
  <c r="AB115" i="6"/>
  <c r="AB113" i="6"/>
  <c r="AC53" i="6"/>
  <c r="AB104" i="6"/>
  <c r="AC104" i="6" s="1"/>
  <c r="AB134" i="6"/>
  <c r="AC69" i="6"/>
  <c r="AC85" i="6"/>
  <c r="AI38" i="6"/>
  <c r="AC50" i="6"/>
  <c r="AC14" i="6"/>
  <c r="AC38" i="6"/>
  <c r="AC32" i="6"/>
  <c r="AB91" i="6"/>
  <c r="AC88" i="6"/>
  <c r="AB112" i="6"/>
  <c r="AC66" i="6"/>
  <c r="AB110" i="6"/>
  <c r="AC110" i="6" s="1"/>
  <c r="AB138" i="6"/>
  <c r="AC76" i="6"/>
  <c r="AB121" i="6"/>
  <c r="AC13" i="6"/>
  <c r="AB156" i="6"/>
  <c r="AB155" i="6"/>
  <c r="AB92" i="6"/>
  <c r="AI26" i="6"/>
  <c r="AC43" i="6"/>
  <c r="AC39" i="6"/>
  <c r="AC3" i="6"/>
  <c r="AA160" i="6"/>
  <c r="AI53" i="6"/>
  <c r="AK53" i="6" s="1"/>
  <c r="AB142" i="6"/>
  <c r="AB107" i="6"/>
  <c r="AC36" i="6"/>
  <c r="AC28" i="6"/>
  <c r="AB120" i="6"/>
  <c r="AC27" i="6"/>
  <c r="AB93" i="6"/>
  <c r="AC24" i="6"/>
  <c r="AB95" i="6"/>
  <c r="AB141" i="6"/>
  <c r="AB132" i="6"/>
  <c r="AC71" i="6"/>
  <c r="AB139" i="6"/>
  <c r="AC84" i="6"/>
  <c r="AI116" i="6"/>
  <c r="AI46" i="6"/>
  <c r="AC18" i="6"/>
  <c r="AC40" i="6"/>
  <c r="AB129" i="6"/>
  <c r="AC16" i="6"/>
  <c r="AC33" i="6"/>
  <c r="AB122" i="6"/>
  <c r="AC68" i="6"/>
  <c r="AB145" i="6"/>
  <c r="AC31" i="6"/>
  <c r="AB144" i="6"/>
  <c r="AB117" i="6"/>
  <c r="AB146" i="6"/>
  <c r="AB130" i="6"/>
  <c r="AC7" i="6"/>
  <c r="AB90" i="6"/>
  <c r="AB94" i="6"/>
  <c r="AI107" i="6"/>
  <c r="AC12" i="6"/>
  <c r="AC6" i="6"/>
  <c r="AB149" i="6"/>
  <c r="AC82" i="6"/>
  <c r="AC80" i="6"/>
  <c r="AB126" i="6"/>
  <c r="AB99" i="6"/>
  <c r="AC75" i="6"/>
  <c r="AB127" i="6"/>
  <c r="AC87" i="6"/>
  <c r="AC62" i="6"/>
  <c r="AB89" i="6"/>
  <c r="AC29" i="6"/>
  <c r="AC78" i="6"/>
  <c r="AB100" i="6"/>
  <c r="AC56" i="6"/>
  <c r="AI134" i="6"/>
  <c r="AI32" i="6"/>
  <c r="AC58" i="6"/>
  <c r="AC42" i="6"/>
  <c r="AC44" i="6"/>
  <c r="AB109" i="6"/>
  <c r="AB131" i="6"/>
  <c r="AB153" i="6"/>
  <c r="AC60" i="6"/>
  <c r="AB147" i="6"/>
  <c r="AB97" i="6"/>
  <c r="AB143" i="6"/>
  <c r="AC41" i="6"/>
  <c r="AB123" i="6"/>
  <c r="AB157" i="6"/>
  <c r="AB165" i="6" s="1"/>
  <c r="AB136" i="6"/>
  <c r="AB152" i="6"/>
  <c r="AF38" i="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I103" i="1" s="1"/>
  <c r="AF6" i="1"/>
  <c r="AI6" i="1" s="1"/>
  <c r="AF52" i="1"/>
  <c r="AI52" i="1" s="1"/>
  <c r="AF26" i="1"/>
  <c r="AI26" i="1" s="1"/>
  <c r="AF76" i="1"/>
  <c r="AI76" i="1" s="1"/>
  <c r="AF88" i="1"/>
  <c r="AI88" i="1" s="1"/>
  <c r="AF46" i="1"/>
  <c r="AI46" i="1" s="1"/>
  <c r="AF104" i="1"/>
  <c r="AI104" i="1" s="1"/>
  <c r="AF95" i="1"/>
  <c r="AI95" i="1" s="1"/>
  <c r="AF83" i="1"/>
  <c r="AF137" i="1"/>
  <c r="AI137" i="1" s="1"/>
  <c r="AF100" i="1"/>
  <c r="AI100" i="1" s="1"/>
  <c r="AF125" i="1"/>
  <c r="AI125" i="1" s="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145" i="1"/>
  <c r="AG62" i="1"/>
  <c r="AG31" i="1"/>
  <c r="AG29" i="1"/>
  <c r="AG5" i="1"/>
  <c r="AJ5" i="1" s="1"/>
  <c r="AC50" i="1"/>
  <c r="AC13" i="1"/>
  <c r="S160" i="1"/>
  <c r="AI38" i="1"/>
  <c r="AI51" i="1"/>
  <c r="AI83" i="1"/>
  <c r="C6" i="5"/>
  <c r="C7" i="5" s="1"/>
  <c r="C40" i="5"/>
  <c r="C41" i="5" s="1"/>
  <c r="AC31" i="1"/>
  <c r="D5" i="5"/>
  <c r="D39"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157" i="6" s="1"/>
  <c r="AG165" i="6" s="1"/>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G117" i="1"/>
  <c r="AH117" i="1" s="1"/>
  <c r="AG112" i="1"/>
  <c r="AB43" i="1"/>
  <c r="AB10" i="1"/>
  <c r="AC10" i="1" s="1"/>
  <c r="AB125" i="1"/>
  <c r="AC125" i="1" s="1"/>
  <c r="AB117" i="1"/>
  <c r="AC117" i="1" s="1"/>
  <c r="AH146" i="6" l="1"/>
  <c r="D46" i="5"/>
  <c r="AH123" i="6"/>
  <c r="AH20" i="6"/>
  <c r="AH23" i="1"/>
  <c r="AH46" i="6"/>
  <c r="AH116" i="6"/>
  <c r="AH144" i="6"/>
  <c r="AH132" i="6"/>
  <c r="AH63" i="1"/>
  <c r="AH50" i="6"/>
  <c r="AI157" i="6"/>
  <c r="AF165" i="6"/>
  <c r="AF166" i="6" s="1"/>
  <c r="AH5" i="6"/>
  <c r="AA161" i="6"/>
  <c r="E44" i="5"/>
  <c r="AI3" i="6"/>
  <c r="AF163" i="6"/>
  <c r="AF164" i="6" s="1"/>
  <c r="D10" i="5"/>
  <c r="V162" i="6"/>
  <c r="AI157" i="1"/>
  <c r="AH134" i="1"/>
  <c r="AH156" i="1"/>
  <c r="AI3" i="1"/>
  <c r="AF163" i="1"/>
  <c r="AF164" i="1" s="1"/>
  <c r="AF160" i="1"/>
  <c r="AF161" i="1" s="1"/>
  <c r="AF162" i="1" s="1"/>
  <c r="AJ141" i="6"/>
  <c r="AK141" i="6" s="1"/>
  <c r="AG163" i="1"/>
  <c r="AG164" i="1" s="1"/>
  <c r="AC3" i="1"/>
  <c r="AB160" i="1"/>
  <c r="AB161" i="1" s="1"/>
  <c r="AB162" i="1" s="1"/>
  <c r="AB163" i="1"/>
  <c r="AB164" i="1" s="1"/>
  <c r="W162" i="6"/>
  <c r="D11" i="5"/>
  <c r="AG166" i="6"/>
  <c r="AB166" i="6"/>
  <c r="AC157" i="1"/>
  <c r="AB165" i="1"/>
  <c r="AB166" i="1" s="1"/>
  <c r="AG164" i="6"/>
  <c r="R162" i="6"/>
  <c r="C11" i="5"/>
  <c r="C12" i="5" s="1"/>
  <c r="AH24" i="6"/>
  <c r="AH68" i="6"/>
  <c r="AH145" i="6"/>
  <c r="AH23" i="6"/>
  <c r="AH40" i="6"/>
  <c r="AH14" i="6"/>
  <c r="AH16" i="6"/>
  <c r="AH48" i="6"/>
  <c r="AH111" i="6"/>
  <c r="AH110" i="6"/>
  <c r="AH112" i="6"/>
  <c r="AH95" i="6"/>
  <c r="AH107" i="6"/>
  <c r="AH59" i="6"/>
  <c r="AJ138" i="6"/>
  <c r="AK138" i="6" s="1"/>
  <c r="AH131" i="6"/>
  <c r="AK75" i="6"/>
  <c r="AH93" i="6"/>
  <c r="AH10" i="6"/>
  <c r="AH89" i="6"/>
  <c r="AJ14" i="6"/>
  <c r="AK14" i="6" s="1"/>
  <c r="AJ50" i="6"/>
  <c r="AK50" i="6" s="1"/>
  <c r="AK57" i="6"/>
  <c r="AJ152" i="6"/>
  <c r="AK152" i="6" s="1"/>
  <c r="AH30" i="6"/>
  <c r="AH80" i="6"/>
  <c r="AK34" i="6"/>
  <c r="AH122" i="6"/>
  <c r="AH97" i="6"/>
  <c r="AH149" i="6"/>
  <c r="AK67" i="6"/>
  <c r="AJ105" i="6"/>
  <c r="AK105" i="6" s="1"/>
  <c r="AH69" i="6"/>
  <c r="AJ16" i="6"/>
  <c r="AK16" i="6" s="1"/>
  <c r="AJ155" i="6"/>
  <c r="AK68" i="6"/>
  <c r="AH127" i="6"/>
  <c r="AJ48" i="6"/>
  <c r="AK48" i="6" s="1"/>
  <c r="AH91" i="6"/>
  <c r="AH66" i="6"/>
  <c r="AJ130" i="6"/>
  <c r="AK82" i="6"/>
  <c r="AH12" i="6"/>
  <c r="AH133" i="6"/>
  <c r="AH120" i="6"/>
  <c r="AJ106" i="6"/>
  <c r="AJ100" i="6"/>
  <c r="AK100" i="6" s="1"/>
  <c r="AJ92" i="6"/>
  <c r="AK92" i="6" s="1"/>
  <c r="AJ110" i="6"/>
  <c r="AK110" i="6" s="1"/>
  <c r="AK33" i="6"/>
  <c r="AK79" i="6"/>
  <c r="AJ96" i="6"/>
  <c r="AK31" i="6"/>
  <c r="AJ12" i="6"/>
  <c r="AK12" i="6" s="1"/>
  <c r="AC130" i="6"/>
  <c r="AH148" i="6"/>
  <c r="AH54" i="6"/>
  <c r="AH113" i="6"/>
  <c r="AK55" i="6"/>
  <c r="AK88"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K54" i="6"/>
  <c r="AC144" i="6"/>
  <c r="AJ144" i="6"/>
  <c r="AK144" i="6" s="1"/>
  <c r="AC129" i="6"/>
  <c r="AJ129" i="6"/>
  <c r="AK129" i="6" s="1"/>
  <c r="AK36" i="6"/>
  <c r="AH44" i="6"/>
  <c r="AJ44" i="6"/>
  <c r="AK44" i="6" s="1"/>
  <c r="AH83" i="6"/>
  <c r="AJ83" i="6"/>
  <c r="AK83" i="6" s="1"/>
  <c r="AH125" i="6"/>
  <c r="AH143" i="6"/>
  <c r="AK73" i="6"/>
  <c r="AH60" i="6"/>
  <c r="AH17" i="6"/>
  <c r="AJ17" i="6"/>
  <c r="AK17" i="6" s="1"/>
  <c r="AH15" i="6"/>
  <c r="AJ15" i="6"/>
  <c r="AK15" i="6" s="1"/>
  <c r="AJ104" i="6"/>
  <c r="AC141" i="6"/>
  <c r="AK51" i="6"/>
  <c r="AJ108" i="6"/>
  <c r="AC150" i="6"/>
  <c r="AJ150" i="6"/>
  <c r="AK150" i="6" s="1"/>
  <c r="AH35" i="6"/>
  <c r="AH137" i="6"/>
  <c r="AH106" i="6"/>
  <c r="AH98" i="6"/>
  <c r="AH92" i="6"/>
  <c r="AH154" i="6"/>
  <c r="AI137" i="6"/>
  <c r="AI98" i="6"/>
  <c r="AC143" i="6"/>
  <c r="AJ143" i="6"/>
  <c r="AJ3" i="6"/>
  <c r="AK3" i="6" s="1"/>
  <c r="AH3" i="6"/>
  <c r="AG160" i="6"/>
  <c r="AH39" i="1"/>
  <c r="AI130" i="6"/>
  <c r="AC95" i="6"/>
  <c r="AJ95" i="6"/>
  <c r="AK95" i="6" s="1"/>
  <c r="AK85" i="6"/>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K86" i="6" s="1"/>
  <c r="AK71" i="6"/>
  <c r="AJ80" i="6"/>
  <c r="AK80" i="6" s="1"/>
  <c r="AI140" i="6"/>
  <c r="AC127" i="6"/>
  <c r="AJ127" i="6"/>
  <c r="AK127" i="6" s="1"/>
  <c r="AH21" i="1"/>
  <c r="AJ136" i="6"/>
  <c r="AK136" i="6" s="1"/>
  <c r="AC153" i="6"/>
  <c r="AJ153" i="6"/>
  <c r="AK153" i="6" s="1"/>
  <c r="AC138" i="6"/>
  <c r="AC94" i="6"/>
  <c r="AJ94" i="6"/>
  <c r="AC145" i="6"/>
  <c r="AJ145" i="6"/>
  <c r="AK145" i="6" s="1"/>
  <c r="AI84" i="6"/>
  <c r="AK84" i="6" s="1"/>
  <c r="AC107" i="6"/>
  <c r="AJ107" i="6"/>
  <c r="AK107" i="6" s="1"/>
  <c r="AK43" i="6"/>
  <c r="AJ156" i="6"/>
  <c r="AK156" i="6" s="1"/>
  <c r="AC156" i="6"/>
  <c r="AC112" i="6"/>
  <c r="AJ112" i="6"/>
  <c r="AK112" i="6" s="1"/>
  <c r="AI45" i="6"/>
  <c r="AK45" i="6" s="1"/>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C131" i="6"/>
  <c r="AJ131" i="6"/>
  <c r="AK131" i="6" s="1"/>
  <c r="AC99" i="6"/>
  <c r="AJ99" i="6"/>
  <c r="AK99" i="6" s="1"/>
  <c r="AJ90" i="6"/>
  <c r="AJ18" i="6"/>
  <c r="AK18" i="6" s="1"/>
  <c r="AC93" i="6"/>
  <c r="AJ93" i="6"/>
  <c r="AK93" i="6" s="1"/>
  <c r="AC142" i="6"/>
  <c r="AJ142" i="6"/>
  <c r="AK142" i="6" s="1"/>
  <c r="AI49" i="6"/>
  <c r="AK49" i="6" s="1"/>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41" i="6" s="1"/>
  <c r="AK28" i="6"/>
  <c r="AC101" i="6"/>
  <c r="AJ101" i="6"/>
  <c r="AK101" i="6" s="1"/>
  <c r="AC123" i="6"/>
  <c r="AJ123" i="6"/>
  <c r="AK123" i="6" s="1"/>
  <c r="AC109" i="6"/>
  <c r="AJ109" i="6"/>
  <c r="AK109" i="6" s="1"/>
  <c r="AJ126" i="6"/>
  <c r="AK126" i="6" s="1"/>
  <c r="AC126" i="6"/>
  <c r="AC122" i="6"/>
  <c r="AJ122" i="6"/>
  <c r="AK122" i="6" s="1"/>
  <c r="AC139" i="6"/>
  <c r="AJ139" i="6"/>
  <c r="AK139" i="6" s="1"/>
  <c r="AK26" i="6"/>
  <c r="AC121" i="6"/>
  <c r="AJ121" i="6"/>
  <c r="AK121" i="6" s="1"/>
  <c r="AC91" i="6"/>
  <c r="AJ91" i="6"/>
  <c r="AK91" i="6" s="1"/>
  <c r="AK11" i="6"/>
  <c r="AI69" i="6"/>
  <c r="AK69" i="6" s="1"/>
  <c r="AI108" i="6"/>
  <c r="AC119" i="6"/>
  <c r="AJ119" i="6"/>
  <c r="AK119" i="6" s="1"/>
  <c r="AK63" i="6"/>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K61" i="6" s="1"/>
  <c r="AH11" i="6"/>
  <c r="AI106" i="6"/>
  <c r="AC89" i="6"/>
  <c r="AJ89" i="6"/>
  <c r="AK89" i="6" s="1"/>
  <c r="AH4" i="6"/>
  <c r="AJ4" i="6"/>
  <c r="AK4" i="6" s="1"/>
  <c r="AC151" i="6"/>
  <c r="AJ151" i="6"/>
  <c r="AK151" i="6" s="1"/>
  <c r="AH128" i="6"/>
  <c r="AH34" i="1"/>
  <c r="AI128" i="6"/>
  <c r="AC90" i="6"/>
  <c r="AI104" i="6"/>
  <c r="AK65" i="6"/>
  <c r="AK37" i="6"/>
  <c r="AI19" i="6"/>
  <c r="AK19" i="6" s="1"/>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39" i="5"/>
  <c r="D6" i="5"/>
  <c r="D7" i="5" s="1"/>
  <c r="D40" i="5"/>
  <c r="D41" i="5" s="1"/>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D12" i="5" l="1"/>
  <c r="AK157" i="1"/>
  <c r="AK3" i="1"/>
  <c r="AK157" i="6"/>
  <c r="E10" i="5"/>
  <c r="AA162" i="6"/>
  <c r="AF161" i="6"/>
  <c r="F44" i="5"/>
  <c r="F5" i="5"/>
  <c r="AG160" i="1"/>
  <c r="AG161" i="1" s="1"/>
  <c r="AG162" i="1" s="1"/>
  <c r="AB161" i="6"/>
  <c r="E45" i="5"/>
  <c r="E46" i="5" s="1"/>
  <c r="AG161" i="6"/>
  <c r="F45" i="5"/>
  <c r="AK155" i="6"/>
  <c r="AK106" i="6"/>
  <c r="AK104" i="6"/>
  <c r="AK90" i="6"/>
  <c r="AK96" i="6"/>
  <c r="AK130" i="6"/>
  <c r="AK128" i="6"/>
  <c r="AK94" i="6"/>
  <c r="AC160" i="6"/>
  <c r="AK108" i="6"/>
  <c r="AK137" i="6"/>
  <c r="AI160" i="6"/>
  <c r="AH160" i="6"/>
  <c r="AK140" i="6"/>
  <c r="AJ160" i="6"/>
  <c r="AK143" i="6"/>
  <c r="AK98" i="6"/>
  <c r="AI160" i="1"/>
  <c r="AK7" i="1"/>
  <c r="F39" i="5"/>
  <c r="AK122" i="1"/>
  <c r="E6" i="5"/>
  <c r="E7" i="5" s="1"/>
  <c r="E40" i="5"/>
  <c r="E41" i="5" s="1"/>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F46" i="5" l="1"/>
  <c r="AF162" i="6"/>
  <c r="F10" i="5"/>
  <c r="F11" i="5"/>
  <c r="AG162" i="6"/>
  <c r="E11" i="5"/>
  <c r="E12" i="5" s="1"/>
  <c r="AB162" i="6"/>
  <c r="AK160" i="6"/>
  <c r="F6" i="5"/>
  <c r="F7" i="5" s="1"/>
  <c r="F40" i="5"/>
  <c r="F41" i="5" s="1"/>
  <c r="AH160" i="1"/>
  <c r="AJ160" i="1"/>
  <c r="AK160" i="1"/>
  <c r="F12" i="5" l="1"/>
</calcChain>
</file>

<file path=xl/sharedStrings.xml><?xml version="1.0" encoding="utf-8"?>
<sst xmlns="http://schemas.openxmlformats.org/spreadsheetml/2006/main" count="391" uniqueCount="259">
  <si>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</si>
  <si>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</si>
  <si>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</si>
  <si>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</si>
  <si>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</si>
  <si>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</si>
  <si>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</si>
  <si>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</si>
  <si>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</si>
  <si>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</si>
  <si>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</si>
  <si>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</si>
  <si>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</si>
  <si>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</si>
  <si>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</si>
  <si>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</si>
  <si>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</si>
  <si>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</si>
  <si>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</si>
  <si>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</si>
  <si>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</si>
  <si>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</si>
  <si>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</si>
  <si>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</si>
  <si>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</si>
  <si>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</si>
  <si>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</si>
  <si>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</si>
  <si>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</si>
  <si>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</si>
  <si>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</si>
  <si>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</si>
  <si>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</si>
  <si>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</si>
  <si>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</si>
  <si>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</si>
  <si>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</si>
  <si>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</si>
  <si>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</si>
  <si>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</si>
  <si>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</si>
  <si>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</si>
  <si>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</si>
  <si>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</si>
  <si>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</si>
  <si>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</si>
  <si>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</si>
  <si>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</si>
  <si>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</si>
  <si>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</si>
  <si>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</si>
  <si>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</si>
  <si>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</si>
  <si>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</si>
  <si>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</si>
  <si>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</si>
  <si>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</si>
  <si>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</si>
  <si>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</si>
  <si>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</si>
  <si>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</si>
  <si>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</si>
  <si>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</si>
  <si>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</si>
  <si>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</si>
  <si>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</si>
  <si>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</si>
  <si>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</si>
  <si>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</si>
  <si>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</si>
  <si>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</si>
  <si>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</si>
  <si>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</si>
  <si>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</si>
  <si>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</si>
  <si>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</si>
  <si>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</si>
  <si>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</si>
  <si>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</si>
  <si>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</si>
  <si>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</si>
  <si>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</si>
  <si>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</si>
  <si>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</si>
  <si>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</si>
  <si>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</si>
  <si>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</si>
  <si>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</si>
  <si>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</si>
  <si>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</si>
  <si>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</si>
  <si>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</si>
  <si>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</si>
  <si>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</si>
  <si>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</si>
  <si>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</si>
  <si>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</si>
  <si>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</si>
  <si>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</si>
  <si>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</si>
  <si>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</si>
  <si>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</si>
  <si>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</si>
  <si>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</si>
  <si>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</si>
  <si>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</si>
  <si>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</si>
  <si>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</si>
  <si>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</si>
  <si>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</si>
  <si>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</si>
  <si>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</si>
  <si>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</si>
  <si>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</si>
  <si>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</si>
  <si>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</si>
  <si>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</si>
  <si>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</si>
  <si>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</si>
  <si>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</si>
  <si>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</si>
  <si>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</si>
  <si>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</si>
  <si>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</si>
  <si>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</si>
  <si>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</si>
  <si>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</si>
  <si>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</si>
  <si>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</si>
  <si>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</si>
  <si>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</si>
  <si>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</si>
  <si>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</si>
  <si>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</si>
  <si>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</si>
  <si>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</si>
  <si>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</si>
  <si>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</si>
  <si>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</si>
  <si>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</si>
  <si>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</si>
  <si>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</si>
  <si>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</si>
  <si>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</si>
  <si>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</si>
  <si>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</si>
  <si>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</si>
  <si>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</si>
  <si>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</si>
  <si>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</si>
  <si>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</si>
  <si>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</si>
  <si>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</si>
  <si>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</si>
  <si>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</si>
  <si>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</si>
  <si>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</si>
  <si>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</si>
  <si>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</si>
  <si>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</si>
  <si>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</si>
  <si>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</si>
  <si>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</si>
  <si>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</si>
  <si>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</si>
  <si>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</si>
  <si>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</si>
  <si>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</si>
  <si>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</si>
  <si>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</si>
  <si>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</si>
  <si>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</si>
  <si>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</si>
  <si>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</si>
  <si>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</si>
  <si>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</si>
  <si>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</si>
  <si>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</si>
  <si>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</si>
  <si>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</si>
  <si>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</si>
  <si>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</si>
  <si>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</si>
  <si>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</si>
  <si>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</si>
  <si>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</si>
  <si>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</si>
  <si>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</si>
  <si>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</si>
  <si>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</si>
  <si>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</si>
  <si>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</si>
  <si>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</si>
  <si>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</si>
  <si>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</si>
  <si>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</si>
  <si>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</si>
  <si>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</si>
  <si>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</si>
  <si>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</si>
  <si>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</si>
  <si>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</si>
  <si>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</si>
  <si>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</si>
  <si>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</si>
  <si>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</si>
  <si>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</si>
  <si>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</si>
  <si>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</si>
  <si>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</si>
  <si>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</si>
  <si>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</si>
  <si>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</si>
  <si>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</si>
  <si>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</si>
  <si>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</si>
  <si>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</si>
  <si>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</si>
  <si>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</si>
  <si>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</si>
  <si>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</si>
  <si>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</si>
  <si>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</si>
  <si>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</si>
  <si>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</si>
  <si>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</si>
  <si>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</si>
  <si>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</si>
  <si>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</si>
  <si>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</si>
  <si>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</si>
  <si>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</si>
  <si>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</si>
  <si>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</si>
  <si>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</si>
  <si>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</si>
  <si>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</si>
  <si>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</si>
  <si>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</si>
  <si>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</si>
  <si>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</si>
  <si>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</si>
  <si>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</si>
  <si>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</si>
  <si>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</si>
  <si>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</si>
  <si>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</si>
  <si>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</si>
  <si>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Total GII Dues Revenue Projected - 3% Growth Scenario</t>
  </si>
  <si>
    <t>Total GII Dues Revenue Projected - 7% Growth Scenario</t>
  </si>
  <si>
    <t>Total GII Dues Revenue Projected - ZERO Growth Scenario</t>
  </si>
  <si>
    <t>Total GII Dues Revenue Projected - NEGATIVE 2% Growth Scenario</t>
  </si>
  <si>
    <t>PROJECTED TOTAL DUES - 7.925% Growth in 2023</t>
  </si>
  <si>
    <t>PROJECTED TOTAL DUES - ZERO Growth in 2023</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</si>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</sst>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 numFmtId="168" formatCode="#,##0.000000"/>
  </numFmts>
  <fonts count="33"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sz val="14"/>
      <color rgb="FF000000"/>
      <name val="Calibri"/>
      <family val="2"/>
      <scheme val="minor"/>
    </font>
    <font>
      <b/>
      <sz val="11"/>
      <color rgb="FF000000"/>
      <name val="Times New Roman"/>
      <family val="1"/>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21">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2" fillId="3" borderId="4" xfId="0" applyFont="1" applyFill="1" applyBorder="1"/>
    <xf numFmtId="164" fontId="2"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0" fontId="31" fillId="0" borderId="0" xfId="0" applyFont="1"/>
    <xf numFmtId="168" fontId="22" fillId="0" borderId="0" xfId="0" applyNumberFormat="1" applyFont="1"/>
    <xf numFmtId="0" fontId="20" fillId="0" borderId="4" xfId="0" applyFont="1" applyBorder="1"/>
    <xf numFmtId="0" fontId="32" fillId="0" borderId="0" xfId="0" applyFont="1"/>
    <xf numFmtId="164" fontId="20" fillId="0" borderId="4" xfId="0" applyNumberFormat="1" applyFont="1" applyBorder="1"/>
    <xf numFmtId="164" fontId="20" fillId="3" borderId="4" xfId="0" applyNumberFormat="1" applyFont="1" applyFill="1" applyBorder="1"/>
    <xf numFmtId="0" fontId="20" fillId="3" borderId="4" xfId="0" applyFont="1" applyFill="1" applyBorder="1"/>
    <xf numFmtId="0" fontId="32" fillId="0" borderId="4" xfId="0" applyFont="1" applyBorder="1" applyAlignment="1">
      <alignment horizontal="center"/>
    </xf>
    <xf numFmtId="0" fontId="29" fillId="0" borderId="4" xfId="0" applyFont="1" applyBorder="1" applyAlignment="1">
      <alignment horizontal="center"/>
    </xf>
    <xf numFmtId="0" fontId="19" fillId="9" borderId="4" xfId="0" applyFont="1" applyFill="1" applyBorder="1"/>
    <xf numFmtId="0" fontId="2" fillId="9" borderId="4" xfId="0" applyFont="1" applyFill="1" applyBorder="1"/>
    <xf numFmtId="10" fontId="2" fillId="9" borderId="4" xfId="0" applyNumberFormat="1" applyFont="1" applyFill="1" applyBorder="1"/>
    <xf numFmtId="166" fontId="2" fillId="9" borderId="4" xfId="0" applyNumberFormat="1" applyFont="1" applyFill="1" applyBorder="1"/>
    <xf numFmtId="0" fontId="11" fillId="0" borderId="0" xfId="0" applyFont="1" applyAlignment="1">
      <alignment horizontal="center"/>
    </xf>
    <xf numFmtId="0" fontId="31" fillId="0" borderId="0" xfId="0" applyFont="1" applyAlignment="1">
      <alignment horizontal="center"/>
    </xf>
    <xf numFmtId="0" fontId="31"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6" fillId="8" borderId="0" xfId="0" applyFont="1" applyFill="1"/>
    <xf numFmtId="0" fontId="24" fillId="0" borderId="0" xfId="0" applyFont="1" applyAlignment="1">
      <alignment horizontal="center"/>
    </xf>
    <xf numFmtId="0" fontId="21"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xf>
    <xf numFmtId="0" fontId="22" fillId="0" borderId="0" xfId="0" applyFont="1"/>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xf numFmtId="0" fontId="0" fillId="0" borderId="2" xfId="0" applyBorder="1"/>
    <xf numFmtId="0" fontId="0" fillId="0" borderId="6" xfId="0" applyBorder="1"/>
    <xf numFmtId="0" fontId="29" fillId="9" borderId="4" xfId="0" applyFont="1" applyFill="1" applyBorder="1" applyAlignment="1">
      <alignment wrapText="1"/>
    </xf>
    <xf numFmtId="0" fontId="3" fillId="9" borderId="4" xfId="0" applyFont="1" applyFill="1" applyBorder="1" applyAlignment="1">
      <alignment wrapText="1"/>
    </xf>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zoomScale="80" zoomScaleNormal="80" workbookViewId="0">
      <selection activeCell="D17" sqref="D17:D18"/>
    </sheetView>
  </sheetViews>
  <sheetFormatPr defaultRowHeight="13" x14ac:dyDescent="0.3"/>
  <cols>
    <col min="1" max="1" width="76.796875" customWidth="1"/>
    <col min="2" max="2" width="8.19921875" customWidth="1"/>
    <col min="3" max="3" width="20.796875" customWidth="1"/>
    <col min="4" max="4" width="36.296875" customWidth="1"/>
    <col min="5" max="5" width="11.19921875" customWidth="1"/>
    <col min="6" max="7" width="20.69921875" customWidth="1"/>
    <col min="8" max="8" width="13.296875" bestFit="1" customWidth="1"/>
    <col min="9" max="10" width="20.69921875" customWidth="1"/>
    <col min="12" max="13" width="20.69921875" customWidth="1"/>
    <col min="15" max="16" width="20.69921875" customWidth="1"/>
    <col min="18" max="19" width="20.69921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8.5" x14ac:dyDescent="0.45">
      <c r="A4" s="45" t="s">
        <v>2</v>
      </c>
      <c r="B4" s="45"/>
      <c r="C4" s="196" t="s">
        <v>3</v>
      </c>
      <c r="D4" s="196"/>
      <c r="E4" s="175"/>
      <c r="F4" s="197">
        <v>2024</v>
      </c>
      <c r="G4" s="197"/>
      <c r="H4" s="47"/>
      <c r="I4" s="198">
        <v>2025</v>
      </c>
      <c r="J4" s="198"/>
      <c r="K4" s="47"/>
      <c r="L4" s="188">
        <v>2026</v>
      </c>
      <c r="M4" s="199"/>
      <c r="N4" s="49"/>
      <c r="O4" s="188">
        <v>2027</v>
      </c>
      <c r="P4" s="200"/>
      <c r="Q4" s="47"/>
      <c r="R4" s="188">
        <v>2028</v>
      </c>
      <c r="S4" s="188"/>
    </row>
    <row r="5" spans="1:19" ht="12" customHeight="1" x14ac:dyDescent="0.45">
      <c r="A5" s="45"/>
      <c r="B5" s="45"/>
      <c r="C5" s="189" t="s">
        <v>4</v>
      </c>
      <c r="D5" s="189"/>
      <c r="E5" s="190"/>
      <c r="F5" s="46"/>
      <c r="G5" s="46"/>
      <c r="H5" s="47"/>
      <c r="I5" s="48"/>
      <c r="J5" s="48"/>
      <c r="K5" s="47"/>
      <c r="L5" s="47"/>
      <c r="M5" s="47"/>
      <c r="N5" s="47"/>
      <c r="O5" s="47"/>
      <c r="P5" s="47"/>
      <c r="Q5" s="47"/>
      <c r="R5" s="47"/>
      <c r="S5" s="47"/>
    </row>
    <row r="6" spans="1:19" ht="59.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54">
        <v>0</v>
      </c>
      <c r="D8" s="79">
        <v>24000000</v>
      </c>
      <c r="E8" s="47"/>
      <c r="F8" s="55">
        <f>C8*(1+$C$46)</f>
        <v>0</v>
      </c>
      <c r="G8" s="55">
        <f>D8*(1+$C$46)</f>
        <v>24720000</v>
      </c>
      <c r="H8" s="56"/>
      <c r="I8" s="55">
        <f>F8*(1+$C$46)</f>
        <v>0</v>
      </c>
      <c r="J8" s="55">
        <f>G8*(1+$C$46)</f>
        <v>25461600</v>
      </c>
      <c r="K8" s="12"/>
      <c r="L8" s="55">
        <f>I8*(1+$C$46)</f>
        <v>0</v>
      </c>
      <c r="M8" s="55">
        <f>J8*(1+$C$46)</f>
        <v>26225448</v>
      </c>
      <c r="N8" s="57"/>
      <c r="O8" s="55">
        <f>L8*(1+$C$46)</f>
        <v>0</v>
      </c>
      <c r="P8" s="55">
        <f>M8*(1+$C$46)</f>
        <v>27012211.440000001</v>
      </c>
      <c r="Q8" s="47"/>
      <c r="R8" s="55">
        <f>O8*(1+$C$46)</f>
        <v>0</v>
      </c>
      <c r="S8" s="55">
        <f>P8*(1+$C$46)</f>
        <v>27822577.783200003</v>
      </c>
    </row>
    <row r="9" spans="1:19" ht="15.5" x14ac:dyDescent="0.35">
      <c r="A9" s="52" t="s">
        <v>10</v>
      </c>
      <c r="B9" s="52"/>
      <c r="C9" s="55">
        <f>D8+1</f>
        <v>24000001</v>
      </c>
      <c r="D9" s="55">
        <f>D8*B17</f>
        <v>66000000</v>
      </c>
      <c r="E9" s="47"/>
      <c r="F9" s="55">
        <f>G8+1</f>
        <v>24720001</v>
      </c>
      <c r="G9" s="55">
        <f>G8*$B$17</f>
        <v>67980000</v>
      </c>
      <c r="H9" s="56"/>
      <c r="I9" s="55">
        <f>F9*(1+$C$46)</f>
        <v>25461601.030000001</v>
      </c>
      <c r="J9" s="55">
        <f>J$8*$B17</f>
        <v>70019400</v>
      </c>
      <c r="K9" s="12"/>
      <c r="L9" s="55">
        <f>M8+1</f>
        <v>26225449</v>
      </c>
      <c r="M9" s="55">
        <f>M$8*$B17</f>
        <v>72119982</v>
      </c>
      <c r="N9" s="57"/>
      <c r="O9" s="55">
        <f t="shared" ref="O9:O10" si="0">P8+1</f>
        <v>27012212.440000001</v>
      </c>
      <c r="P9" s="55">
        <f>P$8*$B17</f>
        <v>74283581.460000008</v>
      </c>
      <c r="Q9" s="47"/>
      <c r="R9" s="55">
        <f>S8+1</f>
        <v>27822578.783200003</v>
      </c>
      <c r="S9" s="55">
        <f>P9*(1+$C$46)</f>
        <v>76512088.903800011</v>
      </c>
    </row>
    <row r="10" spans="1:19" ht="15.5" x14ac:dyDescent="0.35">
      <c r="A10" s="52" t="s">
        <v>11</v>
      </c>
      <c r="B10" s="52"/>
      <c r="C10" s="55">
        <f>D9+1</f>
        <v>66000001</v>
      </c>
      <c r="D10" s="55">
        <f>D8*B18</f>
        <v>120000000</v>
      </c>
      <c r="E10" s="47"/>
      <c r="F10" s="55">
        <f>C10*(1+$C$46)</f>
        <v>67980001.030000001</v>
      </c>
      <c r="G10" s="55">
        <f>G8*$B$18</f>
        <v>123600000</v>
      </c>
      <c r="H10" s="56"/>
      <c r="I10" s="55">
        <f>F10*(1+$C$46)</f>
        <v>70019401.060900003</v>
      </c>
      <c r="J10" s="55">
        <f>J$8*$B18</f>
        <v>127308000</v>
      </c>
      <c r="K10" s="12"/>
      <c r="L10" s="55">
        <f>M9+1</f>
        <v>72119983</v>
      </c>
      <c r="M10" s="55">
        <f>M$8*$B18</f>
        <v>131127240</v>
      </c>
      <c r="N10" s="57"/>
      <c r="O10" s="55">
        <f t="shared" si="0"/>
        <v>74283582.460000008</v>
      </c>
      <c r="P10" s="55">
        <f>P$8*$B18</f>
        <v>135061057.20000002</v>
      </c>
      <c r="Q10" s="47"/>
      <c r="R10" s="55">
        <f t="shared" ref="R10" si="1">S9+1</f>
        <v>76512089.903800011</v>
      </c>
      <c r="S10" s="55">
        <f>P10*(1+$C$46)</f>
        <v>139112888.91600001</v>
      </c>
    </row>
    <row r="11" spans="1:19" ht="15.5" hidden="1" x14ac:dyDescent="0.35">
      <c r="A11" s="52" t="s">
        <v>12</v>
      </c>
      <c r="B11" s="52"/>
      <c r="C11" s="55">
        <f>D10+1</f>
        <v>120000001</v>
      </c>
      <c r="D11" s="55">
        <f>IF($B19&gt;B18,$D$8*$B19,500000000)</f>
        <v>500000000</v>
      </c>
      <c r="E11" s="47"/>
      <c r="F11" s="55">
        <f>G10+1</f>
        <v>123600001</v>
      </c>
      <c r="G11" s="55">
        <f>IF($B19&gt;E18,$D$8*$B19,500000000)</f>
        <v>500000000</v>
      </c>
      <c r="H11" s="56"/>
      <c r="I11" s="55">
        <f>J10+1</f>
        <v>127308001</v>
      </c>
      <c r="J11" s="55">
        <f>IF($B19&gt;H18,$D$8*$B19,500000000)</f>
        <v>500000000</v>
      </c>
      <c r="K11" s="12"/>
      <c r="L11" s="55">
        <f>M10+1</f>
        <v>131127241</v>
      </c>
      <c r="M11" s="55">
        <f>IF($B19&gt;K18,$D$8*$B19,500000000)</f>
        <v>500000000</v>
      </c>
      <c r="N11" s="57"/>
      <c r="O11" s="55">
        <f>P10+1</f>
        <v>135061058.20000002</v>
      </c>
      <c r="P11" s="55">
        <f>IF($B19&gt;N18,$D$8*$B19,500000000)</f>
        <v>500000000</v>
      </c>
      <c r="Q11" s="47"/>
      <c r="R11" s="55">
        <f>S10+1</f>
        <v>139112889.91600001</v>
      </c>
      <c r="S11" s="55">
        <f>IF($B19&gt;Q18,$D$8*$B19,500000000)</f>
        <v>500000000</v>
      </c>
    </row>
    <row r="12" spans="1:19" ht="15.5" hidden="1" x14ac:dyDescent="0.35">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5" hidden="1" x14ac:dyDescent="0.35">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5" x14ac:dyDescent="0.35">
      <c r="A14" s="45"/>
      <c r="B14" s="45"/>
      <c r="C14" s="58"/>
      <c r="D14" s="58"/>
      <c r="E14" s="47"/>
      <c r="F14" s="57"/>
      <c r="G14" s="57"/>
      <c r="H14" s="56"/>
      <c r="I14" s="59"/>
      <c r="J14" s="59"/>
      <c r="K14" s="12"/>
      <c r="L14" s="57"/>
      <c r="M14" s="57"/>
      <c r="N14" s="57"/>
      <c r="O14" s="57"/>
      <c r="P14" s="57"/>
      <c r="Q14" s="47"/>
      <c r="R14" s="57"/>
      <c r="S14" s="57"/>
    </row>
    <row r="15" spans="1:19" ht="15.5" x14ac:dyDescent="0.35">
      <c r="A15" s="51" t="s">
        <v>15</v>
      </c>
      <c r="B15" s="45"/>
      <c r="C15" s="58"/>
      <c r="D15" s="58"/>
      <c r="E15" s="47"/>
      <c r="F15" s="57"/>
      <c r="G15" s="57"/>
      <c r="H15" s="56"/>
      <c r="I15" s="59"/>
      <c r="J15" s="59"/>
      <c r="K15" s="12"/>
      <c r="L15" s="57"/>
      <c r="M15" s="57"/>
      <c r="N15" s="57"/>
      <c r="O15" s="57"/>
      <c r="P15" s="57"/>
      <c r="Q15" s="47"/>
      <c r="R15" s="47"/>
      <c r="S15" s="47"/>
    </row>
    <row r="16" spans="1:19" ht="113.15" customHeight="1" x14ac:dyDescent="0.35">
      <c r="A16" s="13" t="s">
        <v>16</v>
      </c>
      <c r="B16" s="45"/>
      <c r="C16" s="60"/>
      <c r="D16" s="47"/>
      <c r="E16" s="47"/>
      <c r="F16" s="47"/>
      <c r="G16" s="47"/>
      <c r="H16" s="47"/>
      <c r="I16" s="47"/>
      <c r="J16" s="47"/>
      <c r="K16" s="47"/>
      <c r="L16" s="47"/>
      <c r="M16" s="47"/>
      <c r="N16" s="47"/>
      <c r="O16" s="47"/>
      <c r="P16" s="47"/>
      <c r="Q16" s="47"/>
      <c r="R16" s="47"/>
      <c r="S16" s="47"/>
    </row>
    <row r="17" spans="1:19" ht="31" x14ac:dyDescent="0.35">
      <c r="A17" s="61" t="s">
        <v>17</v>
      </c>
      <c r="B17" s="66">
        <v>2.75</v>
      </c>
      <c r="C17" s="60"/>
      <c r="D17" s="176"/>
      <c r="E17" s="47"/>
      <c r="F17" s="47"/>
      <c r="G17" s="47"/>
      <c r="H17" s="47"/>
      <c r="I17" s="47"/>
      <c r="J17" s="47"/>
      <c r="K17" s="47"/>
      <c r="L17" s="47"/>
      <c r="M17" s="47"/>
      <c r="N17" s="47"/>
      <c r="O17" s="47"/>
      <c r="P17" s="47"/>
      <c r="Q17" s="47"/>
      <c r="R17" s="47"/>
      <c r="S17" s="47"/>
    </row>
    <row r="18" spans="1:19" ht="31" x14ac:dyDescent="0.35">
      <c r="A18" s="61" t="s">
        <v>18</v>
      </c>
      <c r="B18" s="62">
        <v>5</v>
      </c>
      <c r="C18" s="63"/>
      <c r="D18" s="64"/>
      <c r="E18" s="47"/>
      <c r="F18" s="47"/>
      <c r="G18" s="47"/>
      <c r="H18" s="47"/>
      <c r="I18" s="47"/>
      <c r="J18" s="47"/>
      <c r="K18" s="47"/>
      <c r="L18" s="47"/>
      <c r="M18" s="47"/>
      <c r="N18" s="47"/>
      <c r="O18" s="47"/>
      <c r="P18" s="47"/>
      <c r="Q18" s="47"/>
      <c r="R18" s="47"/>
      <c r="S18" s="47"/>
    </row>
    <row r="19" spans="1:19" ht="49" customHeight="1" x14ac:dyDescent="0.35">
      <c r="A19" s="61" t="s">
        <v>19</v>
      </c>
      <c r="B19" s="65">
        <v>0</v>
      </c>
      <c r="C19" s="47"/>
      <c r="D19" s="56"/>
      <c r="E19" s="47"/>
      <c r="F19" s="47"/>
      <c r="G19" s="56"/>
      <c r="H19" s="47"/>
      <c r="I19" s="47"/>
      <c r="J19" s="47"/>
      <c r="K19" s="47"/>
      <c r="L19" s="47"/>
      <c r="M19" s="47"/>
      <c r="N19" s="47"/>
      <c r="O19" s="47"/>
      <c r="P19" s="47"/>
      <c r="Q19" s="47"/>
      <c r="R19" s="47"/>
      <c r="S19" s="47"/>
    </row>
    <row r="20" spans="1:19" ht="49" customHeight="1" x14ac:dyDescent="0.35">
      <c r="A20" s="61" t="s">
        <v>20</v>
      </c>
      <c r="B20" s="66">
        <v>0</v>
      </c>
      <c r="C20" s="63"/>
      <c r="D20" s="67"/>
      <c r="E20" s="47"/>
      <c r="F20" s="47"/>
      <c r="G20" s="47"/>
      <c r="H20" s="47"/>
      <c r="I20" s="47"/>
      <c r="J20" s="47"/>
      <c r="K20" s="47"/>
      <c r="L20" s="47"/>
      <c r="M20" s="47"/>
      <c r="N20" s="47"/>
      <c r="O20" s="47"/>
      <c r="P20" s="47"/>
      <c r="Q20" s="47"/>
      <c r="R20" s="47"/>
      <c r="S20" s="47"/>
    </row>
    <row r="21" spans="1:19" ht="49" customHeight="1" x14ac:dyDescent="0.3">
      <c r="A21" s="68" t="s">
        <v>21</v>
      </c>
      <c r="B21" s="66">
        <v>0</v>
      </c>
      <c r="C21" s="60"/>
      <c r="D21" s="47"/>
      <c r="E21" s="47"/>
      <c r="F21" s="47"/>
      <c r="G21" s="47"/>
      <c r="H21" s="47"/>
      <c r="I21" s="47"/>
      <c r="J21" s="47"/>
      <c r="K21" s="47"/>
      <c r="L21" s="47"/>
      <c r="M21" s="47"/>
      <c r="N21" s="47"/>
      <c r="O21" s="47"/>
      <c r="P21" s="47"/>
      <c r="Q21" s="47"/>
      <c r="R21" s="47"/>
      <c r="S21" s="47"/>
    </row>
    <row r="22" spans="1:19" ht="15.5" x14ac:dyDescent="0.35">
      <c r="A22" s="45"/>
      <c r="B22" s="45"/>
      <c r="C22" s="58"/>
      <c r="D22" s="58"/>
      <c r="E22" s="47"/>
      <c r="F22" s="57"/>
      <c r="G22" s="57"/>
      <c r="H22" s="56"/>
      <c r="I22" s="60"/>
      <c r="J22" s="47"/>
      <c r="K22" s="47"/>
      <c r="L22" s="47"/>
      <c r="M22" s="47"/>
      <c r="N22" s="47"/>
      <c r="O22" s="47"/>
      <c r="P22" s="47"/>
      <c r="Q22" s="47"/>
      <c r="R22" s="47"/>
      <c r="S22" s="47"/>
    </row>
    <row r="23" spans="1:19" ht="65.150000000000006" customHeight="1" x14ac:dyDescent="0.35">
      <c r="A23" s="51" t="s">
        <v>22</v>
      </c>
      <c r="B23" s="45"/>
      <c r="C23" s="69"/>
      <c r="D23" s="12"/>
      <c r="E23" s="47"/>
      <c r="F23" s="47"/>
      <c r="G23" s="47"/>
      <c r="H23" s="47"/>
      <c r="I23" s="47"/>
      <c r="J23" s="47"/>
      <c r="K23" s="47"/>
      <c r="L23" s="47"/>
      <c r="M23" s="47"/>
      <c r="N23" s="47"/>
      <c r="O23" s="47"/>
      <c r="P23" s="47"/>
      <c r="Q23" s="47"/>
      <c r="R23" s="47"/>
      <c r="S23" s="47"/>
    </row>
    <row r="24" spans="1:19" ht="15.5" x14ac:dyDescent="0.35">
      <c r="A24" s="52" t="s">
        <v>23</v>
      </c>
      <c r="B24" s="53"/>
      <c r="C24" s="70">
        <v>6.4999999999999997E-3</v>
      </c>
      <c r="D24" s="71"/>
      <c r="E24" s="47"/>
      <c r="F24" s="47"/>
      <c r="G24" s="47"/>
      <c r="H24" s="47"/>
      <c r="I24" s="47"/>
      <c r="J24" s="47"/>
      <c r="K24" s="47"/>
      <c r="L24" s="47"/>
      <c r="M24" s="47"/>
      <c r="N24" s="47"/>
      <c r="O24" s="47"/>
      <c r="P24" s="47"/>
      <c r="Q24" s="47"/>
      <c r="R24" s="47"/>
      <c r="S24" s="47"/>
    </row>
    <row r="25" spans="1:19" ht="15.5" x14ac:dyDescent="0.35">
      <c r="A25" s="52" t="s">
        <v>24</v>
      </c>
      <c r="B25" s="53"/>
      <c r="C25" s="70">
        <v>2E-3</v>
      </c>
      <c r="D25" s="71"/>
      <c r="E25" s="47"/>
      <c r="F25" s="47"/>
      <c r="G25" s="47"/>
      <c r="H25" s="47"/>
      <c r="I25" s="47"/>
      <c r="J25" s="47"/>
      <c r="K25" s="47"/>
      <c r="L25" s="47"/>
      <c r="M25" s="47"/>
      <c r="N25" s="47"/>
      <c r="O25" s="47"/>
      <c r="P25" s="47"/>
      <c r="Q25" s="47"/>
      <c r="R25" s="47"/>
      <c r="S25" s="47"/>
    </row>
    <row r="26" spans="1:19" ht="15.5" x14ac:dyDescent="0.35">
      <c r="A26" s="52" t="s">
        <v>25</v>
      </c>
      <c r="B26" s="53"/>
      <c r="C26" s="70">
        <v>4.0000000000000002E-4</v>
      </c>
      <c r="D26" s="71"/>
      <c r="E26" s="47"/>
      <c r="F26" s="47"/>
      <c r="G26" s="47"/>
      <c r="H26" s="47"/>
      <c r="I26" s="47"/>
      <c r="J26" s="47"/>
      <c r="K26" s="47"/>
      <c r="L26" s="47"/>
      <c r="M26" s="47"/>
      <c r="N26" s="47"/>
      <c r="O26" s="47"/>
      <c r="P26" s="47"/>
      <c r="Q26" s="47"/>
      <c r="R26" s="47"/>
      <c r="S26" s="47"/>
    </row>
    <row r="27" spans="1:19" ht="15.5" x14ac:dyDescent="0.35">
      <c r="A27" s="52" t="s">
        <v>26</v>
      </c>
      <c r="B27" s="53"/>
      <c r="C27" s="70">
        <v>0</v>
      </c>
      <c r="D27" s="71"/>
      <c r="E27" s="47"/>
      <c r="F27" s="47"/>
      <c r="G27" s="47"/>
      <c r="H27" s="47"/>
      <c r="I27" s="47"/>
      <c r="J27" s="47"/>
      <c r="K27" s="47"/>
      <c r="L27" s="47"/>
      <c r="M27" s="47"/>
      <c r="N27" s="47"/>
      <c r="O27" s="47"/>
      <c r="P27" s="47"/>
      <c r="Q27" s="47"/>
      <c r="R27" s="47"/>
      <c r="S27" s="47"/>
    </row>
    <row r="28" spans="1:19" ht="15.5" x14ac:dyDescent="0.35">
      <c r="A28" s="52" t="s">
        <v>27</v>
      </c>
      <c r="B28" s="53"/>
      <c r="C28" s="70">
        <v>0</v>
      </c>
      <c r="D28" s="71"/>
      <c r="E28" s="47"/>
      <c r="F28" s="47"/>
      <c r="G28" s="47"/>
      <c r="H28" s="47"/>
      <c r="I28" s="47"/>
      <c r="J28" s="47"/>
      <c r="K28" s="47"/>
      <c r="L28" s="47"/>
      <c r="M28" s="47"/>
      <c r="N28" s="47"/>
      <c r="O28" s="47"/>
      <c r="P28" s="47"/>
      <c r="Q28" s="47"/>
      <c r="R28" s="47"/>
      <c r="S28" s="47"/>
    </row>
    <row r="29" spans="1:19" ht="15.5" x14ac:dyDescent="0.35">
      <c r="A29" s="52" t="s">
        <v>28</v>
      </c>
      <c r="B29" s="53"/>
      <c r="C29" s="70">
        <v>0</v>
      </c>
      <c r="D29" s="71"/>
      <c r="E29" s="47"/>
      <c r="F29" s="47"/>
      <c r="G29" s="47"/>
      <c r="H29" s="47"/>
      <c r="I29" s="47"/>
      <c r="J29" s="47"/>
      <c r="K29" s="47"/>
      <c r="L29" s="47"/>
      <c r="M29" s="47"/>
      <c r="N29" s="47"/>
      <c r="O29" s="47"/>
      <c r="P29" s="47"/>
      <c r="Q29" s="47"/>
      <c r="R29" s="47"/>
      <c r="S29" s="47"/>
    </row>
    <row r="30" spans="1:19" ht="15.5" x14ac:dyDescent="0.35">
      <c r="A30" s="45"/>
      <c r="B30" s="45"/>
      <c r="C30" s="60"/>
      <c r="D30" s="47"/>
      <c r="E30" s="47"/>
      <c r="F30" s="47"/>
      <c r="G30" s="47"/>
      <c r="H30" s="47"/>
      <c r="I30" s="47"/>
      <c r="J30" s="47"/>
      <c r="K30" s="47"/>
      <c r="L30" s="47"/>
      <c r="M30" s="47"/>
      <c r="N30" s="47"/>
      <c r="O30" s="47"/>
      <c r="P30" s="47"/>
      <c r="Q30" s="47"/>
      <c r="R30" s="47"/>
      <c r="S30" s="47"/>
    </row>
    <row r="31" spans="1:19" s="85" customFormat="1" ht="15.5" x14ac:dyDescent="0.35">
      <c r="A31" s="73"/>
      <c r="B31" s="73"/>
      <c r="C31" s="191" t="s">
        <v>29</v>
      </c>
      <c r="D31" s="191"/>
      <c r="E31" s="83"/>
      <c r="F31" s="191">
        <v>2024</v>
      </c>
      <c r="G31" s="191"/>
      <c r="H31" s="83"/>
      <c r="I31" s="192">
        <v>2025</v>
      </c>
      <c r="J31" s="192"/>
      <c r="K31" s="83"/>
      <c r="L31" s="193">
        <v>2026</v>
      </c>
      <c r="M31" s="194"/>
      <c r="N31" s="84"/>
      <c r="O31" s="193">
        <v>2027</v>
      </c>
      <c r="P31" s="195"/>
      <c r="Q31" s="83"/>
      <c r="R31" s="193">
        <v>2028</v>
      </c>
      <c r="S31" s="193"/>
    </row>
    <row r="32" spans="1:19" s="24" customFormat="1" ht="18.5" x14ac:dyDescent="0.45">
      <c r="A32" s="72" t="s">
        <v>30</v>
      </c>
      <c r="B32" s="73"/>
      <c r="C32" s="74" t="s">
        <v>31</v>
      </c>
      <c r="D32" s="74"/>
      <c r="E32" s="74"/>
      <c r="F32" s="74"/>
      <c r="G32" s="74"/>
      <c r="H32" s="74"/>
      <c r="I32" s="74"/>
      <c r="J32" s="74"/>
      <c r="K32" s="74"/>
      <c r="L32" s="74"/>
      <c r="M32" s="74"/>
      <c r="N32" s="74"/>
      <c r="O32" s="74"/>
      <c r="P32" s="74"/>
      <c r="Q32" s="74"/>
      <c r="R32" s="74"/>
      <c r="S32" s="74"/>
    </row>
    <row r="33" spans="1:19" s="24" customFormat="1" ht="15.5" x14ac:dyDescent="0.35">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5" x14ac:dyDescent="0.35">
      <c r="A34" s="78" t="s">
        <v>9</v>
      </c>
      <c r="B34" s="78"/>
      <c r="C34" s="79">
        <v>0</v>
      </c>
      <c r="D34" s="79">
        <v>10642294</v>
      </c>
      <c r="E34" s="74"/>
      <c r="F34" s="80">
        <f>C34*(1+$C$46)</f>
        <v>0</v>
      </c>
      <c r="G34" s="80">
        <f t="shared" ref="G34:G35" si="8">D34*(1+$C$46)</f>
        <v>10961562.82</v>
      </c>
      <c r="H34" s="74"/>
      <c r="I34" s="79">
        <f>F34*(1+$C$46)</f>
        <v>0</v>
      </c>
      <c r="J34" s="79">
        <f t="shared" ref="J34:J36" si="9">G34*(1+$C$46)</f>
        <v>11290409.704600001</v>
      </c>
      <c r="K34" s="81"/>
      <c r="L34" s="79">
        <f>I34*(1+$C$46)</f>
        <v>0</v>
      </c>
      <c r="M34" s="79">
        <f t="shared" ref="M34:M36" si="10">J34*(1+$C$46)</f>
        <v>11629121.995738002</v>
      </c>
      <c r="N34" s="81"/>
      <c r="O34" s="79">
        <f>L34*(1+$C$46)</f>
        <v>0</v>
      </c>
      <c r="P34" s="79">
        <f t="shared" ref="P34:P36" si="11">M34*(1+$C$46)</f>
        <v>11977995.655610142</v>
      </c>
      <c r="Q34" s="74"/>
      <c r="R34" s="79">
        <f t="shared" ref="R34:S36" si="12">O34*(1+$C$46)</f>
        <v>0</v>
      </c>
      <c r="S34" s="79">
        <f t="shared" si="12"/>
        <v>12337335.525278447</v>
      </c>
    </row>
    <row r="35" spans="1:19" s="24" customFormat="1" ht="15.5" x14ac:dyDescent="0.35">
      <c r="A35" s="78" t="s">
        <v>10</v>
      </c>
      <c r="B35" s="78"/>
      <c r="C35" s="79">
        <f>D34+1</f>
        <v>10642295</v>
      </c>
      <c r="D35" s="79">
        <v>21284589</v>
      </c>
      <c r="E35" s="74"/>
      <c r="F35" s="80">
        <f t="shared" ref="F35:F36" si="13">C35*(1+$C$46)</f>
        <v>10961563.85</v>
      </c>
      <c r="G35" s="80">
        <f t="shared" si="8"/>
        <v>21923126.670000002</v>
      </c>
      <c r="H35" s="74"/>
      <c r="I35" s="79">
        <f t="shared" ref="I35:I36" si="14">F35*(1+$C$46)</f>
        <v>11290410.7655</v>
      </c>
      <c r="J35" s="79">
        <f t="shared" si="9"/>
        <v>22580820.470100004</v>
      </c>
      <c r="K35" s="81"/>
      <c r="L35" s="79">
        <f t="shared" ref="L35:L36" si="15">I35*(1+$C$46)</f>
        <v>11629123.088465</v>
      </c>
      <c r="M35" s="79">
        <f t="shared" si="10"/>
        <v>23258245.084203005</v>
      </c>
      <c r="N35" s="81"/>
      <c r="O35" s="79">
        <f t="shared" ref="O35:O36" si="16">L35*(1+$C$46)</f>
        <v>11977996.78111895</v>
      </c>
      <c r="P35" s="79">
        <f t="shared" si="11"/>
        <v>23955992.436729096</v>
      </c>
      <c r="Q35" s="74"/>
      <c r="R35" s="79">
        <f t="shared" si="12"/>
        <v>12337336.684552519</v>
      </c>
      <c r="S35" s="79">
        <f t="shared" si="12"/>
        <v>24674672.20983097</v>
      </c>
    </row>
    <row r="36" spans="1:19" s="24" customFormat="1" ht="15.5" x14ac:dyDescent="0.35">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5" x14ac:dyDescent="0.35">
      <c r="A37" s="82"/>
      <c r="B37" s="82"/>
      <c r="C37" s="82"/>
      <c r="D37" s="82"/>
      <c r="E37" s="74"/>
      <c r="F37" s="74"/>
      <c r="G37" s="74"/>
      <c r="H37" s="74"/>
      <c r="I37" s="74"/>
      <c r="J37" s="74"/>
      <c r="K37" s="74"/>
      <c r="L37" s="74"/>
      <c r="M37" s="74"/>
      <c r="N37" s="74"/>
      <c r="O37" s="74"/>
      <c r="P37" s="74"/>
      <c r="Q37" s="74"/>
      <c r="R37" s="74"/>
      <c r="S37" s="74"/>
    </row>
    <row r="38" spans="1:19" s="24" customFormat="1" ht="15.5" x14ac:dyDescent="0.35">
      <c r="A38" s="73" t="s">
        <v>33</v>
      </c>
      <c r="B38" s="73"/>
      <c r="C38" s="82"/>
      <c r="D38" s="82"/>
      <c r="E38" s="74"/>
      <c r="F38" s="74"/>
      <c r="G38" s="74"/>
      <c r="H38" s="74"/>
      <c r="I38" s="74"/>
      <c r="J38" s="74"/>
      <c r="K38" s="74"/>
      <c r="L38" s="74"/>
      <c r="M38" s="74"/>
      <c r="N38" s="74"/>
      <c r="O38" s="74"/>
      <c r="P38" s="74"/>
      <c r="Q38" s="74"/>
      <c r="R38" s="74"/>
      <c r="S38" s="74"/>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opLeftCell="S1" workbookViewId="0">
      <pane ySplit="2" topLeftCell="A151" activePane="bottomLeft" state="frozen"/>
      <selection pane="bottomLeft" activeCell="D4" sqref="D4:D157"/>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05" t="s">
        <v>41</v>
      </c>
      <c r="D1" s="206"/>
      <c r="E1" s="206"/>
      <c r="F1" s="206"/>
      <c r="G1" s="206"/>
      <c r="H1" s="206"/>
      <c r="I1" s="206"/>
      <c r="J1" s="207">
        <v>2024</v>
      </c>
      <c r="K1" s="208"/>
      <c r="L1" s="208"/>
      <c r="M1" s="208"/>
      <c r="N1" s="208"/>
      <c r="O1" s="205">
        <v>2025</v>
      </c>
      <c r="P1" s="209"/>
      <c r="Q1" s="209"/>
      <c r="R1" s="209"/>
      <c r="S1" s="209"/>
      <c r="T1" s="210">
        <v>2026</v>
      </c>
      <c r="U1" s="209"/>
      <c r="V1" s="209"/>
      <c r="W1" s="209"/>
      <c r="X1" s="209"/>
      <c r="Y1" s="205">
        <v>2027</v>
      </c>
      <c r="Z1" s="209"/>
      <c r="AA1" s="209"/>
      <c r="AB1" s="209"/>
      <c r="AC1" s="209"/>
      <c r="AD1" s="207">
        <v>2028</v>
      </c>
      <c r="AE1" s="211"/>
      <c r="AF1" s="211"/>
      <c r="AG1" s="211"/>
      <c r="AH1" s="212"/>
      <c r="AI1" s="201" t="s">
        <v>42</v>
      </c>
      <c r="AJ1" s="202"/>
      <c r="AK1" s="203"/>
    </row>
    <row r="2" spans="1:37" s="28" customFormat="1" ht="94" customHeight="1" x14ac:dyDescent="0.3">
      <c r="A2" s="204" t="s">
        <v>43</v>
      </c>
      <c r="B2" s="204"/>
      <c r="C2" s="153" t="s">
        <v>44</v>
      </c>
      <c r="D2" s="154" t="s">
        <v>45</v>
      </c>
      <c r="E2" s="155" t="s">
        <v>46</v>
      </c>
      <c r="F2" s="154" t="s">
        <v>47</v>
      </c>
      <c r="G2" s="154" t="s">
        <v>48</v>
      </c>
      <c r="H2" s="154" t="s">
        <v>49</v>
      </c>
      <c r="I2" s="156" t="s">
        <v>50</v>
      </c>
      <c r="J2" s="38" t="s">
        <v>44</v>
      </c>
      <c r="K2" s="38" t="s">
        <v>45</v>
      </c>
      <c r="L2" s="38" t="s">
        <v>46</v>
      </c>
      <c r="M2" s="38" t="s">
        <v>51</v>
      </c>
      <c r="N2" s="38" t="s">
        <v>50</v>
      </c>
      <c r="O2" s="153" t="s">
        <v>44</v>
      </c>
      <c r="P2" s="154" t="s">
        <v>45</v>
      </c>
      <c r="Q2" s="154" t="s">
        <v>46</v>
      </c>
      <c r="R2" s="154" t="s">
        <v>51</v>
      </c>
      <c r="S2" s="154" t="s">
        <v>50</v>
      </c>
      <c r="T2" s="158" t="s">
        <v>44</v>
      </c>
      <c r="U2" s="159" t="s">
        <v>45</v>
      </c>
      <c r="V2" s="159" t="s">
        <v>46</v>
      </c>
      <c r="W2" s="159" t="s">
        <v>51</v>
      </c>
      <c r="X2" s="159" t="s">
        <v>50</v>
      </c>
      <c r="Y2" s="153" t="s">
        <v>44</v>
      </c>
      <c r="Z2" s="154" t="s">
        <v>45</v>
      </c>
      <c r="AA2" s="154" t="s">
        <v>46</v>
      </c>
      <c r="AB2" s="154" t="s">
        <v>51</v>
      </c>
      <c r="AC2" s="161" t="s">
        <v>50</v>
      </c>
      <c r="AD2" s="162" t="s">
        <v>44</v>
      </c>
      <c r="AE2" s="38" t="s">
        <v>45</v>
      </c>
      <c r="AF2" s="38" t="s">
        <v>46</v>
      </c>
      <c r="AG2" s="38" t="s">
        <v>51</v>
      </c>
      <c r="AH2" s="38" t="s">
        <v>52</v>
      </c>
      <c r="AI2" s="39" t="s">
        <v>53</v>
      </c>
      <c r="AJ2" s="40" t="s">
        <v>54</v>
      </c>
      <c r="AK2" s="41" t="s">
        <v>55</v>
      </c>
    </row>
    <row r="3" spans="1:37" s="94" customFormat="1" ht="14" x14ac:dyDescent="0.3">
      <c r="A3" s="86" t="str">
        <f>'ESTIMATED Earned Revenue'!A4</f>
        <v>Portsmouth, OH</v>
      </c>
      <c r="B3" s="86"/>
      <c r="C3" s="148">
        <f>'ESTIMATED Earned Revenue'!$I4*1.07925</f>
        <v>1733091.6173849998</v>
      </c>
      <c r="D3" s="148">
        <f>'ESTIMATED Earned Revenue'!$L4*1.07925</f>
        <v>1733091.6173849998</v>
      </c>
      <c r="E3" s="149">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50">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11265.095513002498</v>
      </c>
      <c r="G3" s="151">
        <f t="shared" ref="G3:G34" si="0">E3/$C3</f>
        <v>0.01</v>
      </c>
      <c r="H3" s="151">
        <f t="shared" ref="H3:H34" si="1">F3/$D3</f>
        <v>6.4999999999999997E-3</v>
      </c>
      <c r="I3" s="152">
        <f t="shared" ref="I3:I34" si="2">F3-E3</f>
        <v>-6065.8206608474993</v>
      </c>
      <c r="J3" s="157">
        <f>C3*(1+'Control Panel'!$C$45)</f>
        <v>1785084.3659065499</v>
      </c>
      <c r="K3" s="91">
        <f>D3*(1+'Control Panel'!$C$45)</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11603.048378392574</v>
      </c>
      <c r="N3" s="92">
        <f t="shared" ref="N3:N34" si="3">M3-L3</f>
        <v>-6247.7952806729263</v>
      </c>
      <c r="O3" s="152">
        <f>J3*(1+'Control Panel'!$C$45)</f>
        <v>1838636.8968837464</v>
      </c>
      <c r="P3" s="152">
        <f>K3*(1+'Control Panel'!$C$45)</f>
        <v>1838636.8968837464</v>
      </c>
      <c r="Q3" s="152">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2">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11951.13982974435</v>
      </c>
      <c r="S3" s="152">
        <f t="shared" ref="S3:S34" si="4">R3-Q3</f>
        <v>-6435.229139093115</v>
      </c>
      <c r="T3" s="152">
        <f>O3*(1+'Control Panel'!$C$45)</f>
        <v>1893796.0037902589</v>
      </c>
      <c r="U3" s="152">
        <f>P3*(1+'Control Panel'!$C$45)</f>
        <v>1893796.0037902589</v>
      </c>
      <c r="V3" s="152">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7">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12309.674024636683</v>
      </c>
      <c r="X3" s="152">
        <f t="shared" ref="X3:X34" si="5">W3-V3</f>
        <v>-6628.286013265908</v>
      </c>
      <c r="Y3" s="157">
        <f>T3*(1+'Control Panel'!$C$45)</f>
        <v>1950609.8839039668</v>
      </c>
      <c r="Z3" s="157">
        <f>U3*(1+'Control Panel'!$C$45)</f>
        <v>1950609.8839039668</v>
      </c>
      <c r="AA3" s="157">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7">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12678.964245375782</v>
      </c>
      <c r="AC3" s="160">
        <f t="shared" ref="AC3:AC34" si="6">AB3-AA3</f>
        <v>-6827.1345936638845</v>
      </c>
      <c r="AD3" s="160">
        <f>Y3*(1+'Control Panel'!$C$45)</f>
        <v>2009128.1804210858</v>
      </c>
      <c r="AE3" s="91">
        <f>Z3*(1+'Control Panel'!$C$45)</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13059.333172737057</v>
      </c>
      <c r="AH3" s="91">
        <f t="shared" ref="AH3:AH34" si="7">AG3-AF3</f>
        <v>-7031.9486314738024</v>
      </c>
      <c r="AI3" s="92">
        <f t="shared" ref="AI3:AI34" si="8">L3+Q3+V3+AA3+AF3</f>
        <v>94772.553309056078</v>
      </c>
      <c r="AJ3" s="92">
        <f t="shared" ref="AJ3:AJ34" si="9">M3+R3+W3+AB3+AG3</f>
        <v>61602.159650886446</v>
      </c>
      <c r="AK3" s="92">
        <f t="shared" ref="AK3:AK34" si="10">AJ3-AI3</f>
        <v>-33170.393658169633</v>
      </c>
    </row>
    <row r="4" spans="1:37" s="94" customFormat="1" ht="14" x14ac:dyDescent="0.3">
      <c r="A4" s="86" t="str">
        <f>'ESTIMATED Earned Revenue'!A5</f>
        <v>Port Huron, MI</v>
      </c>
      <c r="B4" s="86"/>
      <c r="C4" s="95">
        <f>'ESTIMATED Earned Revenue'!$I5*1.07925</f>
        <v>3121917.9072524998</v>
      </c>
      <c r="D4" s="95">
        <f>'ESTIMATED Earned Revenue'!$L5*1.07925</f>
        <v>3121917.9072524998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20292.466397141248</v>
      </c>
      <c r="G4" s="89">
        <f t="shared" si="0"/>
        <v>0.01</v>
      </c>
      <c r="H4" s="90">
        <f t="shared" si="1"/>
        <v>6.4999999999999997E-3</v>
      </c>
      <c r="I4" s="91">
        <f t="shared" si="2"/>
        <v>-10926.712675383751</v>
      </c>
      <c r="J4" s="91">
        <f>C4*(1+'Control Panel'!$C$45)</f>
        <v>3215575.444470075</v>
      </c>
      <c r="K4" s="91">
        <f>D4*(1+'Control Panel'!$C$45)</f>
        <v>3215575.444470075</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20901.240389055485</v>
      </c>
      <c r="N4" s="92">
        <f t="shared" si="3"/>
        <v>-11254.514055645264</v>
      </c>
      <c r="O4" s="92">
        <f>J4*(1+'Control Panel'!$C$45)</f>
        <v>3312042.7078041774</v>
      </c>
      <c r="P4" s="92">
        <f>K4*(1+'Control Panel'!$C$45)</f>
        <v>3312042.7078041774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21528.277600727153</v>
      </c>
      <c r="S4" s="92">
        <f t="shared" si="4"/>
        <v>-11592.149477314619</v>
      </c>
      <c r="T4" s="92">
        <f>O4*(1+'Control Panel'!$C$45)</f>
        <v>3411403.989038303</v>
      </c>
      <c r="U4" s="92">
        <f>P4*(1+'Control Panel'!$C$45)</f>
        <v>3411403.989038303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22174.12592874897</v>
      </c>
      <c r="X4" s="92">
        <f t="shared" si="5"/>
        <v>-11939.913961634058</v>
      </c>
      <c r="Y4" s="91">
        <f>T4*(1+'Control Panel'!$C$45)</f>
        <v>3513746.1087094522</v>
      </c>
      <c r="Z4" s="91">
        <f>U4*(1+'Control Panel'!$C$45)</f>
        <v>3513746.1087094522</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22839.34970661144</v>
      </c>
      <c r="AC4" s="93">
        <f t="shared" si="6"/>
        <v>-12298.111380483086</v>
      </c>
      <c r="AD4" s="93">
        <f>Y4*(1+'Control Panel'!$C$45)</f>
        <v>3619158.4919707361</v>
      </c>
      <c r="AE4" s="91">
        <f>Z4*(1+'Control Panel'!$C$45)</f>
        <v>3619158.4919707361</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23524.530197809785</v>
      </c>
      <c r="AH4" s="91">
        <f t="shared" si="7"/>
        <v>-12667.054721897577</v>
      </c>
      <c r="AI4" s="92">
        <f t="shared" si="8"/>
        <v>170719.26741992743</v>
      </c>
      <c r="AJ4" s="92">
        <f t="shared" si="9"/>
        <v>110967.52382295283</v>
      </c>
      <c r="AK4" s="92">
        <f t="shared" si="10"/>
        <v>-59751.7435969746</v>
      </c>
    </row>
    <row r="5" spans="1:37" s="94" customFormat="1" ht="14" x14ac:dyDescent="0.3">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25745.998335573746</v>
      </c>
      <c r="G5" s="89">
        <f t="shared" si="0"/>
        <v>0.01</v>
      </c>
      <c r="H5" s="90">
        <f t="shared" si="1"/>
        <v>6.4999999999999997E-3</v>
      </c>
      <c r="I5" s="91">
        <f t="shared" si="2"/>
        <v>-13863.229873001252</v>
      </c>
      <c r="J5" s="91">
        <f>C5*(1+'Control Panel'!$C$45)</f>
        <v>4079750.505483225</v>
      </c>
      <c r="K5" s="91">
        <f>D5*(1+'Control Panel'!$C$45)</f>
        <v>4079750.505483225</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26518.37828564096</v>
      </c>
      <c r="N5" s="92">
        <f t="shared" si="3"/>
        <v>-14279.126769191294</v>
      </c>
      <c r="O5" s="92">
        <f>J5*(1+'Control Panel'!$C$45)</f>
        <v>4202143.0206477223</v>
      </c>
      <c r="P5" s="92">
        <f>K5*(1+'Control Panel'!$C$45)</f>
        <v>4202143.0206477223</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27313.929634210195</v>
      </c>
      <c r="S5" s="92">
        <f t="shared" si="4"/>
        <v>-14707.500572267032</v>
      </c>
      <c r="T5" s="92">
        <f>O5*(1+'Control Panel'!$C$45)</f>
        <v>4328207.3112671543</v>
      </c>
      <c r="U5" s="92">
        <f>P5*(1+'Control Panel'!$C$45)</f>
        <v>4328207.3112671543</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28133.347523236502</v>
      </c>
      <c r="X5" s="92">
        <f t="shared" si="5"/>
        <v>-15148.725589435046</v>
      </c>
      <c r="Y5" s="91">
        <f>T5*(1+'Control Panel'!$C$45)</f>
        <v>4458053.530605169</v>
      </c>
      <c r="Z5" s="91">
        <f>U5*(1+'Control Panel'!$C$45)</f>
        <v>4458053.530605169</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28977.347948933599</v>
      </c>
      <c r="AC5" s="93">
        <f t="shared" si="6"/>
        <v>-15603.187357118095</v>
      </c>
      <c r="AD5" s="93">
        <f>Y5*(1+'Control Panel'!$C$45)</f>
        <v>4591795.1365233241</v>
      </c>
      <c r="AE5" s="91">
        <f>Z5*(1+'Control Panel'!$C$45)</f>
        <v>4591795.1365233241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29846.668387401605</v>
      </c>
      <c r="AH5" s="91">
        <f t="shared" si="7"/>
        <v>-16071.282977831634</v>
      </c>
      <c r="AI5" s="92">
        <f t="shared" si="8"/>
        <v>216599.49504526594</v>
      </c>
      <c r="AJ5" s="92">
        <f t="shared" si="9"/>
        <v>140789.67177942288</v>
      </c>
      <c r="AK5" s="92">
        <f t="shared" si="10"/>
        <v>-75809.823265843064</v>
      </c>
    </row>
    <row r="6" spans="1:37" s="94" customFormat="1" ht="14" x14ac:dyDescent="0.3">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38950.722525974998</v>
      </c>
      <c r="G6" s="89">
        <f t="shared" si="0"/>
        <v>0.01</v>
      </c>
      <c r="H6" s="90">
        <f t="shared" si="1"/>
        <v>6.4999999999999988E-3</v>
      </c>
      <c r="I6" s="91">
        <f t="shared" si="2"/>
        <v>-20973.465975525003</v>
      </c>
      <c r="J6" s="91">
        <f>C6*(1+'Control Panel'!$C$45)</f>
        <v>6172191.4156545</v>
      </c>
      <c r="K6" s="91">
        <f>D6*(1+'Control Panel'!$C$45)</f>
        <v>6172191.4156545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40119.244201754249</v>
      </c>
      <c r="N6" s="92">
        <f t="shared" si="3"/>
        <v>-21602.669954790756</v>
      </c>
      <c r="O6" s="92">
        <f>J6*(1+'Control Panel'!$C$45)</f>
        <v>6357357.1581241349</v>
      </c>
      <c r="P6" s="92">
        <f>K6*(1+'Control Panel'!$C$45)</f>
        <v>6357357.1581241349</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41322.821527806875</v>
      </c>
      <c r="S6" s="92">
        <f t="shared" si="4"/>
        <v>-22250.750053434473</v>
      </c>
      <c r="T6" s="92">
        <f>O6*(1+'Control Panel'!$C$45)</f>
        <v>6548077.872867859</v>
      </c>
      <c r="U6" s="92">
        <f>P6*(1+'Control Panel'!$C$45)</f>
        <v>6548077.872867859</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42562.506173641079</v>
      </c>
      <c r="X6" s="92">
        <f t="shared" si="5"/>
        <v>-22918.272555037511</v>
      </c>
      <c r="Y6" s="91">
        <f>T6*(1+'Control Panel'!$C$45)</f>
        <v>6744520.2090538945</v>
      </c>
      <c r="Z6" s="91">
        <f>U6*(1+'Control Panel'!$C$45)</f>
        <v>6744520.2090538945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43839.381358850311</v>
      </c>
      <c r="AC6" s="93">
        <f t="shared" si="6"/>
        <v>-23605.82073168864</v>
      </c>
      <c r="AD6" s="93">
        <f>Y6*(1+'Control Panel'!$C$45)</f>
        <v>6946855.8153255116</v>
      </c>
      <c r="AE6" s="91">
        <f>Z6*(1+'Control Panel'!$C$45)</f>
        <v>6946855.8153255116</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45154.562799615822</v>
      </c>
      <c r="AH6" s="91">
        <f t="shared" si="7"/>
        <v>-24313.995353639293</v>
      </c>
      <c r="AI6" s="92">
        <f t="shared" si="8"/>
        <v>327690.02471025899</v>
      </c>
      <c r="AJ6" s="92">
        <f t="shared" si="9"/>
        <v>212998.51606166831</v>
      </c>
      <c r="AK6" s="92">
        <f t="shared" si="10"/>
        <v>-114691.50864859068</v>
      </c>
    </row>
    <row r="7" spans="1:37" s="94" customFormat="1" ht="14" x14ac:dyDescent="0.3">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41676.829564499996</v>
      </c>
      <c r="G7" s="89">
        <f t="shared" si="0"/>
        <v>0.01</v>
      </c>
      <c r="H7" s="90">
        <f t="shared" si="1"/>
        <v>6.4999999999999988E-3</v>
      </c>
      <c r="I7" s="91">
        <f t="shared" si="2"/>
        <v>-22441.369765500007</v>
      </c>
      <c r="J7" s="91">
        <f>C7*(1+'Control Panel'!$C$45)</f>
        <v>6604174.5309900008</v>
      </c>
      <c r="K7" s="91">
        <f>D7*(1+'Control Panel'!$C$45)</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42927.134451435006</v>
      </c>
      <c r="N7" s="92">
        <f t="shared" si="3"/>
        <v>-23114.610858465006</v>
      </c>
      <c r="O7" s="92">
        <f>J7*(1+'Control Panel'!$C$45)</f>
        <v>6802299.7669197014</v>
      </c>
      <c r="P7" s="92">
        <f>K7*(1+'Control Panel'!$C$45)</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44214.948484978057</v>
      </c>
      <c r="S7" s="92">
        <f t="shared" si="4"/>
        <v>-23808.049184218951</v>
      </c>
      <c r="T7" s="92">
        <f>O7*(1+'Control Panel'!$C$45)</f>
        <v>7006368.7599272924</v>
      </c>
      <c r="U7" s="92">
        <f>P7*(1+'Control Panel'!$C$45)</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45541.396939527396</v>
      </c>
      <c r="X7" s="92">
        <f t="shared" si="5"/>
        <v>-24522.290659745522</v>
      </c>
      <c r="Y7" s="91">
        <f>T7*(1+'Control Panel'!$C$45)</f>
        <v>7216559.8227251116</v>
      </c>
      <c r="Z7" s="91">
        <f>U7*(1+'Control Panel'!$C$45)</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46907.63884771322</v>
      </c>
      <c r="AC7" s="93">
        <f t="shared" si="6"/>
        <v>-25257.959379537897</v>
      </c>
      <c r="AD7" s="93">
        <f>Y7*(1+'Control Panel'!$C$45)</f>
        <v>7433056.6174068656</v>
      </c>
      <c r="AE7" s="91">
        <f>Z7*(1+'Control Panel'!$C$45)</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48314.868013144624</v>
      </c>
      <c r="AH7" s="91">
        <f t="shared" si="7"/>
        <v>-26015.698160924039</v>
      </c>
      <c r="AI7" s="92">
        <f t="shared" si="8"/>
        <v>350624.59497968975</v>
      </c>
      <c r="AJ7" s="92">
        <f t="shared" si="9"/>
        <v>227905.98673679828</v>
      </c>
      <c r="AK7" s="92">
        <f t="shared" si="10"/>
        <v>-122718.60824289147</v>
      </c>
    </row>
    <row r="8" spans="1:37" s="94" customFormat="1" ht="14" x14ac:dyDescent="0.3">
      <c r="A8" s="86" t="str">
        <f>'ESTIMATED Earned Revenue'!A9</f>
        <v>Lorain, OH</v>
      </c>
      <c r="B8" s="86"/>
      <c r="C8" s="95">
        <f>'ESTIMATED Earned Revenue'!$I9*1.07925</f>
        <v>6465158.0652899994</v>
      </c>
      <c r="D8" s="95">
        <f>'ESTIMATED Earned Revenue'!$L9*1.07925</f>
        <v>6465158.0652899994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42023.527424384993</v>
      </c>
      <c r="G8" s="89">
        <f t="shared" si="0"/>
        <v>0.01</v>
      </c>
      <c r="H8" s="90">
        <f t="shared" si="1"/>
        <v>6.4999999999999997E-3</v>
      </c>
      <c r="I8" s="91">
        <f t="shared" si="2"/>
        <v>-22628.053228515004</v>
      </c>
      <c r="J8" s="91">
        <f>C8*(1+'Control Panel'!$C$45)</f>
        <v>6659112.8072486995</v>
      </c>
      <c r="K8" s="91">
        <f>D8*(1+'Control Panel'!$C$45)</f>
        <v>6659112.8072486995</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43284.233247116543</v>
      </c>
      <c r="N8" s="92">
        <f t="shared" si="3"/>
        <v>-23306.894825370458</v>
      </c>
      <c r="O8" s="92">
        <f>J8*(1+'Control Panel'!$C$45)</f>
        <v>6858886.191466161</v>
      </c>
      <c r="P8" s="92">
        <f>K8*(1+'Control Panel'!$C$45)</f>
        <v>6858886.191466161</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44582.760244530044</v>
      </c>
      <c r="S8" s="92">
        <f t="shared" si="4"/>
        <v>-24006.101670131568</v>
      </c>
      <c r="T8" s="92">
        <f>O8*(1+'Control Panel'!$C$45)</f>
        <v>7064652.7772101462</v>
      </c>
      <c r="U8" s="92">
        <f>P8*(1+'Control Panel'!$C$45)</f>
        <v>7064652.7772101462</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45920.243051865946</v>
      </c>
      <c r="X8" s="92">
        <f t="shared" si="5"/>
        <v>-24726.284720235511</v>
      </c>
      <c r="Y8" s="91">
        <f>T8*(1+'Control Panel'!$C$45)</f>
        <v>7276592.3605264509</v>
      </c>
      <c r="Z8" s="91">
        <f>U8*(1+'Control Panel'!$C$45)</f>
        <v>7276592.3605264509</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47297.850343421931</v>
      </c>
      <c r="AC8" s="93">
        <f t="shared" si="6"/>
        <v>-25468.073261842583</v>
      </c>
      <c r="AD8" s="93">
        <f>Y8*(1+'Control Panel'!$C$45)</f>
        <v>7494890.1313422443</v>
      </c>
      <c r="AE8" s="91">
        <f>Z8*(1+'Control Panel'!$C$45)</f>
        <v>7494890.1313422443</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48716.785853724585</v>
      </c>
      <c r="AH8" s="91">
        <f t="shared" si="7"/>
        <v>-26232.115459697867</v>
      </c>
      <c r="AI8" s="92">
        <f t="shared" si="8"/>
        <v>353541.34267793701</v>
      </c>
      <c r="AJ8" s="92">
        <f t="shared" si="9"/>
        <v>229801.87274065905</v>
      </c>
      <c r="AK8" s="92">
        <f t="shared" si="10"/>
        <v>-123739.46993727796</v>
      </c>
    </row>
    <row r="9" spans="1:37" s="94" customFormat="1" ht="14" x14ac:dyDescent="0.3">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46473.468003982503</v>
      </c>
      <c r="G9" s="89">
        <f t="shared" si="0"/>
        <v>1.0000000000000002E-2</v>
      </c>
      <c r="H9" s="90">
        <f t="shared" si="1"/>
        <v>6.4999999999999997E-3</v>
      </c>
      <c r="I9" s="91">
        <f t="shared" si="2"/>
        <v>-25024.175079067514</v>
      </c>
      <c r="J9" s="91">
        <f>C9*(1+'Control Panel'!$C$45)</f>
        <v>7364257.2375541516</v>
      </c>
      <c r="K9" s="91">
        <f>D9*(1+'Control Panel'!$C$45)</f>
        <v>7364257.2375541516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47867.672044101986</v>
      </c>
      <c r="N9" s="92">
        <f t="shared" si="3"/>
        <v>-25774.900331439538</v>
      </c>
      <c r="O9" s="92">
        <f>J9*(1+'Control Panel'!$C$45)</f>
        <v>7585184.9546807762</v>
      </c>
      <c r="P9" s="92">
        <f>K9*(1+'Control Panel'!$C$45)</f>
        <v>7585184.9546807762</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49303.702205425041</v>
      </c>
      <c r="S9" s="92">
        <f t="shared" si="4"/>
        <v>-26548.147341382719</v>
      </c>
      <c r="T9" s="92">
        <f>O9*(1+'Control Panel'!$C$45)</f>
        <v>7812740.5033211997</v>
      </c>
      <c r="U9" s="92">
        <f>P9*(1+'Control Panel'!$C$45)</f>
        <v>7812740.5033211997</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50782.813271587795</v>
      </c>
      <c r="X9" s="92">
        <f t="shared" si="5"/>
        <v>-27344.5917616242</v>
      </c>
      <c r="Y9" s="91">
        <f>T9*(1+'Control Panel'!$C$45)</f>
        <v>8047122.7184208361</v>
      </c>
      <c r="Z9" s="91">
        <f>U9*(1+'Control Panel'!$C$45)</f>
        <v>8047122.7184208361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52306.297669735432</v>
      </c>
      <c r="AC9" s="93">
        <f t="shared" si="6"/>
        <v>-28164.929514472926</v>
      </c>
      <c r="AD9" s="93">
        <f>Y9*(1+'Control Panel'!$C$45)</f>
        <v>8288536.3999734614</v>
      </c>
      <c r="AE9" s="91">
        <f>Z9*(1+'Control Panel'!$C$45)</f>
        <v>8288536.3999734614</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53875.486599827498</v>
      </c>
      <c r="AH9" s="91">
        <f t="shared" si="7"/>
        <v>-29009.87739990712</v>
      </c>
      <c r="AI9" s="92">
        <f t="shared" si="8"/>
        <v>390978.41813950427</v>
      </c>
      <c r="AJ9" s="92">
        <f t="shared" si="9"/>
        <v>254135.97179067778</v>
      </c>
      <c r="AK9" s="92">
        <f t="shared" si="10"/>
        <v>-136842.44634882649</v>
      </c>
    </row>
    <row r="10" spans="1:37" s="94" customFormat="1" ht="14" x14ac:dyDescent="0.3">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47006.808946743753</v>
      </c>
      <c r="G10" s="89">
        <f t="shared" si="0"/>
        <v>0.01</v>
      </c>
      <c r="H10" s="90">
        <f t="shared" si="1"/>
        <v>6.4999999999999997E-3</v>
      </c>
      <c r="I10" s="91">
        <f t="shared" si="2"/>
        <v>-25311.358663631254</v>
      </c>
      <c r="J10" s="91">
        <f>C10*(1+'Control Panel'!$C$45)</f>
        <v>7448771.2638686262</v>
      </c>
      <c r="K10" s="91">
        <f>D10*(1+'Control Panel'!$C$45)</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48417.013215146071</v>
      </c>
      <c r="N10" s="92">
        <f t="shared" si="3"/>
        <v>-26070.699423540194</v>
      </c>
      <c r="O10" s="92">
        <f>J10*(1+'Control Panel'!$C$45)</f>
        <v>7672234.4017846854</v>
      </c>
      <c r="P10" s="92">
        <f>K10*(1+'Control Panel'!$C$45)</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49869.523611600453</v>
      </c>
      <c r="S10" s="92">
        <f t="shared" si="4"/>
        <v>-26852.820406246406</v>
      </c>
      <c r="T10" s="92">
        <f>O10*(1+'Control Panel'!$C$45)</f>
        <v>7902401.4338382259</v>
      </c>
      <c r="U10" s="92">
        <f>P10*(1+'Control Panel'!$C$45)</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51365.609319948468</v>
      </c>
      <c r="X10" s="92">
        <f t="shared" si="5"/>
        <v>-27658.40501843379</v>
      </c>
      <c r="Y10" s="91">
        <f>T10*(1+'Control Panel'!$C$45)</f>
        <v>8139473.4768533725</v>
      </c>
      <c r="Z10" s="91">
        <f>U10*(1+'Control Panel'!$C$45)</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52906.577599546916</v>
      </c>
      <c r="AC10" s="93">
        <f t="shared" si="6"/>
        <v>-28488.157168986814</v>
      </c>
      <c r="AD10" s="93">
        <f>Y10*(1+'Control Panel'!$C$45)</f>
        <v>8383657.6811589738</v>
      </c>
      <c r="AE10" s="91">
        <f>Z10*(1+'Control Panel'!$C$45)</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54493.774927533326</v>
      </c>
      <c r="AH10" s="91">
        <f t="shared" si="7"/>
        <v>-29342.801884056411</v>
      </c>
      <c r="AI10" s="92">
        <f t="shared" si="8"/>
        <v>395465.38257503882</v>
      </c>
      <c r="AJ10" s="92">
        <f t="shared" si="9"/>
        <v>257052.4986737752</v>
      </c>
      <c r="AK10" s="92">
        <f t="shared" si="10"/>
        <v>-138412.88390126362</v>
      </c>
    </row>
    <row r="11" spans="1:37" s="94" customFormat="1" ht="14" x14ac:dyDescent="0.3">
      <c r="A11" s="86" t="str">
        <f>'ESTIMATED Earned Revenue'!A12</f>
        <v>Terre Haute, IN</v>
      </c>
      <c r="B11" s="86"/>
      <c r="C11" s="95">
        <f>'ESTIMATED Earned Revenue'!$I12*1.07925</f>
        <v>7531985.0265708864</v>
      </c>
      <c r="D11" s="95">
        <f>'ESTIMATED Earned Revenue'!$L12*1.07925</f>
        <v>7531985.0265708864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48957.902672710756</v>
      </c>
      <c r="G11" s="89">
        <f t="shared" si="0"/>
        <v>0.01</v>
      </c>
      <c r="H11" s="90">
        <f t="shared" si="1"/>
        <v>6.4999999999999988E-3</v>
      </c>
      <c r="I11" s="91">
        <f t="shared" si="2"/>
        <v>-26361.947592998113</v>
      </c>
      <c r="J11" s="91">
        <f>C11*(1+'Control Panel'!$C$45)</f>
        <v>7757944.5773680136</v>
      </c>
      <c r="K11" s="91">
        <f>D11*(1+'Control Panel'!$C$45)</f>
        <v>7757944.5773680136</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50426.639752892086</v>
      </c>
      <c r="N11" s="92">
        <f t="shared" si="3"/>
        <v>-27152.806020788055</v>
      </c>
      <c r="O11" s="92">
        <f>J11*(1+'Control Panel'!$C$45)</f>
        <v>7990682.9146890538</v>
      </c>
      <c r="P11" s="92">
        <f>K11*(1+'Control Panel'!$C$45)</f>
        <v>7990682.9146890538</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51939.438945478847</v>
      </c>
      <c r="S11" s="92">
        <f t="shared" si="4"/>
        <v>-27967.39020141169</v>
      </c>
      <c r="T11" s="92">
        <f>O11*(1+'Control Panel'!$C$45)</f>
        <v>8230403.4021297256</v>
      </c>
      <c r="U11" s="92">
        <f>P11*(1+'Control Panel'!$C$45)</f>
        <v>8230403.4021297256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53497.622113843216</v>
      </c>
      <c r="X11" s="92">
        <f t="shared" si="5"/>
        <v>-28806.411907454036</v>
      </c>
      <c r="Y11" s="91">
        <f>T11*(1+'Control Panel'!$C$45)</f>
        <v>8477315.504193617</v>
      </c>
      <c r="Z11" s="91">
        <f>U11*(1+'Control Panel'!$C$45)</f>
        <v>8477315.504193617</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55102.550777258512</v>
      </c>
      <c r="AC11" s="93">
        <f t="shared" si="6"/>
        <v>-29670.604264677662</v>
      </c>
      <c r="AD11" s="93">
        <f>Y11*(1+'Control Panel'!$C$45)</f>
        <v>8731634.9693194255</v>
      </c>
      <c r="AE11" s="91">
        <f>Z11*(1+'Control Panel'!$C$45)</f>
        <v>8731634.9693194255</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56755.627300576263</v>
      </c>
      <c r="AH11" s="91">
        <f t="shared" si="7"/>
        <v>-30560.722392617987</v>
      </c>
      <c r="AI11" s="92">
        <f t="shared" si="8"/>
        <v>411879.81367699837</v>
      </c>
      <c r="AJ11" s="92">
        <f t="shared" si="9"/>
        <v>267721.87889004889</v>
      </c>
      <c r="AK11" s="92">
        <f t="shared" si="10"/>
        <v>-144157.93478694948</v>
      </c>
    </row>
    <row r="12" spans="1:37" s="94" customFormat="1" ht="14" x14ac:dyDescent="0.3">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50942.604491025006</v>
      </c>
      <c r="G12" s="89">
        <f t="shared" si="0"/>
        <v>0.01</v>
      </c>
      <c r="H12" s="90">
        <f t="shared" si="1"/>
        <v>6.4999999999999997E-3</v>
      </c>
      <c r="I12" s="91">
        <f t="shared" si="2"/>
        <v>-27430.633187475003</v>
      </c>
      <c r="J12" s="91">
        <f>C12*(1+'Control Panel'!$C$45)</f>
        <v>8072443.480885502</v>
      </c>
      <c r="K12" s="91">
        <f>D12*(1+'Control Panel'!$C$45)</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52470.882625755759</v>
      </c>
      <c r="N12" s="92">
        <f t="shared" si="3"/>
        <v>-28253.552183099258</v>
      </c>
      <c r="O12" s="92">
        <f>J12*(1+'Control Panel'!$C$45)</f>
        <v>8314616.7853120668</v>
      </c>
      <c r="P12" s="92">
        <f>K12*(1+'Control Panel'!$C$45)</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54045.009104528428</v>
      </c>
      <c r="S12" s="92">
        <f t="shared" si="4"/>
        <v>-29101.158748592243</v>
      </c>
      <c r="T12" s="92">
        <f>O12*(1+'Control Panel'!$C$45)</f>
        <v>8564055.2888714299</v>
      </c>
      <c r="U12" s="92">
        <f>P12*(1+'Control Panel'!$C$45)</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55666.359377664288</v>
      </c>
      <c r="X12" s="92">
        <f t="shared" si="5"/>
        <v>-29974.193511050013</v>
      </c>
      <c r="Y12" s="91">
        <f>T12*(1+'Control Panel'!$C$45)</f>
        <v>8820976.9475375731</v>
      </c>
      <c r="Z12" s="91">
        <f>U12*(1+'Control Panel'!$C$45)</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57336.350158994224</v>
      </c>
      <c r="AC12" s="93">
        <f t="shared" si="6"/>
        <v>-30873.419316381514</v>
      </c>
      <c r="AD12" s="93">
        <f>Y12*(1+'Control Panel'!$C$45)</f>
        <v>9085606.2559636999</v>
      </c>
      <c r="AE12" s="91">
        <f>Z12*(1+'Control Panel'!$C$45)</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59056.44066376405</v>
      </c>
      <c r="AH12" s="91">
        <f t="shared" si="7"/>
        <v>-31799.621895872944</v>
      </c>
      <c r="AI12" s="92">
        <f t="shared" si="8"/>
        <v>428576.98758570274</v>
      </c>
      <c r="AJ12" s="92">
        <f t="shared" si="9"/>
        <v>278575.04193070676</v>
      </c>
      <c r="AK12" s="92">
        <f t="shared" si="10"/>
        <v>-150001.94565499597</v>
      </c>
    </row>
    <row r="13" spans="1:37" s="94" customFormat="1" ht="14" x14ac:dyDescent="0.3">
      <c r="A13" s="86" t="str">
        <f>'ESTIMATED Earned Revenue'!A14</f>
        <v>Wooster, OH</v>
      </c>
      <c r="B13" s="86"/>
      <c r="C13" s="95">
        <f>'ESTIMATED Earned Revenue'!$I14*1.07925</f>
        <v>8429966.0930774994</v>
      </c>
      <c r="D13" s="95">
        <f>'ESTIMATED Earned Revenue'!$L14*1.07925</f>
        <v>8429966.0930774994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54794.779605003743</v>
      </c>
      <c r="G13" s="89">
        <f t="shared" si="0"/>
        <v>0.01</v>
      </c>
      <c r="H13" s="90">
        <f t="shared" si="1"/>
        <v>6.4999999999999997E-3</v>
      </c>
      <c r="I13" s="91">
        <f t="shared" si="2"/>
        <v>-29504.881325771246</v>
      </c>
      <c r="J13" s="91">
        <f>C13*(1+'Control Panel'!$C$45)</f>
        <v>8682865.0758698247</v>
      </c>
      <c r="K13" s="91">
        <f>D13*(1+'Control Panel'!$C$45)</f>
        <v>8682865.0758698247</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56438.622993153855</v>
      </c>
      <c r="N13" s="92">
        <f t="shared" si="3"/>
        <v>-30390.027765544393</v>
      </c>
      <c r="O13" s="92">
        <f>J13*(1+'Control Panel'!$C$45)</f>
        <v>8943351.0281459205</v>
      </c>
      <c r="P13" s="92">
        <f>K13*(1+'Control Panel'!$C$45)</f>
        <v>8943351.0281459205</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58131.78168294848</v>
      </c>
      <c r="S13" s="92">
        <f t="shared" si="4"/>
        <v>-31301.72859851073</v>
      </c>
      <c r="T13" s="92">
        <f>O13*(1+'Control Panel'!$C$45)</f>
        <v>9211651.5589902978</v>
      </c>
      <c r="U13" s="92">
        <f>P13*(1+'Control Panel'!$C$45)</f>
        <v>9211651.5589902978</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59875.73513343693</v>
      </c>
      <c r="X13" s="92">
        <f t="shared" si="5"/>
        <v>-32240.780456466047</v>
      </c>
      <c r="Y13" s="91">
        <f>T13*(1+'Control Panel'!$C$45)</f>
        <v>9488001.1057600062</v>
      </c>
      <c r="Z13" s="91">
        <f>U13*(1+'Control Panel'!$C$45)</f>
        <v>9488001.1057600062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61672.007187440038</v>
      </c>
      <c r="AC13" s="93">
        <f t="shared" si="6"/>
        <v>-33208.003870160021</v>
      </c>
      <c r="AD13" s="93">
        <f>Y13*(1+'Control Panel'!$C$45)</f>
        <v>9772641.1389328074</v>
      </c>
      <c r="AE13" s="91">
        <f>Z13*(1+'Control Panel'!$C$45)</f>
        <v>9772641.1389328074</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63522.167403063242</v>
      </c>
      <c r="AH13" s="91">
        <f t="shared" si="7"/>
        <v>-34204.243986264832</v>
      </c>
      <c r="AI13" s="92">
        <f t="shared" si="8"/>
        <v>460985.09907698852</v>
      </c>
      <c r="AJ13" s="92">
        <f t="shared" si="9"/>
        <v>299640.31440004252</v>
      </c>
      <c r="AK13" s="92">
        <f t="shared" si="10"/>
        <v>-161344.784676946</v>
      </c>
    </row>
    <row r="14" spans="1:37" s="94" customFormat="1" ht="14" x14ac:dyDescent="0.3">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55085.152254599998</v>
      </c>
      <c r="G14" s="89">
        <f t="shared" si="0"/>
        <v>0.01</v>
      </c>
      <c r="H14" s="90">
        <f t="shared" si="1"/>
        <v>6.4999999999999997E-3</v>
      </c>
      <c r="I14" s="91">
        <f t="shared" si="2"/>
        <v>-29661.235829399993</v>
      </c>
      <c r="J14" s="91">
        <f>C14*(1+'Control Panel'!$C$45)</f>
        <v>8728877.9726519994</v>
      </c>
      <c r="K14" s="91">
        <f>D14*(1+'Control Panel'!$C$45)</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56737.706822237997</v>
      </c>
      <c r="N14" s="92">
        <f t="shared" si="3"/>
        <v>-30551.072904281995</v>
      </c>
      <c r="O14" s="92">
        <f>J14*(1+'Control Panel'!$C$45)</f>
        <v>8990744.31183156</v>
      </c>
      <c r="P14" s="92">
        <f>K14*(1+'Control Panel'!$C$45)</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58439.838026905134</v>
      </c>
      <c r="S14" s="92">
        <f t="shared" si="4"/>
        <v>-31467.605091410464</v>
      </c>
      <c r="T14" s="92">
        <f>O14*(1+'Control Panel'!$C$45)</f>
        <v>9260466.6411865074</v>
      </c>
      <c r="U14" s="92">
        <f>P14*(1+'Control Panel'!$C$45)</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60193.033167712296</v>
      </c>
      <c r="X14" s="92">
        <f t="shared" si="5"/>
        <v>-32411.633244152785</v>
      </c>
      <c r="Y14" s="91">
        <f>T14*(1+'Control Panel'!$C$45)</f>
        <v>9538280.6404221021</v>
      </c>
      <c r="Z14" s="91">
        <f>U14*(1+'Control Panel'!$C$45)</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61998.824162743658</v>
      </c>
      <c r="AC14" s="93">
        <f t="shared" si="6"/>
        <v>-33383.982241477359</v>
      </c>
      <c r="AD14" s="93">
        <f>Y14*(1+'Control Panel'!$C$45)</f>
        <v>9824429.0596347656</v>
      </c>
      <c r="AE14" s="91">
        <f>Z14*(1+'Control Panel'!$C$45)</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63858.788887625975</v>
      </c>
      <c r="AH14" s="91">
        <f t="shared" si="7"/>
        <v>-34385.501708721677</v>
      </c>
      <c r="AI14" s="92">
        <f t="shared" si="8"/>
        <v>463427.9862572694</v>
      </c>
      <c r="AJ14" s="92">
        <f t="shared" si="9"/>
        <v>301228.19106722507</v>
      </c>
      <c r="AK14" s="92">
        <f t="shared" si="10"/>
        <v>-162199.79519004433</v>
      </c>
    </row>
    <row r="15" spans="1:37" s="94" customFormat="1" ht="14" x14ac:dyDescent="0.3">
      <c r="A15" s="86" t="str">
        <f>'ESTIMATED Earned Revenue'!A16</f>
        <v>Marinette, WI</v>
      </c>
      <c r="B15" s="86"/>
      <c r="C15" s="95">
        <f>'ESTIMATED Earned Revenue'!$I16*1.07925</f>
        <v>8801921.5004100017</v>
      </c>
      <c r="D15" s="95">
        <f>'ESTIMATED Earned Revenue'!$L16*1.07925</f>
        <v>8801921.5004100017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57212.489752665009</v>
      </c>
      <c r="G15" s="89">
        <f t="shared" si="0"/>
        <v>0.01</v>
      </c>
      <c r="H15" s="90">
        <f t="shared" si="1"/>
        <v>6.4999999999999997E-3</v>
      </c>
      <c r="I15" s="91">
        <f t="shared" si="2"/>
        <v>-30806.725251435004</v>
      </c>
      <c r="J15" s="91">
        <f>C15*(1+'Control Panel'!$C$45)</f>
        <v>9065979.1454223022</v>
      </c>
      <c r="K15" s="91">
        <f>D15*(1+'Control Panel'!$C$45)</f>
        <v>9065979.1454223022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58928.864445244959</v>
      </c>
      <c r="N15" s="92">
        <f t="shared" si="3"/>
        <v>-31730.927008978069</v>
      </c>
      <c r="O15" s="92">
        <f>J15*(1+'Control Panel'!$C$45)</f>
        <v>9337958.5197849721</v>
      </c>
      <c r="P15" s="92">
        <f>K15*(1+'Control Panel'!$C$45)</f>
        <v>9337958.5197849721</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60696.730378602319</v>
      </c>
      <c r="S15" s="92">
        <f t="shared" si="4"/>
        <v>-32682.854819247405</v>
      </c>
      <c r="T15" s="92">
        <f>O15*(1+'Control Panel'!$C$45)</f>
        <v>9618097.2753785215</v>
      </c>
      <c r="U15" s="92">
        <f>P15*(1+'Control Panel'!$C$45)</f>
        <v>9618097.2753785215</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62517.632289960384</v>
      </c>
      <c r="X15" s="92">
        <f t="shared" si="5"/>
        <v>-33663.340463824832</v>
      </c>
      <c r="Y15" s="91">
        <f>T15*(1+'Control Panel'!$C$45)</f>
        <v>9906640.1936398782</v>
      </c>
      <c r="Z15" s="91">
        <f>U15*(1+'Control Panel'!$C$45)</f>
        <v>9906640.1936398782</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64393.161258659202</v>
      </c>
      <c r="AC15" s="93">
        <f t="shared" si="6"/>
        <v>-34673.240677739588</v>
      </c>
      <c r="AD15" s="93">
        <f>Y15*(1+'Control Panel'!$C$45)</f>
        <v>10203839.399449075</v>
      </c>
      <c r="AE15" s="91">
        <f>Z15*(1+'Control Panel'!$C$45)</f>
        <v>10203839.399449075</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66324.956096418988</v>
      </c>
      <c r="AH15" s="91">
        <f t="shared" si="7"/>
        <v>-35713.437898071759</v>
      </c>
      <c r="AI15" s="92">
        <f t="shared" si="8"/>
        <v>481325.14533674752</v>
      </c>
      <c r="AJ15" s="92">
        <f t="shared" si="9"/>
        <v>312861.34446888586</v>
      </c>
      <c r="AK15" s="92">
        <f t="shared" si="10"/>
        <v>-168463.80086786166</v>
      </c>
    </row>
    <row r="16" spans="1:37" s="94" customFormat="1" ht="14" x14ac:dyDescent="0.3">
      <c r="A16" s="86" t="str">
        <f>'ESTIMATED Earned Revenue'!A17</f>
        <v>Cheyenne, WY</v>
      </c>
      <c r="B16" s="86"/>
      <c r="C16" s="95">
        <f>'ESTIMATED Earned Revenue'!$I17*1.07925</f>
        <v>8803811.731237499</v>
      </c>
      <c r="D16" s="95">
        <f>'ESTIMATED Earned Revenue'!$L17*1.07925</f>
        <v>8803811.731237499</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57224.776253043739</v>
      </c>
      <c r="G16" s="89">
        <f t="shared" si="0"/>
        <v>0.01</v>
      </c>
      <c r="H16" s="90">
        <f t="shared" si="1"/>
        <v>6.4999999999999997E-3</v>
      </c>
      <c r="I16" s="91">
        <f t="shared" si="2"/>
        <v>-30813.341059331251</v>
      </c>
      <c r="J16" s="91">
        <f>C16*(1+'Control Panel'!$C$45)</f>
        <v>9067926.0831746235</v>
      </c>
      <c r="K16" s="91">
        <f>D16*(1+'Control Panel'!$C$45)</f>
        <v>9067926.0831746235</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58941.519540635054</v>
      </c>
      <c r="N16" s="92">
        <f t="shared" si="3"/>
        <v>-31737.74129111119</v>
      </c>
      <c r="O16" s="92">
        <f>J16*(1+'Control Panel'!$C$45)</f>
        <v>9339963.8656698633</v>
      </c>
      <c r="P16" s="92">
        <f>K16*(1+'Control Panel'!$C$45)</f>
        <v>9339963.8656698633</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60709.765126854109</v>
      </c>
      <c r="S16" s="92">
        <f t="shared" si="4"/>
        <v>-32689.873529844524</v>
      </c>
      <c r="T16" s="92">
        <f>O16*(1+'Control Panel'!$C$45)</f>
        <v>9620162.7816399597</v>
      </c>
      <c r="U16" s="92">
        <f>P16*(1+'Control Panel'!$C$45)</f>
        <v>9620162.7816399597</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62531.058080659735</v>
      </c>
      <c r="X16" s="92">
        <f t="shared" si="5"/>
        <v>-33670.569735739868</v>
      </c>
      <c r="Y16" s="91">
        <f>T16*(1+'Control Panel'!$C$45)</f>
        <v>9908767.6650891583</v>
      </c>
      <c r="Z16" s="91">
        <f>U16*(1+'Control Panel'!$C$45)</f>
        <v>9908767.6650891583</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64406.98982307953</v>
      </c>
      <c r="AC16" s="93">
        <f t="shared" si="6"/>
        <v>-34680.68682781206</v>
      </c>
      <c r="AD16" s="93">
        <f>Y16*(1+'Control Panel'!$C$45)</f>
        <v>10206030.695041833</v>
      </c>
      <c r="AE16" s="91">
        <f>Z16*(1+'Control Panel'!$C$45)</f>
        <v>10206030.695041833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66339.199517771907</v>
      </c>
      <c r="AH16" s="91">
        <f t="shared" si="7"/>
        <v>-35721.10743264643</v>
      </c>
      <c r="AI16" s="92">
        <f t="shared" si="8"/>
        <v>481428.51090615441</v>
      </c>
      <c r="AJ16" s="92">
        <f t="shared" si="9"/>
        <v>312928.53208900033</v>
      </c>
      <c r="AK16" s="92">
        <f t="shared" si="10"/>
        <v>-168499.97881715407</v>
      </c>
    </row>
    <row r="17" spans="1:37" s="94" customFormat="1" ht="14" x14ac:dyDescent="0.3">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61640.461696661238</v>
      </c>
      <c r="G17" s="89">
        <f t="shared" si="0"/>
        <v>0.01</v>
      </c>
      <c r="H17" s="90">
        <f t="shared" si="1"/>
        <v>6.4999999999999997E-3</v>
      </c>
      <c r="I17" s="91">
        <f t="shared" si="2"/>
        <v>-33191.017836663756</v>
      </c>
      <c r="J17" s="91">
        <f>C17*(1+'Control Panel'!$C$45)</f>
        <v>9767642.3919324744</v>
      </c>
      <c r="K17" s="91">
        <f>D17*(1+'Control Panel'!$C$45)</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63489.675547561084</v>
      </c>
      <c r="N17" s="92">
        <f t="shared" si="3"/>
        <v>-34186.748371763664</v>
      </c>
      <c r="O17" s="92">
        <f>J17*(1+'Control Panel'!$C$45)</f>
        <v>10060671.66369045</v>
      </c>
      <c r="P17" s="92">
        <f>K17*(1+'Control Panel'!$C$45)</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65394.365813987919</v>
      </c>
      <c r="S17" s="92">
        <f t="shared" si="4"/>
        <v>-35212.350822916582</v>
      </c>
      <c r="T17" s="92">
        <f>O17*(1+'Control Panel'!$C$45)</f>
        <v>10362491.813601164</v>
      </c>
      <c r="U17" s="92">
        <f>P17*(1+'Control Panel'!$C$45)</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67356.196788407557</v>
      </c>
      <c r="X17" s="92">
        <f t="shared" si="5"/>
        <v>-36268.721347604092</v>
      </c>
      <c r="Y17" s="91">
        <f>T17*(1+'Control Panel'!$C$45)</f>
        <v>10673366.5680092</v>
      </c>
      <c r="Z17" s="91">
        <f>U17*(1+'Control Panel'!$C$45)</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69376.882692059793</v>
      </c>
      <c r="AC17" s="93">
        <f t="shared" si="6"/>
        <v>-37356.78298803221</v>
      </c>
      <c r="AD17" s="93">
        <f>Y17*(1+'Control Panel'!$C$45)</f>
        <v>10993567.565049475</v>
      </c>
      <c r="AE17" s="91">
        <f>Z17*(1+'Control Panel'!$C$45)</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71458.189172821585</v>
      </c>
      <c r="AH17" s="91">
        <f t="shared" si="7"/>
        <v>-38477.48647767317</v>
      </c>
      <c r="AI17" s="92">
        <f t="shared" si="8"/>
        <v>518577.40002282767</v>
      </c>
      <c r="AJ17" s="92">
        <f t="shared" si="9"/>
        <v>337075.31001483795</v>
      </c>
      <c r="AK17" s="92">
        <f t="shared" si="10"/>
        <v>-181502.09000798973</v>
      </c>
    </row>
    <row r="18" spans="1:37" s="94" customFormat="1" ht="14" x14ac:dyDescent="0.3">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61923.083615250005</v>
      </c>
      <c r="G18" s="89">
        <f t="shared" si="0"/>
        <v>0.01</v>
      </c>
      <c r="H18" s="90">
        <f t="shared" si="1"/>
        <v>6.4999999999999997E-3</v>
      </c>
      <c r="I18" s="91">
        <f t="shared" si="2"/>
        <v>-33343.198869749998</v>
      </c>
      <c r="J18" s="91">
        <f>C18*(1+'Control Panel'!$C$45)</f>
        <v>9812427.0959550012</v>
      </c>
      <c r="K18" s="91">
        <f>D18*(1+'Control Panel'!$C$45)</f>
        <v>9812427.0959550012</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63780.776123707503</v>
      </c>
      <c r="N18" s="92">
        <f t="shared" si="3"/>
        <v>-34343.494835842517</v>
      </c>
      <c r="O18" s="92">
        <f>J18*(1+'Control Panel'!$C$45)</f>
        <v>10106799.908833651</v>
      </c>
      <c r="P18" s="92">
        <f>K18*(1+'Control Panel'!$C$45)</f>
        <v>10106799.908833651</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65694.199407418724</v>
      </c>
      <c r="S18" s="92">
        <f t="shared" si="4"/>
        <v>-35373.799680917786</v>
      </c>
      <c r="T18" s="92">
        <f>O18*(1+'Control Panel'!$C$45)</f>
        <v>10410003.90609866</v>
      </c>
      <c r="U18" s="92">
        <f>P18*(1+'Control Panel'!$C$45)</f>
        <v>10410003.90609866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67665.025389641291</v>
      </c>
      <c r="X18" s="92">
        <f t="shared" si="5"/>
        <v>-36435.01367134531</v>
      </c>
      <c r="Y18" s="91">
        <f>T18*(1+'Control Panel'!$C$45)</f>
        <v>10722304.023281621</v>
      </c>
      <c r="Z18" s="91">
        <f>U18*(1+'Control Panel'!$C$45)</f>
        <v>10722304.023281621</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69694.976151330528</v>
      </c>
      <c r="AC18" s="93">
        <f t="shared" si="6"/>
        <v>-37528.064081485689</v>
      </c>
      <c r="AD18" s="93">
        <f>Y18*(1+'Control Panel'!$C$45)</f>
        <v>11043973.143980069</v>
      </c>
      <c r="AE18" s="91">
        <f>Z18*(1+'Control Panel'!$C$45)</f>
        <v>11043973.143980069</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71785.825435870443</v>
      </c>
      <c r="AH18" s="91">
        <f t="shared" si="7"/>
        <v>-38653.906003930257</v>
      </c>
      <c r="AI18" s="92">
        <f t="shared" si="8"/>
        <v>520955.08078149008</v>
      </c>
      <c r="AJ18" s="92">
        <f t="shared" si="9"/>
        <v>338620.8025079685</v>
      </c>
      <c r="AK18" s="92">
        <f t="shared" si="10"/>
        <v>-182334.27827352157</v>
      </c>
    </row>
    <row r="19" spans="1:37" s="94" customFormat="1" ht="14" x14ac:dyDescent="0.3">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65281.423392753743</v>
      </c>
      <c r="G19" s="89">
        <f t="shared" si="0"/>
        <v>0.01</v>
      </c>
      <c r="H19" s="90">
        <f t="shared" si="1"/>
        <v>6.4999999999999997E-3</v>
      </c>
      <c r="I19" s="91">
        <f t="shared" si="2"/>
        <v>-35151.535673021252</v>
      </c>
      <c r="J19" s="91">
        <f>C19*(1+'Control Panel'!$C$45)</f>
        <v>10344594.783774825</v>
      </c>
      <c r="K19" s="91">
        <f>D19*(1+'Control Panel'!$C$45)</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67239.866094536352</v>
      </c>
      <c r="N19" s="92">
        <f t="shared" si="3"/>
        <v>-36206.081743211893</v>
      </c>
      <c r="O19" s="92">
        <f>J19*(1+'Control Panel'!$C$45)</f>
        <v>10654932.62728807</v>
      </c>
      <c r="P19" s="92">
        <f>K19*(1+'Control Panel'!$C$45)</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69257.062077372451</v>
      </c>
      <c r="S19" s="92">
        <f t="shared" si="4"/>
        <v>-37292.264195508251</v>
      </c>
      <c r="T19" s="92">
        <f>O19*(1+'Control Panel'!$C$45)</f>
        <v>10974580.606106712</v>
      </c>
      <c r="U19" s="92">
        <f>P19*(1+'Control Panel'!$C$45)</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71334.773939693623</v>
      </c>
      <c r="X19" s="92">
        <f t="shared" si="5"/>
        <v>-38411.032121373501</v>
      </c>
      <c r="Y19" s="91">
        <f>T19*(1+'Control Panel'!$C$45)</f>
        <v>11303818.024289913</v>
      </c>
      <c r="Z19" s="91">
        <f>U19*(1+'Control Panel'!$C$45)</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73474.817157884434</v>
      </c>
      <c r="AC19" s="93">
        <f t="shared" si="6"/>
        <v>-39563.363085014702</v>
      </c>
      <c r="AD19" s="93">
        <f>Y19*(1+'Control Panel'!$C$45)</f>
        <v>11642932.565018611</v>
      </c>
      <c r="AE19" s="91">
        <f>Z19*(1+'Control Panel'!$C$45)</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75679.06167262097</v>
      </c>
      <c r="AH19" s="91">
        <f t="shared" si="7"/>
        <v>-40750.263977565148</v>
      </c>
      <c r="AI19" s="92">
        <f t="shared" si="8"/>
        <v>549208.5860647813</v>
      </c>
      <c r="AJ19" s="92">
        <f t="shared" si="9"/>
        <v>356985.58094210783</v>
      </c>
      <c r="AK19" s="92">
        <f t="shared" si="10"/>
        <v>-192223.00512267346</v>
      </c>
    </row>
    <row r="20" spans="1:37" s="94" customFormat="1" ht="14" x14ac:dyDescent="0.3">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67766.807819175869</v>
      </c>
      <c r="G20" s="89">
        <f t="shared" si="0"/>
        <v>0.01</v>
      </c>
      <c r="H20" s="90">
        <f t="shared" si="1"/>
        <v>6.4999999999999997E-3</v>
      </c>
      <c r="I20" s="91">
        <f t="shared" si="2"/>
        <v>-36489.819594940869</v>
      </c>
      <c r="J20" s="91">
        <f>C20*(1+'Control Panel'!$C$45)</f>
        <v>10738432.623654023</v>
      </c>
      <c r="K20" s="91">
        <f>D20*(1+'Control Panel'!$C$45)</f>
        <v>10738432.623654023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69799.812053751142</v>
      </c>
      <c r="N20" s="92">
        <f t="shared" si="3"/>
        <v>-37584.514182789091</v>
      </c>
      <c r="O20" s="92">
        <f>J20*(1+'Control Panel'!$C$45)</f>
        <v>11060585.602363644</v>
      </c>
      <c r="P20" s="92">
        <f>K20*(1+'Control Panel'!$C$45)</f>
        <v>11060585.602363644</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71893.806415363681</v>
      </c>
      <c r="S20" s="92">
        <f t="shared" si="4"/>
        <v>-38712.049608272762</v>
      </c>
      <c r="T20" s="92">
        <f>O20*(1+'Control Panel'!$C$45)</f>
        <v>11392403.170434553</v>
      </c>
      <c r="U20" s="92">
        <f>P20*(1+'Control Panel'!$C$45)</f>
        <v>11392403.170434553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74050.620607824589</v>
      </c>
      <c r="X20" s="92">
        <f t="shared" si="5"/>
        <v>-39873.41109652094</v>
      </c>
      <c r="Y20" s="91">
        <f>T20*(1+'Control Panel'!$C$45)</f>
        <v>11734175.26554759</v>
      </c>
      <c r="Z20" s="91">
        <f>U20*(1+'Control Panel'!$C$45)</f>
        <v>11734175.26554759</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76272.139226059327</v>
      </c>
      <c r="AC20" s="93">
        <f t="shared" si="6"/>
        <v>-41069.613429416582</v>
      </c>
      <c r="AD20" s="93">
        <f>Y20*(1+'Control Panel'!$C$45)</f>
        <v>12086200.523514017</v>
      </c>
      <c r="AE20" s="91">
        <f>Z20*(1+'Control Panel'!$C$45)</f>
        <v>12086200.523514017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78560.303402841106</v>
      </c>
      <c r="AH20" s="91">
        <f t="shared" si="7"/>
        <v>-42301.701832299077</v>
      </c>
      <c r="AI20" s="92">
        <f t="shared" si="8"/>
        <v>570117.97185513831</v>
      </c>
      <c r="AJ20" s="92">
        <f t="shared" si="9"/>
        <v>370576.68170583982</v>
      </c>
      <c r="AK20" s="92">
        <f t="shared" si="10"/>
        <v>-199541.2901492985</v>
      </c>
    </row>
    <row r="21" spans="1:37" s="94" customFormat="1" ht="14" x14ac:dyDescent="0.3">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69603.936962624997</v>
      </c>
      <c r="G21" s="89">
        <f t="shared" si="0"/>
        <v>9.969180912650432E-3</v>
      </c>
      <c r="H21" s="90">
        <f t="shared" si="1"/>
        <v>6.4999999999999997E-3</v>
      </c>
      <c r="I21" s="91">
        <f t="shared" si="2"/>
        <v>-37149.023008625009</v>
      </c>
      <c r="J21" s="91">
        <f>C21*(1+'Control Panel'!$C$45)</f>
        <v>11029546.934077499</v>
      </c>
      <c r="K21" s="91">
        <f>D21*(1+'Control Panel'!$C$45)</f>
        <v>11029546.934077499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71692.055071503739</v>
      </c>
      <c r="N21" s="92">
        <f t="shared" si="3"/>
        <v>-38263.493698883758</v>
      </c>
      <c r="O21" s="92">
        <f>J21*(1+'Control Panel'!$C$45)</f>
        <v>11360433.342099825</v>
      </c>
      <c r="P21" s="92">
        <f>K21*(1+'Control Panel'!$C$45)</f>
        <v>11360433.342099825</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73842.816723648852</v>
      </c>
      <c r="S21" s="92">
        <f t="shared" si="4"/>
        <v>-39411.398509850274</v>
      </c>
      <c r="T21" s="92">
        <f>O21*(1+'Control Panel'!$C$45)</f>
        <v>11701246.342362819</v>
      </c>
      <c r="U21" s="92">
        <f>P21*(1+'Control Panel'!$C$45)</f>
        <v>11701246.342362819</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76058.101225358318</v>
      </c>
      <c r="X21" s="92">
        <f t="shared" si="5"/>
        <v>-40593.740465145791</v>
      </c>
      <c r="Y21" s="91">
        <f>T21*(1+'Control Panel'!$C$45)</f>
        <v>12052283.732633704</v>
      </c>
      <c r="Z21" s="91">
        <f>U21*(1+'Control Panel'!$C$45)</f>
        <v>12052283.732633704</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78339.844262119077</v>
      </c>
      <c r="AC21" s="93">
        <f t="shared" si="6"/>
        <v>-41811.552679100161</v>
      </c>
      <c r="AD21" s="93">
        <f>Y21*(1+'Control Panel'!$C$45)</f>
        <v>12413852.244612716</v>
      </c>
      <c r="AE21" s="91">
        <f>Z21*(1+'Control Panel'!$C$45)</f>
        <v>12413852.244612716</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80690.039589982654</v>
      </c>
      <c r="AH21" s="91">
        <f t="shared" si="7"/>
        <v>-43065.899259473168</v>
      </c>
      <c r="AI21" s="92">
        <f t="shared" si="8"/>
        <v>583768.94148506573</v>
      </c>
      <c r="AJ21" s="92">
        <f t="shared" si="9"/>
        <v>380622.85687261267</v>
      </c>
      <c r="AK21" s="92">
        <f t="shared" si="10"/>
        <v>-203146.08461245307</v>
      </c>
    </row>
    <row r="22" spans="1:37" s="94" customFormat="1" ht="14" x14ac:dyDescent="0.3">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73019.59431</v>
      </c>
      <c r="G22" s="89">
        <f t="shared" si="0"/>
        <v>9.7367361907217918E-3</v>
      </c>
      <c r="H22" s="90">
        <f t="shared" si="1"/>
        <v>6.4999999999999997E-3</v>
      </c>
      <c r="I22" s="91">
        <f t="shared" si="2"/>
        <v>-36360.79439000001</v>
      </c>
      <c r="J22" s="91">
        <f>C22*(1+'Control Panel'!$C$45)</f>
        <v>11570797.2522</v>
      </c>
      <c r="K22" s="91">
        <f>D22*(1+'Control Panel'!$C$45)</f>
        <v>11570797.2522</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75210.182139299999</v>
      </c>
      <c r="N22" s="92">
        <f t="shared" si="3"/>
        <v>-37451.618221700002</v>
      </c>
      <c r="O22" s="92">
        <f>J22*(1+'Control Panel'!$C$45)</f>
        <v>11917921.169766</v>
      </c>
      <c r="P22" s="92">
        <f>K22*(1+'Control Panel'!$C$45)</f>
        <v>11917921.169766</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77466.487603478992</v>
      </c>
      <c r="S22" s="92">
        <f t="shared" si="4"/>
        <v>-38575.166768351017</v>
      </c>
      <c r="T22" s="92">
        <f>O22*(1+'Control Panel'!$C$45)</f>
        <v>12275458.804858981</v>
      </c>
      <c r="U22" s="92">
        <f>P22*(1+'Control Panel'!$C$45)</f>
        <v>12275458.804858981</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79790.482231583374</v>
      </c>
      <c r="X22" s="92">
        <f t="shared" si="5"/>
        <v>-39732.421771401539</v>
      </c>
      <c r="Y22" s="91">
        <f>T22*(1+'Control Panel'!$C$45)</f>
        <v>12643722.56900475</v>
      </c>
      <c r="Z22" s="91">
        <f>U22*(1+'Control Panel'!$C$45)</f>
        <v>12643722.56900475</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82184.196698530868</v>
      </c>
      <c r="AC22" s="93">
        <f t="shared" si="6"/>
        <v>-40924.3944245436</v>
      </c>
      <c r="AD22" s="93">
        <f>Y22*(1+'Control Panel'!$C$45)</f>
        <v>13023034.246074893</v>
      </c>
      <c r="AE22" s="91">
        <f>Z22*(1+'Control Panel'!$C$45)</f>
        <v>13023034.246074893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84649.722599486791</v>
      </c>
      <c r="AH22" s="91">
        <f t="shared" si="7"/>
        <v>-42152.126257279902</v>
      </c>
      <c r="AI22" s="92">
        <f t="shared" si="8"/>
        <v>598136.79871565604</v>
      </c>
      <c r="AJ22" s="92">
        <f t="shared" si="9"/>
        <v>399301.07127238007</v>
      </c>
      <c r="AK22" s="92">
        <f t="shared" si="10"/>
        <v>-198835.72744327597</v>
      </c>
    </row>
    <row r="23" spans="1:37" s="94" customFormat="1" ht="14" x14ac:dyDescent="0.3">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75619.390795942498</v>
      </c>
      <c r="G23" s="89">
        <f t="shared" si="0"/>
        <v>9.5738870858314094E-3</v>
      </c>
      <c r="H23" s="90">
        <f t="shared" si="1"/>
        <v>6.4999999999999988E-3</v>
      </c>
      <c r="I23" s="91">
        <f t="shared" si="2"/>
        <v>-35760.841354782504</v>
      </c>
      <c r="J23" s="91">
        <f>C23*(1+'Control Panel'!$C$45)</f>
        <v>11982765.003049351</v>
      </c>
      <c r="K23" s="91">
        <f>D23*(1+'Control Panel'!$C$45)</f>
        <v>11982765.003049351</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77887.972519820774</v>
      </c>
      <c r="N23" s="92">
        <f t="shared" si="3"/>
        <v>-36833.666595425981</v>
      </c>
      <c r="O23" s="92">
        <f>J23*(1+'Control Panel'!$C$45)</f>
        <v>12342247.953140832</v>
      </c>
      <c r="P23" s="92">
        <f>K23*(1+'Control Panel'!$C$45)</f>
        <v>12342247.953140832</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80224.611695415413</v>
      </c>
      <c r="S23" s="92">
        <f t="shared" si="4"/>
        <v>-37938.67659328875</v>
      </c>
      <c r="T23" s="92">
        <f>O23*(1+'Control Panel'!$C$45)</f>
        <v>12712515.391735058</v>
      </c>
      <c r="U23" s="92">
        <f>P23*(1+'Control Panel'!$C$45)</f>
        <v>12712515.391735058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82631.350046277876</v>
      </c>
      <c r="X23" s="92">
        <f t="shared" si="5"/>
        <v>-39076.836891087427</v>
      </c>
      <c r="Y23" s="91">
        <f>T23*(1+'Control Panel'!$C$45)</f>
        <v>13093890.85348711</v>
      </c>
      <c r="Z23" s="91">
        <f>U23*(1+'Control Panel'!$C$45)</f>
        <v>13093890.85348711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85110.290547666213</v>
      </c>
      <c r="AC23" s="93">
        <f t="shared" si="6"/>
        <v>-40249.141997820057</v>
      </c>
      <c r="AD23" s="93">
        <f>Y23*(1+'Control Panel'!$C$45)</f>
        <v>13486707.579091724</v>
      </c>
      <c r="AE23" s="91">
        <f>Z23*(1+'Control Panel'!$C$45)</f>
        <v>13486707.579091724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87663.599264096207</v>
      </c>
      <c r="AH23" s="91">
        <f t="shared" si="7"/>
        <v>-41456.616257754649</v>
      </c>
      <c r="AI23" s="92">
        <f t="shared" si="8"/>
        <v>609072.76240865327</v>
      </c>
      <c r="AJ23" s="92">
        <f t="shared" si="9"/>
        <v>413517.82407327648</v>
      </c>
      <c r="AK23" s="92">
        <f t="shared" si="10"/>
        <v>-195554.93833537679</v>
      </c>
    </row>
    <row r="24" spans="1:37" s="94" customFormat="1" ht="14" x14ac:dyDescent="0.3">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76817.379546374999</v>
      </c>
      <c r="G24" s="89">
        <f t="shared" si="0"/>
        <v>9.502556023682036E-3</v>
      </c>
      <c r="H24" s="90">
        <f t="shared" si="1"/>
        <v>6.4999999999999997E-3</v>
      </c>
      <c r="I24" s="91">
        <f t="shared" si="2"/>
        <v>-35484.382412375009</v>
      </c>
      <c r="J24" s="91">
        <f>C24*(1+'Control Panel'!$C$45)</f>
        <v>12172600.1435025</v>
      </c>
      <c r="K24" s="91">
        <f>D24*(1+'Control Panel'!$C$45)</f>
        <v>12172600.1435025</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79121.90093276625</v>
      </c>
      <c r="N24" s="92">
        <f t="shared" si="3"/>
        <v>-36548.91388474626</v>
      </c>
      <c r="O24" s="92">
        <f>J24*(1+'Control Panel'!$C$45)</f>
        <v>12537778.147807576</v>
      </c>
      <c r="P24" s="92">
        <f>K24*(1+'Control Panel'!$C$45)</f>
        <v>12537778.147807576</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81495.55796074924</v>
      </c>
      <c r="S24" s="92">
        <f t="shared" si="4"/>
        <v>-37645.381301288638</v>
      </c>
      <c r="T24" s="92">
        <f>O24*(1+'Control Panel'!$C$45)</f>
        <v>12913911.492241804</v>
      </c>
      <c r="U24" s="92">
        <f>P24*(1+'Control Panel'!$C$45)</f>
        <v>12913911.492241804</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83940.424699571726</v>
      </c>
      <c r="X24" s="92">
        <f t="shared" si="5"/>
        <v>-38774.742740327303</v>
      </c>
      <c r="Y24" s="91">
        <f>T24*(1+'Control Panel'!$C$45)</f>
        <v>13301328.837009057</v>
      </c>
      <c r="Z24" s="91">
        <f>U24*(1+'Control Panel'!$C$45)</f>
        <v>13301328.837009057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86458.637440558872</v>
      </c>
      <c r="AC24" s="93">
        <f t="shared" si="6"/>
        <v>-39937.985022537134</v>
      </c>
      <c r="AD24" s="93">
        <f>Y24*(1+'Control Panel'!$C$45)</f>
        <v>13700368.70211933</v>
      </c>
      <c r="AE24" s="91">
        <f>Z24*(1+'Control Panel'!$C$45)</f>
        <v>13700368.70211933</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89052.396563775634</v>
      </c>
      <c r="AH24" s="91">
        <f t="shared" si="7"/>
        <v>-41136.124573213252</v>
      </c>
      <c r="AI24" s="92">
        <f t="shared" si="8"/>
        <v>614112.06511953427</v>
      </c>
      <c r="AJ24" s="92">
        <f t="shared" si="9"/>
        <v>420068.91759742168</v>
      </c>
      <c r="AK24" s="92">
        <f t="shared" si="10"/>
        <v>-194043.14752211259</v>
      </c>
    </row>
    <row r="25" spans="1:37" s="94" customFormat="1" ht="14" x14ac:dyDescent="0.3">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78423.90392235748</v>
      </c>
      <c r="G25" s="89">
        <f t="shared" si="0"/>
        <v>9.4103205489799186E-3</v>
      </c>
      <c r="H25" s="90">
        <f t="shared" si="1"/>
        <v>6.4999999999999997E-3</v>
      </c>
      <c r="I25" s="91">
        <f t="shared" si="2"/>
        <v>-35113.646017917519</v>
      </c>
      <c r="J25" s="91">
        <f>C25*(1+'Control Panel'!$C$45)</f>
        <v>12427172.467696648</v>
      </c>
      <c r="K25" s="91">
        <f>D25*(1+'Control Panel'!$C$45)</f>
        <v>12427172.467696648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80776.621040028214</v>
      </c>
      <c r="N25" s="92">
        <f t="shared" si="3"/>
        <v>-36167.055398455035</v>
      </c>
      <c r="O25" s="92">
        <f>J25*(1+'Control Panel'!$C$45)</f>
        <v>12799987.641727548</v>
      </c>
      <c r="P25" s="92">
        <f>K25*(1+'Control Panel'!$C$45)</f>
        <v>12799987.641727548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83199.919671229058</v>
      </c>
      <c r="S25" s="92">
        <f t="shared" si="4"/>
        <v>-37252.067060408692</v>
      </c>
      <c r="T25" s="92">
        <f>O25*(1+'Control Panel'!$C$45)</f>
        <v>13183987.270979375</v>
      </c>
      <c r="U25" s="92">
        <f>P25*(1+'Control Panel'!$C$45)</f>
        <v>13183987.270979375</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85695.917261365932</v>
      </c>
      <c r="X25" s="92">
        <f t="shared" si="5"/>
        <v>-38369.629072220952</v>
      </c>
      <c r="Y25" s="91">
        <f>T25*(1+'Control Panel'!$C$45)</f>
        <v>13579506.889108757</v>
      </c>
      <c r="Z25" s="91">
        <f>U25*(1+'Control Panel'!$C$45)</f>
        <v>13579506.889108757</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88266.794779206917</v>
      </c>
      <c r="AC25" s="93">
        <f t="shared" si="6"/>
        <v>-39520.717944387579</v>
      </c>
      <c r="AD25" s="93">
        <f>Y25*(1+'Control Panel'!$C$45)</f>
        <v>13986892.095782019</v>
      </c>
      <c r="AE25" s="91">
        <f>Z25*(1+'Control Panel'!$C$45)</f>
        <v>13986892.095782019</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90914.798622583126</v>
      </c>
      <c r="AH25" s="91">
        <f t="shared" si="7"/>
        <v>-40706.339482719195</v>
      </c>
      <c r="AI25" s="92">
        <f t="shared" si="8"/>
        <v>620869.86033260473</v>
      </c>
      <c r="AJ25" s="92">
        <f t="shared" si="9"/>
        <v>428854.05137441319</v>
      </c>
      <c r="AK25" s="92">
        <f t="shared" si="10"/>
        <v>-192015.80895819154</v>
      </c>
    </row>
    <row r="26" spans="1:37" s="94" customFormat="1" ht="14" x14ac:dyDescent="0.3">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80612.260941907502</v>
      </c>
      <c r="G26" s="89">
        <f t="shared" si="0"/>
        <v>9.2905948916288464E-3</v>
      </c>
      <c r="H26" s="90">
        <f t="shared" si="1"/>
        <v>6.4999999999999997E-3</v>
      </c>
      <c r="I26" s="91">
        <f t="shared" si="2"/>
        <v>-34608.640551867502</v>
      </c>
      <c r="J26" s="91">
        <f>C26*(1+'Control Panel'!$C$45)</f>
        <v>12773942.887717651</v>
      </c>
      <c r="K26" s="91">
        <f>D26*(1+'Control Panel'!$C$45)</f>
        <v>12773942.887717651</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83030.628770164723</v>
      </c>
      <c r="N26" s="92">
        <f t="shared" si="3"/>
        <v>-35646.899768423536</v>
      </c>
      <c r="O26" s="92">
        <f>J26*(1+'Control Panel'!$C$45)</f>
        <v>13157161.174349181</v>
      </c>
      <c r="P26" s="92">
        <f>K26*(1+'Control Panel'!$C$45)</f>
        <v>13157161.174349181</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85521.547633269671</v>
      </c>
      <c r="S26" s="92">
        <f t="shared" si="4"/>
        <v>-36716.30676147624</v>
      </c>
      <c r="T26" s="92">
        <f>O26*(1+'Control Panel'!$C$45)</f>
        <v>13551876.009579657</v>
      </c>
      <c r="U26" s="92">
        <f>P26*(1+'Control Panel'!$C$45)</f>
        <v>13551876.009579657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88087.194062267765</v>
      </c>
      <c r="X26" s="92">
        <f t="shared" si="5"/>
        <v>-37817.795964320525</v>
      </c>
      <c r="Y26" s="91">
        <f>T26*(1+'Control Panel'!$C$45)</f>
        <v>13958432.289867047</v>
      </c>
      <c r="Z26" s="91">
        <f>U26*(1+'Control Panel'!$C$45)</f>
        <v>13958432.289867047</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90729.809884135801</v>
      </c>
      <c r="AC26" s="93">
        <f t="shared" si="6"/>
        <v>-38952.329843250162</v>
      </c>
      <c r="AD26" s="93">
        <f>Y26*(1+'Control Panel'!$C$45)</f>
        <v>14377185.258563058</v>
      </c>
      <c r="AE26" s="91">
        <f>Z26*(1+'Control Panel'!$C$45)</f>
        <v>14377185.258563058</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93451.704180659872</v>
      </c>
      <c r="AH26" s="91">
        <f t="shared" si="7"/>
        <v>-40120.899738547654</v>
      </c>
      <c r="AI26" s="92">
        <f t="shared" si="8"/>
        <v>630075.11660651583</v>
      </c>
      <c r="AJ26" s="92">
        <f t="shared" si="9"/>
        <v>440820.88453049783</v>
      </c>
      <c r="AK26" s="92">
        <f t="shared" si="10"/>
        <v>-189254.232076018</v>
      </c>
    </row>
    <row r="27" spans="1:37" s="94" customFormat="1" ht="14" x14ac:dyDescent="0.3">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81634.230946124997</v>
      </c>
      <c r="G27" s="89">
        <f t="shared" si="0"/>
        <v>9.2368814036878962E-3</v>
      </c>
      <c r="H27" s="90">
        <f t="shared" si="1"/>
        <v>6.4999999999999997E-3</v>
      </c>
      <c r="I27" s="91">
        <f t="shared" si="2"/>
        <v>-34372.801320125</v>
      </c>
      <c r="J27" s="91">
        <f>C27*(1+'Control Panel'!$C$45)</f>
        <v>12935885.826847501</v>
      </c>
      <c r="K27" s="91">
        <f>D27*(1+'Control Panel'!$C$45)</f>
        <v>12935885.826847501</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84083.257874508752</v>
      </c>
      <c r="N27" s="92">
        <f t="shared" si="3"/>
        <v>-35403.985359728758</v>
      </c>
      <c r="O27" s="92">
        <f>J27*(1+'Control Panel'!$C$45)</f>
        <v>13323962.401652927</v>
      </c>
      <c r="P27" s="92">
        <f>K27*(1+'Control Panel'!$C$45)</f>
        <v>13323962.401652927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86605.755610744018</v>
      </c>
      <c r="S27" s="92">
        <f t="shared" si="4"/>
        <v>-36466.104920520622</v>
      </c>
      <c r="T27" s="92">
        <f>O27*(1+'Control Panel'!$C$45)</f>
        <v>13723681.273702515</v>
      </c>
      <c r="U27" s="92">
        <f>P27*(1+'Control Panel'!$C$45)</f>
        <v>13723681.273702515</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89203.928279066342</v>
      </c>
      <c r="X27" s="92">
        <f t="shared" si="5"/>
        <v>-37560.088068136247</v>
      </c>
      <c r="Y27" s="91">
        <f>T27*(1+'Control Panel'!$C$45)</f>
        <v>14135391.711913591</v>
      </c>
      <c r="Z27" s="91">
        <f>U27*(1+'Control Panel'!$C$45)</f>
        <v>14135391.711913591</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91880.046127438342</v>
      </c>
      <c r="AC27" s="93">
        <f t="shared" si="6"/>
        <v>-38686.890710180334</v>
      </c>
      <c r="AD27" s="93">
        <f>Y27*(1+'Control Panel'!$C$45)</f>
        <v>14559453.463270999</v>
      </c>
      <c r="AE27" s="91">
        <f>Z27*(1+'Control Panel'!$C$45)</f>
        <v>14559453.463270999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94636.447511261489</v>
      </c>
      <c r="AH27" s="91">
        <f t="shared" si="7"/>
        <v>-39847.497431485754</v>
      </c>
      <c r="AI27" s="92">
        <f t="shared" si="8"/>
        <v>634374.00189307064</v>
      </c>
      <c r="AJ27" s="92">
        <f t="shared" si="9"/>
        <v>446409.43540301896</v>
      </c>
      <c r="AK27" s="92">
        <f t="shared" si="10"/>
        <v>-187964.56649005169</v>
      </c>
    </row>
    <row r="28" spans="1:37" s="94" customFormat="1" ht="14" x14ac:dyDescent="0.3">
      <c r="A28" s="86" t="str">
        <f>'ESTIMATED Earned Revenue'!A29</f>
        <v>Buffalo, NY</v>
      </c>
      <c r="B28" s="86"/>
      <c r="C28" s="95">
        <f>'ESTIMATED Earned Revenue'!$I29*1.07925</f>
        <v>12670492.426840911</v>
      </c>
      <c r="D28" s="95">
        <f>'ESTIMATED Earned Revenue'!$L29*1.07925</f>
        <v>12670492.426840911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82358.20077446592</v>
      </c>
      <c r="G28" s="89">
        <f t="shared" si="0"/>
        <v>9.1996370943940517E-3</v>
      </c>
      <c r="H28" s="90">
        <f t="shared" si="1"/>
        <v>6.4999999999999997E-3</v>
      </c>
      <c r="I28" s="91">
        <f t="shared" si="2"/>
        <v>-34205.731359738638</v>
      </c>
      <c r="J28" s="91">
        <f>C28*(1+'Control Panel'!$C$45)</f>
        <v>13050607.199646138</v>
      </c>
      <c r="K28" s="91">
        <f>D28*(1+'Control Panel'!$C$45)</f>
        <v>13050607.199646138</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84828.946797699886</v>
      </c>
      <c r="N28" s="92">
        <f t="shared" si="3"/>
        <v>-35231.903300530816</v>
      </c>
      <c r="O28" s="92">
        <f>J28*(1+'Control Panel'!$C$45)</f>
        <v>13442125.415635522</v>
      </c>
      <c r="P28" s="92">
        <f>K28*(1+'Control Panel'!$C$45)</f>
        <v>13442125.415635522</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87373.815201630889</v>
      </c>
      <c r="S28" s="92">
        <f t="shared" si="4"/>
        <v>-36288.860399546727</v>
      </c>
      <c r="T28" s="92">
        <f>O28*(1+'Control Panel'!$C$45)</f>
        <v>13845389.178104589</v>
      </c>
      <c r="U28" s="92">
        <f>P28*(1+'Control Panel'!$C$45)</f>
        <v>13845389.178104589</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89995.029657679828</v>
      </c>
      <c r="X28" s="92">
        <f t="shared" si="5"/>
        <v>-37377.526211533128</v>
      </c>
      <c r="Y28" s="91">
        <f>T28*(1+'Control Panel'!$C$45)</f>
        <v>14260750.853447726</v>
      </c>
      <c r="Z28" s="91">
        <f>U28*(1+'Control Panel'!$C$45)</f>
        <v>14260750.853447726</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92694.880547410212</v>
      </c>
      <c r="AC28" s="93">
        <f t="shared" si="6"/>
        <v>-38498.851997879145</v>
      </c>
      <c r="AD28" s="93">
        <f>Y28*(1+'Control Panel'!$C$45)</f>
        <v>14688573.379051158</v>
      </c>
      <c r="AE28" s="91">
        <f>Z28*(1+'Control Panel'!$C$45)</f>
        <v>14688573.379051158</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95475.726963832523</v>
      </c>
      <c r="AH28" s="91">
        <f t="shared" si="7"/>
        <v>-39653.817557815506</v>
      </c>
      <c r="AI28" s="92">
        <f t="shared" si="8"/>
        <v>637419.35863555875</v>
      </c>
      <c r="AJ28" s="92">
        <f t="shared" si="9"/>
        <v>450368.39916825335</v>
      </c>
      <c r="AK28" s="92">
        <f t="shared" si="10"/>
        <v>-187050.95946730539</v>
      </c>
    </row>
    <row r="29" spans="1:37" s="94" customFormat="1" ht="14" x14ac:dyDescent="0.3">
      <c r="A29" s="86" t="str">
        <f>'ESTIMATED Earned Revenue'!A30</f>
        <v>Sandusky, OH</v>
      </c>
      <c r="B29" s="86"/>
      <c r="C29" s="95">
        <f>'ESTIMATED Earned Revenue'!$I30*1.07925</f>
        <v>12670955.13075</v>
      </c>
      <c r="D29" s="95">
        <f>'ESTIMATED Earned Revenue'!$L30*1.07925</f>
        <v>12670955.13075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82361.208349875</v>
      </c>
      <c r="G29" s="89">
        <f t="shared" si="0"/>
        <v>9.1994837366968403E-3</v>
      </c>
      <c r="H29" s="90">
        <f t="shared" si="1"/>
        <v>6.4999999999999997E-3</v>
      </c>
      <c r="I29" s="91">
        <f t="shared" si="2"/>
        <v>-34205.037303875011</v>
      </c>
      <c r="J29" s="91">
        <f>C29*(1+'Control Panel'!$C$45)</f>
        <v>13051083.784672501</v>
      </c>
      <c r="K29" s="91">
        <f>D29*(1+'Control Panel'!$C$45)</f>
        <v>13051083.784672501</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84832.044600371257</v>
      </c>
      <c r="N29" s="92">
        <f t="shared" si="3"/>
        <v>-35231.188422991254</v>
      </c>
      <c r="O29" s="92">
        <f>J29*(1+'Control Panel'!$C$45)</f>
        <v>13442616.298212675</v>
      </c>
      <c r="P29" s="92">
        <f>K29*(1+'Control Panel'!$C$45)</f>
        <v>13442616.298212675</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87377.005938382383</v>
      </c>
      <c r="S29" s="92">
        <f t="shared" si="4"/>
        <v>-36288.124075681</v>
      </c>
      <c r="T29" s="92">
        <f>O29*(1+'Control Panel'!$C$45)</f>
        <v>13845894.787159055</v>
      </c>
      <c r="U29" s="92">
        <f>P29*(1+'Control Panel'!$C$45)</f>
        <v>13845894.787159055</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89998.316116533853</v>
      </c>
      <c r="X29" s="92">
        <f t="shared" si="5"/>
        <v>-37376.767797951441</v>
      </c>
      <c r="Y29" s="91">
        <f>T29*(1+'Control Panel'!$C$45)</f>
        <v>14261271.630773827</v>
      </c>
      <c r="Z29" s="91">
        <f>U29*(1+'Control Panel'!$C$45)</f>
        <v>14261271.630773827</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92698.265600029874</v>
      </c>
      <c r="AC29" s="93">
        <f t="shared" si="6"/>
        <v>-38498.070831889985</v>
      </c>
      <c r="AD29" s="93">
        <f>Y29*(1+'Control Panel'!$C$45)</f>
        <v>14689109.779697042</v>
      </c>
      <c r="AE29" s="91">
        <f>Z29*(1+'Control Panel'!$C$45)</f>
        <v>14689109.779697042</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95479.213568030769</v>
      </c>
      <c r="AH29" s="91">
        <f t="shared" si="7"/>
        <v>-39653.01295684668</v>
      </c>
      <c r="AI29" s="92">
        <f t="shared" si="8"/>
        <v>637432.00990870851</v>
      </c>
      <c r="AJ29" s="92">
        <f t="shared" si="9"/>
        <v>450384.84582334803</v>
      </c>
      <c r="AK29" s="92">
        <f t="shared" si="10"/>
        <v>-187047.16408536048</v>
      </c>
    </row>
    <row r="30" spans="1:37" s="94" customFormat="1" ht="14" x14ac:dyDescent="0.3">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83580.844723788745</v>
      </c>
      <c r="G30" s="89">
        <f t="shared" si="0"/>
        <v>9.138203629587836E-3</v>
      </c>
      <c r="H30" s="90">
        <f t="shared" si="1"/>
        <v>6.4999999999999997E-3</v>
      </c>
      <c r="I30" s="91">
        <f t="shared" si="2"/>
        <v>-33923.582756048752</v>
      </c>
      <c r="J30" s="91">
        <f>C30*(1+'Control Panel'!$C$45)</f>
        <v>13244349.240846526</v>
      </c>
      <c r="K30" s="91">
        <f>D30*(1+'Control Panel'!$C$45)</f>
        <v>13244349.240846526</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86088.270065502409</v>
      </c>
      <c r="N30" s="92">
        <f t="shared" si="3"/>
        <v>-34941.290238730231</v>
      </c>
      <c r="O30" s="92">
        <f>J30*(1+'Control Panel'!$C$45)</f>
        <v>13641679.718071923</v>
      </c>
      <c r="P30" s="92">
        <f>K30*(1+'Control Panel'!$C$45)</f>
        <v>13641679.718071923</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88670.918167467491</v>
      </c>
      <c r="S30" s="92">
        <f t="shared" si="4"/>
        <v>-35989.528945892132</v>
      </c>
      <c r="T30" s="92">
        <f>O30*(1+'Control Panel'!$C$45)</f>
        <v>14050930.10961408</v>
      </c>
      <c r="U30" s="92">
        <f>P30*(1+'Control Panel'!$C$45)</f>
        <v>14050930.10961408</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91331.045712491512</v>
      </c>
      <c r="X30" s="92">
        <f t="shared" si="5"/>
        <v>-37069.214814268897</v>
      </c>
      <c r="Y30" s="91">
        <f>T30*(1+'Control Panel'!$C$45)</f>
        <v>14472458.012902502</v>
      </c>
      <c r="Z30" s="91">
        <f>U30*(1+'Control Panel'!$C$45)</f>
        <v>14472458.012902502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94070.977083866252</v>
      </c>
      <c r="AC30" s="93">
        <f t="shared" si="6"/>
        <v>-38181.291258696991</v>
      </c>
      <c r="AD30" s="93">
        <f>Y30*(1+'Control Panel'!$C$45)</f>
        <v>14906631.753289577</v>
      </c>
      <c r="AE30" s="91">
        <f>Z30*(1+'Control Panel'!$C$45)</f>
        <v>14906631.753289577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96893.106396382238</v>
      </c>
      <c r="AH30" s="91">
        <f t="shared" si="7"/>
        <v>-39326.729996457871</v>
      </c>
      <c r="AI30" s="92">
        <f t="shared" si="8"/>
        <v>642562.37267975602</v>
      </c>
      <c r="AJ30" s="92">
        <f t="shared" si="9"/>
        <v>457054.31742570992</v>
      </c>
      <c r="AK30" s="92">
        <f t="shared" si="10"/>
        <v>-185508.05525404611</v>
      </c>
    </row>
    <row r="31" spans="1:37" s="94" customFormat="1" ht="14" x14ac:dyDescent="0.3">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87130.214773192492</v>
      </c>
      <c r="G31" s="89">
        <f t="shared" si="0"/>
        <v>8.9696281697496261E-3</v>
      </c>
      <c r="H31" s="90">
        <f t="shared" si="1"/>
        <v>6.4999999999999997E-3</v>
      </c>
      <c r="I31" s="91">
        <f t="shared" si="2"/>
        <v>-33104.497360032503</v>
      </c>
      <c r="J31" s="91">
        <f>C31*(1+'Control Panel'!$C$45)</f>
        <v>13806787.87944435</v>
      </c>
      <c r="K31" s="91">
        <f>D31*(1+'Control Panel'!$C$45)</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89744.121216388274</v>
      </c>
      <c r="N31" s="92">
        <f t="shared" si="3"/>
        <v>-34097.632280833481</v>
      </c>
      <c r="O31" s="92">
        <f>J31*(1+'Control Panel'!$C$45)</f>
        <v>14220991.51582768</v>
      </c>
      <c r="P31" s="92">
        <f>K31*(1+'Control Panel'!$C$45)</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92436.444852879911</v>
      </c>
      <c r="S31" s="92">
        <f t="shared" si="4"/>
        <v>-35120.561249258491</v>
      </c>
      <c r="T31" s="92">
        <f>O31*(1+'Control Panel'!$C$45)</f>
        <v>14647621.26130251</v>
      </c>
      <c r="U31" s="92">
        <f>P31*(1+'Control Panel'!$C$45)</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95209.538198466311</v>
      </c>
      <c r="X31" s="92">
        <f t="shared" si="5"/>
        <v>-36174.178086736254</v>
      </c>
      <c r="Y31" s="91">
        <f>T31*(1+'Control Panel'!$C$45)</f>
        <v>15087049.899141585</v>
      </c>
      <c r="Z31" s="91">
        <f>U31*(1+'Control Panel'!$C$45)</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98065.824344420296</v>
      </c>
      <c r="AC31" s="93">
        <f t="shared" si="6"/>
        <v>-37259.403429338345</v>
      </c>
      <c r="AD31" s="93">
        <f>Y31*(1+'Control Panel'!$C$45)</f>
        <v>15539661.396115834</v>
      </c>
      <c r="AE31" s="91">
        <f>Z31*(1+'Control Panel'!$C$45)</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101007.79907475291</v>
      </c>
      <c r="AH31" s="91">
        <f t="shared" si="7"/>
        <v>-38377.1855322185</v>
      </c>
      <c r="AI31" s="92">
        <f t="shared" si="8"/>
        <v>657492.68826529279</v>
      </c>
      <c r="AJ31" s="92">
        <f t="shared" si="9"/>
        <v>476463.72768690769</v>
      </c>
      <c r="AK31" s="92">
        <f t="shared" si="10"/>
        <v>-181028.9605783851</v>
      </c>
    </row>
    <row r="32" spans="1:37" s="94" customFormat="1" ht="14" x14ac:dyDescent="0.3">
      <c r="A32" s="86" t="str">
        <f>'ESTIMATED Earned Revenue'!A33</f>
        <v>Kalamazoo, MI</v>
      </c>
      <c r="B32" s="86"/>
      <c r="C32" s="95">
        <f>'ESTIMATED Earned Revenue'!$I33*1.07925</f>
        <v>13675788.68475</v>
      </c>
      <c r="D32" s="95">
        <f>'ESTIMATED Earned Revenue'!$L33*1.07925</f>
        <v>13675788.68475</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88892.626450875003</v>
      </c>
      <c r="G32" s="89">
        <f t="shared" si="0"/>
        <v>8.8909251397937001E-3</v>
      </c>
      <c r="H32" s="90">
        <f t="shared" si="1"/>
        <v>6.5000000000000006E-3</v>
      </c>
      <c r="I32" s="91">
        <f t="shared" si="2"/>
        <v>-32697.786972874994</v>
      </c>
      <c r="J32" s="91">
        <f>C32*(1+'Control Panel'!$C$45)</f>
        <v>14086062.345292501</v>
      </c>
      <c r="K32" s="91">
        <f>D32*(1+'Control Panel'!$C$45)</f>
        <v>14086062.345292501</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91559.405244401249</v>
      </c>
      <c r="N32" s="92">
        <f t="shared" si="3"/>
        <v>-33678.720582061258</v>
      </c>
      <c r="O32" s="92">
        <f>J32*(1+'Control Panel'!$C$45)</f>
        <v>14508644.215651277</v>
      </c>
      <c r="P32" s="92">
        <f>K32*(1+'Control Panel'!$C$45)</f>
        <v>14508644.215651277</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94306.187401733303</v>
      </c>
      <c r="S32" s="92">
        <f t="shared" si="4"/>
        <v>-34689.082199523094</v>
      </c>
      <c r="T32" s="92">
        <f>O32*(1+'Control Panel'!$C$45)</f>
        <v>14943903.542120816</v>
      </c>
      <c r="U32" s="92">
        <f>P32*(1+'Control Panel'!$C$45)</f>
        <v>14943903.542120816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97135.373023785301</v>
      </c>
      <c r="X32" s="92">
        <f t="shared" si="5"/>
        <v>-35729.754665508779</v>
      </c>
      <c r="Y32" s="91">
        <f>T32*(1+'Control Panel'!$C$45)</f>
        <v>15392220.648384441</v>
      </c>
      <c r="Z32" s="91">
        <f>U32*(1+'Control Panel'!$C$45)</f>
        <v>15392220.648384441</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100049.43421449886</v>
      </c>
      <c r="AC32" s="93">
        <f t="shared" si="6"/>
        <v>-36801.647305474049</v>
      </c>
      <c r="AD32" s="93">
        <f>Y32*(1+'Control Panel'!$C$45)</f>
        <v>15853987.267835975</v>
      </c>
      <c r="AE32" s="91">
        <f>Z32*(1+'Control Panel'!$C$45)</f>
        <v>15853987.267835975</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103050.91724093384</v>
      </c>
      <c r="AH32" s="91">
        <f t="shared" si="7"/>
        <v>-37905.696724638285</v>
      </c>
      <c r="AI32" s="92">
        <f t="shared" si="8"/>
        <v>664906.21860255802</v>
      </c>
      <c r="AJ32" s="92">
        <f t="shared" si="9"/>
        <v>486101.31712535257</v>
      </c>
      <c r="AK32" s="92">
        <f t="shared" si="10"/>
        <v>-178804.90147720545</v>
      </c>
    </row>
    <row r="33" spans="1:37" s="94" customFormat="1" ht="14" x14ac:dyDescent="0.3">
      <c r="A33" s="86" t="str">
        <f>'ESTIMATED Earned Revenue'!A34</f>
        <v>Knoxville, TN</v>
      </c>
      <c r="B33" s="86"/>
      <c r="C33" s="95">
        <f>'ESTIMATED Earned Revenue'!$I34*1.07925</f>
        <v>14033433.528480001</v>
      </c>
      <c r="D33" s="95">
        <f>'ESTIMATED Earned Revenue'!$L34*1.07925</f>
        <v>14033433.528480001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91217.317935119994</v>
      </c>
      <c r="G33" s="89">
        <f t="shared" si="0"/>
        <v>8.7917641389764351E-3</v>
      </c>
      <c r="H33" s="90">
        <f t="shared" si="1"/>
        <v>6.4999999999999988E-3</v>
      </c>
      <c r="I33" s="91">
        <f t="shared" si="2"/>
        <v>-32161.31970728001</v>
      </c>
      <c r="J33" s="91">
        <f>C33*(1+'Control Panel'!$C$45)</f>
        <v>14454436.534334401</v>
      </c>
      <c r="K33" s="91">
        <f>D33*(1+'Control Panel'!$C$45)</f>
        <v>14454436.534334401</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93953.837473173597</v>
      </c>
      <c r="N33" s="92">
        <f t="shared" si="3"/>
        <v>-33126.159298498416</v>
      </c>
      <c r="O33" s="92">
        <f>J33*(1+'Control Panel'!$C$45)</f>
        <v>14888069.630364433</v>
      </c>
      <c r="P33" s="92">
        <f>K33*(1+'Control Panel'!$C$45)</f>
        <v>14888069.630364433</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96772.452597368814</v>
      </c>
      <c r="S33" s="92">
        <f t="shared" si="4"/>
        <v>-34119.944077453358</v>
      </c>
      <c r="T33" s="92">
        <f>O33*(1+'Control Panel'!$C$45)</f>
        <v>15334711.719275367</v>
      </c>
      <c r="U33" s="92">
        <f>P33*(1+'Control Panel'!$C$45)</f>
        <v>15334711.719275367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99675.626175289872</v>
      </c>
      <c r="X33" s="92">
        <f t="shared" si="5"/>
        <v>-35143.542399776969</v>
      </c>
      <c r="Y33" s="91">
        <f>T33*(1+'Control Panel'!$C$45)</f>
        <v>15794753.070853628</v>
      </c>
      <c r="Z33" s="91">
        <f>U33*(1+'Control Panel'!$C$45)</f>
        <v>15794753.070853628</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102665.89496054858</v>
      </c>
      <c r="AC33" s="93">
        <f t="shared" si="6"/>
        <v>-36197.848671770276</v>
      </c>
      <c r="AD33" s="93">
        <f>Y33*(1+'Control Panel'!$C$45)</f>
        <v>16268595.662979238</v>
      </c>
      <c r="AE33" s="91">
        <f>Z33*(1+'Control Panel'!$C$45)</f>
        <v>16268595.662979238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105745.87180936504</v>
      </c>
      <c r="AH33" s="91">
        <f t="shared" si="7"/>
        <v>-37283.784131923385</v>
      </c>
      <c r="AI33" s="92">
        <f t="shared" si="8"/>
        <v>674684.96159516834</v>
      </c>
      <c r="AJ33" s="92">
        <f t="shared" si="9"/>
        <v>498813.68301574589</v>
      </c>
      <c r="AK33" s="92">
        <f t="shared" si="10"/>
        <v>-175871.27857942245</v>
      </c>
    </row>
    <row r="34" spans="1:37" s="94" customFormat="1" ht="14" x14ac:dyDescent="0.3">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91964.515524716233</v>
      </c>
      <c r="G34" s="89">
        <f t="shared" si="0"/>
        <v>8.760956636661054E-3</v>
      </c>
      <c r="H34" s="90">
        <f t="shared" si="1"/>
        <v>6.4999999999999997E-3</v>
      </c>
      <c r="I34" s="91">
        <f t="shared" si="2"/>
        <v>-31988.889494296265</v>
      </c>
      <c r="J34" s="91">
        <f>C34*(1+'Control Panel'!$C$45)</f>
        <v>14572838.613916574</v>
      </c>
      <c r="K34" s="91">
        <f>D34*(1+'Control Panel'!$C$45)</f>
        <v>14572838.613916574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94723.450990457728</v>
      </c>
      <c r="N34" s="92">
        <f t="shared" si="3"/>
        <v>-32948.556179125153</v>
      </c>
      <c r="O34" s="92">
        <f>J34*(1+'Control Panel'!$C$45)</f>
        <v>15010023.772334071</v>
      </c>
      <c r="P34" s="92">
        <f>K34*(1+'Control Panel'!$C$45)</f>
        <v>15010023.772334071</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97565.154520171462</v>
      </c>
      <c r="S34" s="92">
        <f t="shared" si="4"/>
        <v>-33937.012864498887</v>
      </c>
      <c r="T34" s="92">
        <f>O34*(1+'Control Panel'!$C$45)</f>
        <v>15460324.485504093</v>
      </c>
      <c r="U34" s="92">
        <f>P34*(1+'Control Panel'!$C$45)</f>
        <v>15460324.485504093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100492.10915577659</v>
      </c>
      <c r="X34" s="92">
        <f t="shared" si="5"/>
        <v>-34955.123250433884</v>
      </c>
      <c r="Y34" s="91">
        <f>T34*(1+'Control Panel'!$C$45)</f>
        <v>15924134.220069217</v>
      </c>
      <c r="Z34" s="91">
        <f>U34*(1+'Control Panel'!$C$45)</f>
        <v>15924134.220069217</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103506.8724304499</v>
      </c>
      <c r="AC34" s="93">
        <f t="shared" si="6"/>
        <v>-36003.776947946899</v>
      </c>
      <c r="AD34" s="93">
        <f>Y34*(1+'Control Panel'!$C$45)</f>
        <v>16401858.246671293</v>
      </c>
      <c r="AE34" s="91">
        <f>Z34*(1+'Control Panel'!$C$45)</f>
        <v>16401858.246671293</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106612.07860336339</v>
      </c>
      <c r="AH34" s="91">
        <f t="shared" si="7"/>
        <v>-37083.890256385319</v>
      </c>
      <c r="AI34" s="92">
        <f t="shared" si="8"/>
        <v>677828.02519860922</v>
      </c>
      <c r="AJ34" s="92">
        <f t="shared" si="9"/>
        <v>502899.66570021911</v>
      </c>
      <c r="AK34" s="92">
        <f t="shared" si="10"/>
        <v>-174928.35949839011</v>
      </c>
    </row>
    <row r="35" spans="1:37" s="94" customFormat="1" ht="14" x14ac:dyDescent="0.3">
      <c r="A35" s="86" t="str">
        <f>'ESTIMATED Earned Revenue'!A36</f>
        <v>Zanesville, OH</v>
      </c>
      <c r="B35" s="86"/>
      <c r="C35" s="95">
        <f>'ESTIMATED Earned Revenue'!$I36*1.07925</f>
        <v>14449632.519750001</v>
      </c>
      <c r="D35" s="95">
        <f>'ESTIMATED Earned Revenue'!$L36*1.07925</f>
        <v>14449632.519750001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93922.611378375004</v>
      </c>
      <c r="G35" s="89">
        <f t="shared" ref="G35:G66" si="11">E35/$C35</f>
        <v>8.6825483227528227E-3</v>
      </c>
      <c r="H35" s="90">
        <f t="shared" ref="H35:H66" si="12">F35/$D35</f>
        <v>6.4999999999999997E-3</v>
      </c>
      <c r="I35" s="91">
        <f t="shared" ref="I35:I66" si="13">F35-E35</f>
        <v>-31537.021220374998</v>
      </c>
      <c r="J35" s="91">
        <f>C35*(1+'Control Panel'!$C$45)</f>
        <v>14883121.495342501</v>
      </c>
      <c r="K35" s="91">
        <f>D35*(1+'Control Panel'!$C$45)</f>
        <v>14883121.495342501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96740.28971972625</v>
      </c>
      <c r="N35" s="92">
        <f t="shared" ref="N35:N66" si="14">M35-L35</f>
        <v>-32483.131856986263</v>
      </c>
      <c r="O35" s="92">
        <f>J35*(1+'Control Panel'!$C$45)</f>
        <v>15329615.140202776</v>
      </c>
      <c r="P35" s="92">
        <f>K35*(1+'Control Panel'!$C$45)</f>
        <v>15329615.140202776</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99642.49841131804</v>
      </c>
      <c r="S35" s="92">
        <f t="shared" ref="S35:S66" si="15">R35-Q35</f>
        <v>-33457.625812695842</v>
      </c>
      <c r="T35" s="92">
        <f>O35*(1+'Control Panel'!$C$45)</f>
        <v>15789503.594408859</v>
      </c>
      <c r="U35" s="92">
        <f>P35*(1+'Control Panel'!$C$45)</f>
        <v>15789503.594408859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102631.77336365757</v>
      </c>
      <c r="X35" s="92">
        <f t="shared" ref="X35:X66" si="16">W35-V35</f>
        <v>-34461.354587076741</v>
      </c>
      <c r="Y35" s="91">
        <f>T35*(1+'Control Panel'!$C$45)</f>
        <v>16263188.702241125</v>
      </c>
      <c r="Z35" s="91">
        <f>U35*(1+'Control Panel'!$C$45)</f>
        <v>16263188.702241125</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105710.7265645673</v>
      </c>
      <c r="AC35" s="93">
        <f t="shared" ref="AC35:AC66" si="17">AB35-AA35</f>
        <v>-35495.195224689029</v>
      </c>
      <c r="AD35" s="93">
        <f>Y35*(1+'Control Panel'!$C$45)</f>
        <v>16751084.363308359</v>
      </c>
      <c r="AE35" s="91">
        <f>Z35*(1+'Control Panel'!$C$45)</f>
        <v>16751084.363308359</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108882.04836150433</v>
      </c>
      <c r="AH35" s="91">
        <f t="shared" ref="AH35:AH66" si="18">AG35-AF35</f>
        <v>-36560.051081429701</v>
      </c>
      <c r="AI35" s="92">
        <f t="shared" ref="AI35:AI66" si="19">L35+Q35+V35+AA35+AF35</f>
        <v>686064.69498365105</v>
      </c>
      <c r="AJ35" s="92">
        <f t="shared" ref="AJ35:AJ66" si="20">M35+R35+W35+AB35+AG35</f>
        <v>513607.33642077353</v>
      </c>
      <c r="AK35" s="92">
        <f t="shared" ref="AK35:AK66" si="21">AJ35-AI35</f>
        <v>-172457.35856287752</v>
      </c>
    </row>
    <row r="36" spans="1:37" s="94" customFormat="1" ht="14" x14ac:dyDescent="0.3">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96977.927429857504</v>
      </c>
      <c r="G36" s="89">
        <f t="shared" si="11"/>
        <v>8.5665286335405051E-3</v>
      </c>
      <c r="H36" s="90">
        <f t="shared" si="12"/>
        <v>6.4999999999999997E-3</v>
      </c>
      <c r="I36" s="91">
        <f t="shared" si="13"/>
        <v>-30831.9482854175</v>
      </c>
      <c r="J36" s="91">
        <f>C36*(1+'Control Panel'!$C$45)</f>
        <v>15367271.577346651</v>
      </c>
      <c r="K36" s="91">
        <f>D36*(1+'Control Panel'!$C$45)</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99887.265252753219</v>
      </c>
      <c r="N36" s="92">
        <f t="shared" si="14"/>
        <v>-31756.906733980053</v>
      </c>
      <c r="O36" s="92">
        <f>J36*(1+'Control Panel'!$C$45)</f>
        <v>15828289.72466705</v>
      </c>
      <c r="P36" s="92">
        <f>K36*(1+'Control Panel'!$C$45)</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102883.88321033581</v>
      </c>
      <c r="S36" s="92">
        <f t="shared" si="15"/>
        <v>-32709.613935999441</v>
      </c>
      <c r="T36" s="92">
        <f>O36*(1+'Control Panel'!$C$45)</f>
        <v>16303138.416407062</v>
      </c>
      <c r="U36" s="92">
        <f>P36*(1+'Control Panel'!$C$45)</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105970.3997066459</v>
      </c>
      <c r="X36" s="92">
        <f t="shared" si="16"/>
        <v>-33690.902354079415</v>
      </c>
      <c r="Y36" s="91">
        <f>T36*(1+'Control Panel'!$C$45)</f>
        <v>16792232.568899274</v>
      </c>
      <c r="Z36" s="91">
        <f>U36*(1+'Control Panel'!$C$45)</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109149.51169784527</v>
      </c>
      <c r="AC36" s="93">
        <f t="shared" si="17"/>
        <v>-34701.629424701823</v>
      </c>
      <c r="AD36" s="93">
        <f>Y36*(1+'Control Panel'!$C$45)</f>
        <v>17295999.545966253</v>
      </c>
      <c r="AE36" s="91">
        <f>Z36*(1+'Control Panel'!$C$45)</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112423.99704878064</v>
      </c>
      <c r="AH36" s="91">
        <f t="shared" si="18"/>
        <v>-35742.678307442868</v>
      </c>
      <c r="AI36" s="92">
        <f t="shared" si="19"/>
        <v>698916.78767256439</v>
      </c>
      <c r="AJ36" s="92">
        <f t="shared" si="20"/>
        <v>530315.05691636086</v>
      </c>
      <c r="AK36" s="92">
        <f t="shared" si="21"/>
        <v>-168601.73075620353</v>
      </c>
    </row>
    <row r="37" spans="1:37" s="94" customFormat="1" ht="14" x14ac:dyDescent="0.3">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97539.419508033752</v>
      </c>
      <c r="G37" s="89">
        <f t="shared" si="11"/>
        <v>8.5459976770880033E-3</v>
      </c>
      <c r="H37" s="90">
        <f t="shared" si="12"/>
        <v>6.4999999999999997E-3</v>
      </c>
      <c r="I37" s="91">
        <f t="shared" si="13"/>
        <v>-30702.373190453756</v>
      </c>
      <c r="J37" s="91">
        <f>C37*(1+'Control Panel'!$C$45)</f>
        <v>15456246.475888427</v>
      </c>
      <c r="K37" s="91">
        <f>D37*(1+'Control Panel'!$C$45)</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100465.60209327478</v>
      </c>
      <c r="N37" s="92">
        <f t="shared" si="14"/>
        <v>-31623.444386167379</v>
      </c>
      <c r="O37" s="92">
        <f>J37*(1+'Control Panel'!$C$45)</f>
        <v>15919933.87016508</v>
      </c>
      <c r="P37" s="92">
        <f>K37*(1+'Control Panel'!$C$45)</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103479.57015607301</v>
      </c>
      <c r="S37" s="92">
        <f t="shared" si="15"/>
        <v>-32572.147717752392</v>
      </c>
      <c r="T37" s="92">
        <f>O37*(1+'Control Panel'!$C$45)</f>
        <v>16397531.886270033</v>
      </c>
      <c r="U37" s="92">
        <f>P37*(1+'Control Panel'!$C$45)</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106583.95726075521</v>
      </c>
      <c r="X37" s="92">
        <f t="shared" si="16"/>
        <v>-33549.31214928496</v>
      </c>
      <c r="Y37" s="91">
        <f>T37*(1+'Control Panel'!$C$45)</f>
        <v>16889457.842858136</v>
      </c>
      <c r="Z37" s="91">
        <f>U37*(1+'Control Panel'!$C$45)</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109781.47597857787</v>
      </c>
      <c r="AC37" s="93">
        <f t="shared" si="17"/>
        <v>-34555.791513763528</v>
      </c>
      <c r="AD37" s="93">
        <f>Y37*(1+'Control Panel'!$C$45)</f>
        <v>17396141.57814388</v>
      </c>
      <c r="AE37" s="91">
        <f>Z37*(1+'Control Panel'!$C$45)</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113074.92025793521</v>
      </c>
      <c r="AH37" s="91">
        <f t="shared" si="18"/>
        <v>-35592.465259176417</v>
      </c>
      <c r="AI37" s="92">
        <f t="shared" si="19"/>
        <v>701278.68677276082</v>
      </c>
      <c r="AJ37" s="92">
        <f t="shared" si="20"/>
        <v>533385.52574661607</v>
      </c>
      <c r="AK37" s="92">
        <f t="shared" si="21"/>
        <v>-167893.16102614475</v>
      </c>
    </row>
    <row r="38" spans="1:37" s="94" customFormat="1" ht="14" x14ac:dyDescent="0.3">
      <c r="A38" s="86" t="str">
        <f>'ESTIMATED Earned Revenue'!A39</f>
        <v>Gulfport, MS</v>
      </c>
      <c r="B38" s="86"/>
      <c r="C38" s="95">
        <f>'ESTIMATED Earned Revenue'!$I39*1.07925</f>
        <v>15262137.982140005</v>
      </c>
      <c r="D38" s="95">
        <f>'ESTIMATED Earned Revenue'!$L39*1.07925</f>
        <v>15262137.982140005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99203.896883910027</v>
      </c>
      <c r="G38" s="89">
        <f t="shared" si="11"/>
        <v>8.4865016986656067E-3</v>
      </c>
      <c r="H38" s="90">
        <f t="shared" si="12"/>
        <v>6.4999999999999997E-3</v>
      </c>
      <c r="I38" s="91">
        <f t="shared" si="13"/>
        <v>-30318.263026789995</v>
      </c>
      <c r="J38" s="91">
        <f>C38*(1+'Control Panel'!$C$45)</f>
        <v>15720002.121604206</v>
      </c>
      <c r="K38" s="91">
        <f>D38*(1+'Control Panel'!$C$45)</f>
        <v>15720002.121604206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102180.01379042733</v>
      </c>
      <c r="N38" s="92">
        <f t="shared" si="14"/>
        <v>-31227.810917593713</v>
      </c>
      <c r="O38" s="92">
        <f>J38*(1+'Control Panel'!$C$45)</f>
        <v>16191602.185252333</v>
      </c>
      <c r="P38" s="92">
        <f>K38*(1+'Control Panel'!$C$45)</f>
        <v>16191602.185252333</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105245.41420414016</v>
      </c>
      <c r="S38" s="92">
        <f t="shared" si="15"/>
        <v>-32164.645245121501</v>
      </c>
      <c r="T38" s="92">
        <f>O38*(1+'Control Panel'!$C$45)</f>
        <v>16677350.250809904</v>
      </c>
      <c r="U38" s="92">
        <f>P38*(1+'Control Panel'!$C$45)</f>
        <v>16677350.250809904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108402.77663026437</v>
      </c>
      <c r="X38" s="92">
        <f t="shared" si="16"/>
        <v>-33129.584602475152</v>
      </c>
      <c r="Y38" s="91">
        <f>T38*(1+'Control Panel'!$C$45)</f>
        <v>17177670.758334201</v>
      </c>
      <c r="Z38" s="91">
        <f>U38*(1+'Control Panel'!$C$45)</f>
        <v>17177670.758334201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111654.85992917229</v>
      </c>
      <c r="AC38" s="93">
        <f t="shared" si="17"/>
        <v>-34123.47214054942</v>
      </c>
      <c r="AD38" s="93">
        <f>Y38*(1+'Control Panel'!$C$45)</f>
        <v>17693000.881084226</v>
      </c>
      <c r="AE38" s="91">
        <f>Z38*(1+'Control Panel'!$C$45)</f>
        <v>17693000.881084226</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115004.50572704746</v>
      </c>
      <c r="AH38" s="91">
        <f t="shared" si="18"/>
        <v>-35147.176304765904</v>
      </c>
      <c r="AI38" s="92">
        <f t="shared" si="19"/>
        <v>708280.25949155726</v>
      </c>
      <c r="AJ38" s="92">
        <f t="shared" si="20"/>
        <v>542487.57028105156</v>
      </c>
      <c r="AK38" s="92">
        <f t="shared" si="21"/>
        <v>-165792.68921050569</v>
      </c>
    </row>
    <row r="39" spans="1:37" s="94" customFormat="1" ht="14" x14ac:dyDescent="0.3">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104474.81958939851</v>
      </c>
      <c r="G39" s="89">
        <f t="shared" si="11"/>
        <v>8.3106020796143813E-3</v>
      </c>
      <c r="H39" s="90">
        <f t="shared" si="12"/>
        <v>6.4999999999999997E-3</v>
      </c>
      <c r="I39" s="91">
        <f t="shared" si="13"/>
        <v>-29101.896248600358</v>
      </c>
      <c r="J39" s="91">
        <f>C39*(1+'Control Panel'!$C$45)</f>
        <v>16555240.642627764</v>
      </c>
      <c r="K39" s="91">
        <f>D39*(1+'Control Panel'!$C$45)</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107609.06417708047</v>
      </c>
      <c r="N39" s="92">
        <f t="shared" si="14"/>
        <v>-29974.95313605835</v>
      </c>
      <c r="O39" s="92">
        <f>J39*(1+'Control Panel'!$C$45)</f>
        <v>17051897.861906599</v>
      </c>
      <c r="P39" s="92">
        <f>K39*(1+'Control Panel'!$C$45)</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110837.33610239289</v>
      </c>
      <c r="S39" s="92">
        <f t="shared" si="15"/>
        <v>-30874.201730140121</v>
      </c>
      <c r="T39" s="92">
        <f>O39*(1+'Control Panel'!$C$45)</f>
        <v>17563454.797763798</v>
      </c>
      <c r="U39" s="92">
        <f>P39*(1+'Control Panel'!$C$45)</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114162.45618546469</v>
      </c>
      <c r="X39" s="92">
        <f t="shared" si="16"/>
        <v>-31800.427782044309</v>
      </c>
      <c r="Y39" s="91">
        <f>T39*(1+'Control Panel'!$C$45)</f>
        <v>18090358.441696715</v>
      </c>
      <c r="Z39" s="91">
        <f>U39*(1+'Control Panel'!$C$45)</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117587.32987102863</v>
      </c>
      <c r="AC39" s="93">
        <f t="shared" si="17"/>
        <v>-32754.440615505649</v>
      </c>
      <c r="AD39" s="93">
        <f>Y39*(1+'Control Panel'!$C$45)</f>
        <v>18633069.194947615</v>
      </c>
      <c r="AE39" s="91">
        <f>Z39*(1+'Control Panel'!$C$45)</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121114.94976715949</v>
      </c>
      <c r="AH39" s="91">
        <f t="shared" si="18"/>
        <v>-33737.073833970833</v>
      </c>
      <c r="AI39" s="92">
        <f t="shared" si="19"/>
        <v>730452.23320084554</v>
      </c>
      <c r="AJ39" s="92">
        <f t="shared" si="20"/>
        <v>571311.13610312622</v>
      </c>
      <c r="AK39" s="92">
        <f t="shared" si="21"/>
        <v>-159141.09709771932</v>
      </c>
    </row>
    <row r="40" spans="1:37" s="94" customFormat="1" ht="14" x14ac:dyDescent="0.3">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104981.30353425001</v>
      </c>
      <c r="G40" s="89">
        <f t="shared" si="11"/>
        <v>8.2946300279759713E-3</v>
      </c>
      <c r="H40" s="90">
        <f t="shared" si="12"/>
        <v>6.4999999999999997E-3</v>
      </c>
      <c r="I40" s="91">
        <f t="shared" si="13"/>
        <v>-28985.015338249999</v>
      </c>
      <c r="J40" s="91">
        <f>C40*(1+'Control Panel'!$C$45)</f>
        <v>16635498.867735002</v>
      </c>
      <c r="K40" s="91">
        <f>D40*(1+'Control Panel'!$C$45)</f>
        <v>16635498.867735002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108130.74264027752</v>
      </c>
      <c r="N40" s="92">
        <f t="shared" si="14"/>
        <v>-29854.565798397496</v>
      </c>
      <c r="O40" s="92">
        <f>J40*(1+'Control Panel'!$C$45)</f>
        <v>17134563.833767053</v>
      </c>
      <c r="P40" s="92">
        <f>K40*(1+'Control Panel'!$C$45)</f>
        <v>17134563.833767053</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111374.66491948583</v>
      </c>
      <c r="S40" s="92">
        <f t="shared" si="15"/>
        <v>-30750.202772349439</v>
      </c>
      <c r="T40" s="92">
        <f>O40*(1+'Control Panel'!$C$45)</f>
        <v>17648600.748780064</v>
      </c>
      <c r="U40" s="92">
        <f>P40*(1+'Control Panel'!$C$45)</f>
        <v>17648600.748780064</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114715.90486707041</v>
      </c>
      <c r="X40" s="92">
        <f t="shared" si="16"/>
        <v>-31672.708855519915</v>
      </c>
      <c r="Y40" s="91">
        <f>T40*(1+'Control Panel'!$C$45)</f>
        <v>18178058.771243468</v>
      </c>
      <c r="Z40" s="91">
        <f>U40*(1+'Control Panel'!$C$45)</f>
        <v>18178058.771243468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118157.38201308253</v>
      </c>
      <c r="AC40" s="93">
        <f t="shared" si="17"/>
        <v>-32622.890121185541</v>
      </c>
      <c r="AD40" s="93">
        <f>Y40*(1+'Control Panel'!$C$45)</f>
        <v>18723400.534380771</v>
      </c>
      <c r="AE40" s="91">
        <f>Z40*(1+'Control Panel'!$C$45)</f>
        <v>18723400.534380771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121702.10347347501</v>
      </c>
      <c r="AH40" s="91">
        <f t="shared" si="18"/>
        <v>-33601.576824821081</v>
      </c>
      <c r="AI40" s="92">
        <f t="shared" si="19"/>
        <v>732582.74228566466</v>
      </c>
      <c r="AJ40" s="92">
        <f t="shared" si="20"/>
        <v>574080.79791339126</v>
      </c>
      <c r="AK40" s="92">
        <f t="shared" si="21"/>
        <v>-158501.9443722734</v>
      </c>
    </row>
    <row r="41" spans="1:37" s="94" customFormat="1" ht="14" x14ac:dyDescent="0.3">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105124.5805875525</v>
      </c>
      <c r="G41" s="89">
        <f t="shared" si="11"/>
        <v>8.290139690135933E-3</v>
      </c>
      <c r="H41" s="90">
        <f t="shared" si="12"/>
        <v>6.4999999999999997E-3</v>
      </c>
      <c r="I41" s="91">
        <f t="shared" si="13"/>
        <v>-28951.951402872495</v>
      </c>
      <c r="J41" s="91">
        <f>C41*(1+'Control Panel'!$C$45)</f>
        <v>16658202.77002755</v>
      </c>
      <c r="K41" s="91">
        <f>D41*(1+'Control Panel'!$C$45)</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108278.31800517907</v>
      </c>
      <c r="N41" s="92">
        <f t="shared" si="14"/>
        <v>-29820.509944958685</v>
      </c>
      <c r="O41" s="92">
        <f>J41*(1+'Control Panel'!$C$45)</f>
        <v>17157948.853128377</v>
      </c>
      <c r="P41" s="92">
        <f>K41*(1+'Control Panel'!$C$45)</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111526.66754533445</v>
      </c>
      <c r="S41" s="92">
        <f t="shared" si="15"/>
        <v>-30715.125243307455</v>
      </c>
      <c r="T41" s="92">
        <f>O41*(1+'Control Panel'!$C$45)</f>
        <v>17672687.318722229</v>
      </c>
      <c r="U41" s="92">
        <f>P41*(1+'Control Panel'!$C$45)</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114872.46757169449</v>
      </c>
      <c r="X41" s="92">
        <f t="shared" si="16"/>
        <v>-31636.579000606667</v>
      </c>
      <c r="Y41" s="91">
        <f>T41*(1+'Control Panel'!$C$45)</f>
        <v>18202867.938283898</v>
      </c>
      <c r="Z41" s="91">
        <f>U41*(1+'Control Panel'!$C$45)</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118318.64159884534</v>
      </c>
      <c r="AC41" s="93">
        <f t="shared" si="17"/>
        <v>-32585.676370624889</v>
      </c>
      <c r="AD41" s="93">
        <f>Y41*(1+'Control Panel'!$C$45)</f>
        <v>18748953.976432417</v>
      </c>
      <c r="AE41" s="91">
        <f>Z41*(1+'Control Panel'!$C$45)</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121868.20084681071</v>
      </c>
      <c r="AH41" s="91">
        <f t="shared" si="18"/>
        <v>-33563.246661743615</v>
      </c>
      <c r="AI41" s="92">
        <f t="shared" si="19"/>
        <v>733185.43278910534</v>
      </c>
      <c r="AJ41" s="92">
        <f t="shared" si="20"/>
        <v>574864.29556786409</v>
      </c>
      <c r="AK41" s="92">
        <f t="shared" si="21"/>
        <v>-158321.13722124125</v>
      </c>
    </row>
    <row r="42" spans="1:37" s="94" customFormat="1" ht="14" x14ac:dyDescent="0.3">
      <c r="A42" s="86" t="str">
        <f>'ESTIMATED Earned Revenue'!A43</f>
        <v>Tyler, TX</v>
      </c>
      <c r="B42" s="86"/>
      <c r="C42" s="95">
        <f>'ESTIMATED Earned Revenue'!$I43*1.07925</f>
        <v>16612254.704332499</v>
      </c>
      <c r="D42" s="95">
        <f>'ESTIMATED Earned Revenue'!$L43*1.07925</f>
        <v>16612254.704332499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107979.65557816124</v>
      </c>
      <c r="G42" s="89">
        <f t="shared" si="11"/>
        <v>8.2031455661537838E-3</v>
      </c>
      <c r="H42" s="90">
        <f t="shared" si="12"/>
        <v>6.4999999999999997E-3</v>
      </c>
      <c r="I42" s="91">
        <f t="shared" si="13"/>
        <v>-28293.087943501247</v>
      </c>
      <c r="J42" s="91">
        <f>C42*(1+'Control Panel'!$C$45)</f>
        <v>17110622.345462475</v>
      </c>
      <c r="K42" s="91">
        <f>D42*(1+'Control Panel'!$C$45)</f>
        <v>17110622.345462475</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111219.04524550609</v>
      </c>
      <c r="N42" s="92">
        <f t="shared" si="14"/>
        <v>-29141.880581806283</v>
      </c>
      <c r="O42" s="92">
        <f>J42*(1+'Control Panel'!$C$45)</f>
        <v>17623941.015826348</v>
      </c>
      <c r="P42" s="92">
        <f>K42*(1+'Control Panel'!$C$45)</f>
        <v>17623941.015826348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114555.61660287126</v>
      </c>
      <c r="S42" s="92">
        <f t="shared" si="15"/>
        <v>-30016.136999260474</v>
      </c>
      <c r="T42" s="92">
        <f>O42*(1+'Control Panel'!$C$45)</f>
        <v>18152659.246301141</v>
      </c>
      <c r="U42" s="92">
        <f>P42*(1+'Control Panel'!$C$45)</f>
        <v>18152659.246301141</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117992.28510095741</v>
      </c>
      <c r="X42" s="92">
        <f t="shared" si="16"/>
        <v>-30916.621109238302</v>
      </c>
      <c r="Y42" s="91">
        <f>T42*(1+'Control Panel'!$C$45)</f>
        <v>18697239.023690175</v>
      </c>
      <c r="Z42" s="91">
        <f>U42*(1+'Control Panel'!$C$45)</f>
        <v>18697239.023690175</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121532.05365398614</v>
      </c>
      <c r="AC42" s="93">
        <f t="shared" si="17"/>
        <v>-31844.119742515468</v>
      </c>
      <c r="AD42" s="93">
        <f>Y42*(1+'Control Panel'!$C$45)</f>
        <v>19258156.19440088</v>
      </c>
      <c r="AE42" s="91">
        <f>Z42*(1+'Control Panel'!$C$45)</f>
        <v>19258156.19440088</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125178.01526360572</v>
      </c>
      <c r="AH42" s="91">
        <f t="shared" si="18"/>
        <v>-32799.443334790907</v>
      </c>
      <c r="AI42" s="92">
        <f t="shared" si="19"/>
        <v>745195.21763453807</v>
      </c>
      <c r="AJ42" s="92">
        <f t="shared" si="20"/>
        <v>590477.01586692664</v>
      </c>
      <c r="AK42" s="92">
        <f t="shared" si="21"/>
        <v>-154718.20176761143</v>
      </c>
    </row>
    <row r="43" spans="1:37" s="94" customFormat="1" ht="14" x14ac:dyDescent="0.3">
      <c r="A43" s="86" t="str">
        <f>'ESTIMATED Earned Revenue'!A44</f>
        <v>Marion, OH</v>
      </c>
      <c r="B43" s="86"/>
      <c r="C43" s="95">
        <f>'ESTIMATED Earned Revenue'!$I44*1.07925</f>
        <v>16827432.881999999</v>
      </c>
      <c r="D43" s="95">
        <f>'ESTIMATED Earned Revenue'!$L44*1.07925</f>
        <v>16827432.881999999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109378.31373299999</v>
      </c>
      <c r="G43" s="89">
        <f t="shared" si="11"/>
        <v>8.1621858410096133E-3</v>
      </c>
      <c r="H43" s="90">
        <f t="shared" si="12"/>
        <v>6.4999999999999997E-3</v>
      </c>
      <c r="I43" s="91">
        <f t="shared" si="13"/>
        <v>-27970.320677000011</v>
      </c>
      <c r="J43" s="91">
        <f>C43*(1+'Control Panel'!$C$45)</f>
        <v>17332255.86846</v>
      </c>
      <c r="K43" s="91">
        <f>D43*(1+'Control Panel'!$C$45)</f>
        <v>17332255.86846</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112659.66314498999</v>
      </c>
      <c r="N43" s="92">
        <f t="shared" si="14"/>
        <v>-28809.430297310028</v>
      </c>
      <c r="O43" s="92">
        <f>J43*(1+'Control Panel'!$C$45)</f>
        <v>17852223.544513799</v>
      </c>
      <c r="P43" s="92">
        <f>K43*(1+'Control Panel'!$C$45)</f>
        <v>17852223.544513799</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116039.45303933969</v>
      </c>
      <c r="S43" s="92">
        <f t="shared" si="15"/>
        <v>-29673.713206229324</v>
      </c>
      <c r="T43" s="92">
        <f>O43*(1+'Control Panel'!$C$45)</f>
        <v>18387790.250849213</v>
      </c>
      <c r="U43" s="92">
        <f>P43*(1+'Control Panel'!$C$45)</f>
        <v>18387790.250849213</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119520.63663051988</v>
      </c>
      <c r="X43" s="92">
        <f t="shared" si="16"/>
        <v>-30563.924602416198</v>
      </c>
      <c r="Y43" s="91">
        <f>T43*(1+'Control Panel'!$C$45)</f>
        <v>18939423.95837469</v>
      </c>
      <c r="Z43" s="91">
        <f>U43*(1+'Control Panel'!$C$45)</f>
        <v>18939423.95837469</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123106.25572943548</v>
      </c>
      <c r="AC43" s="93">
        <f t="shared" si="17"/>
        <v>-31480.842340488685</v>
      </c>
      <c r="AD43" s="93">
        <f>Y43*(1+'Control Panel'!$C$45)</f>
        <v>19507606.677125931</v>
      </c>
      <c r="AE43" s="91">
        <f>Z43*(1+'Control Panel'!$C$45)</f>
        <v>19507606.677125931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126799.44340131854</v>
      </c>
      <c r="AH43" s="91">
        <f t="shared" si="18"/>
        <v>-32425.267610703362</v>
      </c>
      <c r="AI43" s="92">
        <f t="shared" si="19"/>
        <v>751078.63000275113</v>
      </c>
      <c r="AJ43" s="92">
        <f t="shared" si="20"/>
        <v>598125.45194560359</v>
      </c>
      <c r="AK43" s="92">
        <f t="shared" si="21"/>
        <v>-152953.17805714754</v>
      </c>
    </row>
    <row r="44" spans="1:37" s="94" customFormat="1" ht="14" x14ac:dyDescent="0.3">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114728.15209230375</v>
      </c>
      <c r="G44" s="89">
        <f t="shared" si="11"/>
        <v>8.0147313339600304E-3</v>
      </c>
      <c r="H44" s="90">
        <f t="shared" si="12"/>
        <v>6.4999999999999997E-3</v>
      </c>
      <c r="I44" s="91">
        <f t="shared" si="13"/>
        <v>-26735.742594083757</v>
      </c>
      <c r="J44" s="91">
        <f>C44*(1+'Control Panel'!$C$45)</f>
        <v>18179999.485395826</v>
      </c>
      <c r="K44" s="91">
        <f>D44*(1+'Control Panel'!$C$45)</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118169.99665507287</v>
      </c>
      <c r="N44" s="92">
        <f t="shared" si="14"/>
        <v>-27537.814871906274</v>
      </c>
      <c r="O44" s="92">
        <f>J44*(1+'Control Panel'!$C$45)</f>
        <v>18725399.469957702</v>
      </c>
      <c r="P44" s="92">
        <f>K44*(1+'Control Panel'!$C$45)</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121715.09655472505</v>
      </c>
      <c r="S44" s="92">
        <f t="shared" si="15"/>
        <v>-28363.949318063474</v>
      </c>
      <c r="T44" s="92">
        <f>O44*(1+'Control Panel'!$C$45)</f>
        <v>19287161.454056434</v>
      </c>
      <c r="U44" s="92">
        <f>P44*(1+'Control Panel'!$C$45)</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125366.54945136682</v>
      </c>
      <c r="X44" s="92">
        <f t="shared" si="16"/>
        <v>-29214.867797605344</v>
      </c>
      <c r="Y44" s="91">
        <f>T44*(1+'Control Panel'!$C$45)</f>
        <v>19865776.297678128</v>
      </c>
      <c r="Z44" s="91">
        <f>U44*(1+'Control Panel'!$C$45)</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129127.54593490783</v>
      </c>
      <c r="AC44" s="93">
        <f t="shared" si="17"/>
        <v>-30091.313831533538</v>
      </c>
      <c r="AD44" s="93">
        <f>Y44*(1+'Control Panel'!$C$45)</f>
        <v>20461749.586608473</v>
      </c>
      <c r="AE44" s="91">
        <f>Z44*(1+'Control Panel'!$C$45)</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133001.37231295506</v>
      </c>
      <c r="AH44" s="91">
        <f t="shared" si="18"/>
        <v>-30994.05324647954</v>
      </c>
      <c r="AI44" s="92">
        <f t="shared" si="19"/>
        <v>773582.55997461581</v>
      </c>
      <c r="AJ44" s="92">
        <f t="shared" si="20"/>
        <v>627380.5609090277</v>
      </c>
      <c r="AK44" s="92">
        <f t="shared" si="21"/>
        <v>-146201.99906558811</v>
      </c>
    </row>
    <row r="45" spans="1:37" s="94" customFormat="1" ht="14" x14ac:dyDescent="0.3">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117663.83577975001</v>
      </c>
      <c r="G45" s="89">
        <f t="shared" si="11"/>
        <v>7.9395145305939888E-3</v>
      </c>
      <c r="H45" s="90">
        <f t="shared" si="12"/>
        <v>6.4999999999999997E-3</v>
      </c>
      <c r="I45" s="91">
        <f t="shared" si="13"/>
        <v>-26058.27712775</v>
      </c>
      <c r="J45" s="91">
        <f>C45*(1+'Control Panel'!$C$45)</f>
        <v>18645192.438945003</v>
      </c>
      <c r="K45" s="91">
        <f>D45*(1+'Control Panel'!$C$45)</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121193.75085314251</v>
      </c>
      <c r="N45" s="92">
        <f t="shared" si="14"/>
        <v>-26840.025441582504</v>
      </c>
      <c r="O45" s="92">
        <f>J45*(1+'Control Panel'!$C$45)</f>
        <v>19204548.212113354</v>
      </c>
      <c r="P45" s="92">
        <f>K45*(1+'Control Panel'!$C$45)</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124829.5633787368</v>
      </c>
      <c r="S45" s="92">
        <f t="shared" si="15"/>
        <v>-27645.226204829974</v>
      </c>
      <c r="T45" s="92">
        <f>O45*(1+'Control Panel'!$C$45)</f>
        <v>19780684.658476755</v>
      </c>
      <c r="U45" s="92">
        <f>P45*(1+'Control Panel'!$C$45)</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128574.4502800989</v>
      </c>
      <c r="X45" s="92">
        <f t="shared" si="16"/>
        <v>-28474.582990974872</v>
      </c>
      <c r="Y45" s="91">
        <f>T45*(1+'Control Panel'!$C$45)</f>
        <v>20374105.19823106</v>
      </c>
      <c r="Z45" s="91">
        <f>U45*(1+'Control Panel'!$C$45)</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132431.68378850189</v>
      </c>
      <c r="AC45" s="93">
        <f t="shared" si="17"/>
        <v>-29328.820480704133</v>
      </c>
      <c r="AD45" s="93">
        <f>Y45*(1+'Control Panel'!$C$45)</f>
        <v>20985328.354177993</v>
      </c>
      <c r="AE45" s="91">
        <f>Z45*(1+'Control Panel'!$C$45)</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136404.63430215695</v>
      </c>
      <c r="AH45" s="91">
        <f t="shared" si="18"/>
        <v>-30208.685095125256</v>
      </c>
      <c r="AI45" s="92">
        <f t="shared" si="19"/>
        <v>785931.42281585385</v>
      </c>
      <c r="AJ45" s="92">
        <f t="shared" si="20"/>
        <v>643434.08260263701</v>
      </c>
      <c r="AK45" s="92">
        <f t="shared" si="21"/>
        <v>-142497.34021321684</v>
      </c>
    </row>
    <row r="46" spans="1:37" s="94" customFormat="1" ht="14" x14ac:dyDescent="0.3">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118639.44324375001</v>
      </c>
      <c r="G46" s="89">
        <f t="shared" si="11"/>
        <v>7.9153420274350531E-3</v>
      </c>
      <c r="H46" s="90">
        <f t="shared" si="12"/>
        <v>6.4999999999999997E-3</v>
      </c>
      <c r="I46" s="91">
        <f t="shared" si="13"/>
        <v>-25833.136943750011</v>
      </c>
      <c r="J46" s="91">
        <f>C46*(1+'Control Panel'!$C$45)</f>
        <v>18799788.698625002</v>
      </c>
      <c r="K46" s="91">
        <f>D46*(1+'Control Panel'!$C$45)</f>
        <v>18799788.698625002</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122198.62654106251</v>
      </c>
      <c r="N46" s="92">
        <f t="shared" si="14"/>
        <v>-26608.131052062512</v>
      </c>
      <c r="O46" s="92">
        <f>J46*(1+'Control Panel'!$C$45)</f>
        <v>19363782.359583754</v>
      </c>
      <c r="P46" s="92">
        <f>K46*(1+'Control Panel'!$C$45)</f>
        <v>19363782.359583754</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125864.5853372944</v>
      </c>
      <c r="S46" s="92">
        <f t="shared" si="15"/>
        <v>-27406.374983624366</v>
      </c>
      <c r="T46" s="92">
        <f>O46*(1+'Control Panel'!$C$45)</f>
        <v>19944695.830371268</v>
      </c>
      <c r="U46" s="92">
        <f>P46*(1+'Control Panel'!$C$45)</f>
        <v>19944695.830371268</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129640.52289741323</v>
      </c>
      <c r="X46" s="92">
        <f t="shared" si="16"/>
        <v>-28228.566233133111</v>
      </c>
      <c r="Y46" s="91">
        <f>T46*(1+'Control Panel'!$C$45)</f>
        <v>20543036.705282405</v>
      </c>
      <c r="Z46" s="91">
        <f>U46*(1+'Control Panel'!$C$45)</f>
        <v>20543036.705282405</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133529.73858433563</v>
      </c>
      <c r="AC46" s="93">
        <f t="shared" si="17"/>
        <v>-29075.423220127122</v>
      </c>
      <c r="AD46" s="93">
        <f>Y46*(1+'Control Panel'!$C$45)</f>
        <v>21159327.806440879</v>
      </c>
      <c r="AE46" s="91">
        <f>Z46*(1+'Control Panel'!$C$45)</f>
        <v>21159327.806440879</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137535.63074186569</v>
      </c>
      <c r="AH46" s="91">
        <f t="shared" si="18"/>
        <v>-29947.68591673093</v>
      </c>
      <c r="AI46" s="92">
        <f t="shared" si="19"/>
        <v>790035.28550764953</v>
      </c>
      <c r="AJ46" s="92">
        <f t="shared" si="20"/>
        <v>648769.10410197149</v>
      </c>
      <c r="AK46" s="92">
        <f t="shared" si="21"/>
        <v>-141266.18140567804</v>
      </c>
    </row>
    <row r="47" spans="1:37" s="94" customFormat="1" ht="14" x14ac:dyDescent="0.3">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122142.13724700001</v>
      </c>
      <c r="G47" s="89">
        <f t="shared" si="11"/>
        <v>7.8317381928609993E-3</v>
      </c>
      <c r="H47" s="90">
        <f t="shared" si="12"/>
        <v>6.4999999999999997E-3</v>
      </c>
      <c r="I47" s="91">
        <f t="shared" si="13"/>
        <v>-25024.822943000006</v>
      </c>
      <c r="J47" s="91">
        <f>C47*(1+'Control Panel'!$C$45)</f>
        <v>19354830.979140002</v>
      </c>
      <c r="K47" s="91">
        <f>D47*(1+'Control Panel'!$C$45)</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125806.40136441001</v>
      </c>
      <c r="N47" s="92">
        <f t="shared" si="14"/>
        <v>-25775.567631290003</v>
      </c>
      <c r="O47" s="92">
        <f>J47*(1+'Control Panel'!$C$45)</f>
        <v>19935475.908514202</v>
      </c>
      <c r="P47" s="92">
        <f>K47*(1+'Control Panel'!$C$45)</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129580.59340534231</v>
      </c>
      <c r="S47" s="92">
        <f t="shared" si="15"/>
        <v>-26548.834660228691</v>
      </c>
      <c r="T47" s="92">
        <f>O47*(1+'Control Panel'!$C$45)</f>
        <v>20533540.185769629</v>
      </c>
      <c r="U47" s="92">
        <f>P47*(1+'Control Panel'!$C$45)</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133468.01120750257</v>
      </c>
      <c r="X47" s="92">
        <f t="shared" si="16"/>
        <v>-27345.299700035597</v>
      </c>
      <c r="Y47" s="91">
        <f>T47*(1+'Control Panel'!$C$45)</f>
        <v>21149546.391342718</v>
      </c>
      <c r="Z47" s="91">
        <f>U47*(1+'Control Panel'!$C$45)</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137472.05154372766</v>
      </c>
      <c r="AC47" s="93">
        <f t="shared" si="17"/>
        <v>-28165.65869103666</v>
      </c>
      <c r="AD47" s="93">
        <f>Y47*(1+'Control Panel'!$C$45)</f>
        <v>21784032.783082999</v>
      </c>
      <c r="AE47" s="91">
        <f>Z47*(1+'Control Panel'!$C$45)</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141596.2130900395</v>
      </c>
      <c r="AH47" s="91">
        <f t="shared" si="18"/>
        <v>-29010.628451767727</v>
      </c>
      <c r="AI47" s="92">
        <f t="shared" si="19"/>
        <v>804769.25974538061</v>
      </c>
      <c r="AJ47" s="92">
        <f t="shared" si="20"/>
        <v>667923.27061102213</v>
      </c>
      <c r="AK47" s="92">
        <f t="shared" si="21"/>
        <v>-136845.98913435847</v>
      </c>
    </row>
    <row r="48" spans="1:37" s="94" customFormat="1" ht="14" x14ac:dyDescent="0.3">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124036.74011624999</v>
      </c>
      <c r="G48" s="89">
        <f t="shared" si="11"/>
        <v>7.7884847237668338E-3</v>
      </c>
      <c r="H48" s="90">
        <f t="shared" si="12"/>
        <v>6.4999999999999997E-3</v>
      </c>
      <c r="I48" s="91">
        <f t="shared" si="13"/>
        <v>-24587.606896249999</v>
      </c>
      <c r="J48" s="91">
        <f>C48*(1+'Control Panel'!$C$45)</f>
        <v>19655052.664574999</v>
      </c>
      <c r="K48" s="91">
        <f>D48*(1+'Control Panel'!$C$45)</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127757.84231973749</v>
      </c>
      <c r="N48" s="92">
        <f t="shared" si="14"/>
        <v>-25325.235103137515</v>
      </c>
      <c r="O48" s="92">
        <f>J48*(1+'Control Panel'!$C$45)</f>
        <v>20244704.244512249</v>
      </c>
      <c r="P48" s="92">
        <f>K48*(1+'Control Panel'!$C$45)</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131590.57758932962</v>
      </c>
      <c r="S48" s="92">
        <f t="shared" si="15"/>
        <v>-26084.99215623163</v>
      </c>
      <c r="T48" s="92">
        <f>O48*(1+'Control Panel'!$C$45)</f>
        <v>20852045.371847618</v>
      </c>
      <c r="U48" s="92">
        <f>P48*(1+'Control Panel'!$C$45)</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135538.29491700951</v>
      </c>
      <c r="X48" s="92">
        <f t="shared" si="16"/>
        <v>-26867.541920918593</v>
      </c>
      <c r="Y48" s="91">
        <f>T48*(1+'Control Panel'!$C$45)</f>
        <v>21477606.733003046</v>
      </c>
      <c r="Z48" s="91">
        <f>U48*(1+'Control Panel'!$C$45)</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139604.44376451979</v>
      </c>
      <c r="AC48" s="93">
        <f t="shared" si="17"/>
        <v>-27673.568178546178</v>
      </c>
      <c r="AD48" s="93">
        <f>Y48*(1+'Control Panel'!$C$45)</f>
        <v>22121934.934993137</v>
      </c>
      <c r="AE48" s="91">
        <f>Z48*(1+'Control Panel'!$C$45)</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143792.57707745538</v>
      </c>
      <c r="AH48" s="91">
        <f t="shared" si="18"/>
        <v>-28503.775223902543</v>
      </c>
      <c r="AI48" s="92">
        <f t="shared" si="19"/>
        <v>812738.84825078829</v>
      </c>
      <c r="AJ48" s="92">
        <f t="shared" si="20"/>
        <v>678283.73566805176</v>
      </c>
      <c r="AK48" s="92">
        <f t="shared" si="21"/>
        <v>-134455.11258273653</v>
      </c>
    </row>
    <row r="49" spans="1:37" s="94" customFormat="1" ht="14" x14ac:dyDescent="0.3">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129808.6867545</v>
      </c>
      <c r="G49" s="89">
        <f t="shared" si="11"/>
        <v>7.6644946778803291E-3</v>
      </c>
      <c r="H49" s="90">
        <f t="shared" si="12"/>
        <v>6.4999999999999997E-3</v>
      </c>
      <c r="I49" s="91">
        <f t="shared" si="13"/>
        <v>-23255.619210500008</v>
      </c>
      <c r="J49" s="91">
        <f>C49*(1+'Control Panel'!$C$45)</f>
        <v>20569684.208790001</v>
      </c>
      <c r="K49" s="91">
        <f>D49*(1+'Control Panel'!$C$45)</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133702.94735713501</v>
      </c>
      <c r="N49" s="92">
        <f t="shared" si="14"/>
        <v>-23953.287786814995</v>
      </c>
      <c r="O49" s="92">
        <f>J49*(1+'Control Panel'!$C$45)</f>
        <v>21186774.735053699</v>
      </c>
      <c r="P49" s="92">
        <f>K49*(1+'Control Panel'!$C$45)</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137714.03577784903</v>
      </c>
      <c r="S49" s="92">
        <f t="shared" si="15"/>
        <v>-24671.886420419469</v>
      </c>
      <c r="T49" s="92">
        <f>O49*(1+'Control Panel'!$C$45)</f>
        <v>21822377.977105312</v>
      </c>
      <c r="U49" s="92">
        <f>P49*(1+'Control Panel'!$C$45)</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141845.45685118451</v>
      </c>
      <c r="X49" s="92">
        <f t="shared" si="16"/>
        <v>-25412.04301303206</v>
      </c>
      <c r="Y49" s="91">
        <f>T49*(1+'Control Panel'!$C$45)</f>
        <v>22477049.316418473</v>
      </c>
      <c r="Z49" s="91">
        <f>U49*(1+'Control Panel'!$C$45)</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146100.82055672008</v>
      </c>
      <c r="AC49" s="93">
        <f t="shared" si="17"/>
        <v>-26174.404303423013</v>
      </c>
      <c r="AD49" s="93">
        <f>Y49*(1+'Control Panel'!$C$45)</f>
        <v>23151360.795911029</v>
      </c>
      <c r="AE49" s="91">
        <f>Z49*(1+'Control Panel'!$C$45)</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150483.84517342169</v>
      </c>
      <c r="AH49" s="91">
        <f t="shared" si="18"/>
        <v>-26959.636432525673</v>
      </c>
      <c r="AI49" s="92">
        <f t="shared" si="19"/>
        <v>837018.36367252551</v>
      </c>
      <c r="AJ49" s="92">
        <f t="shared" si="20"/>
        <v>709847.10571631033</v>
      </c>
      <c r="AK49" s="92">
        <f t="shared" si="21"/>
        <v>-127171.25795621518</v>
      </c>
    </row>
    <row r="50" spans="1:37" s="94" customFormat="1" ht="14" x14ac:dyDescent="0.3">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131899.03967175001</v>
      </c>
      <c r="G50" s="89">
        <f t="shared" si="11"/>
        <v>7.6222674240901166E-3</v>
      </c>
      <c r="H50" s="90">
        <f t="shared" si="12"/>
        <v>6.4999999999999997E-3</v>
      </c>
      <c r="I50" s="91">
        <f t="shared" si="13"/>
        <v>-22773.230075750005</v>
      </c>
      <c r="J50" s="91">
        <f>C50*(1+'Control Panel'!$C$45)</f>
        <v>20900924.747985002</v>
      </c>
      <c r="K50" s="91">
        <f>D50*(1+'Control Panel'!$C$45)</f>
        <v>20900924.747985002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135856.0108619025</v>
      </c>
      <c r="N50" s="92">
        <f t="shared" si="14"/>
        <v>-23456.4269780225</v>
      </c>
      <c r="O50" s="92">
        <f>J50*(1+'Control Panel'!$C$45)</f>
        <v>21527952.490424551</v>
      </c>
      <c r="P50" s="92">
        <f>K50*(1+'Control Panel'!$C$45)</f>
        <v>21527952.490424551</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139931.69118775957</v>
      </c>
      <c r="S50" s="92">
        <f t="shared" si="15"/>
        <v>-24160.11978736319</v>
      </c>
      <c r="T50" s="92">
        <f>O50*(1+'Control Panel'!$C$45)</f>
        <v>22173791.065137289</v>
      </c>
      <c r="U50" s="92">
        <f>P50*(1+'Control Panel'!$C$45)</f>
        <v>22173791.065137289</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144129.64192339237</v>
      </c>
      <c r="X50" s="92">
        <f t="shared" si="16"/>
        <v>-24884.92338098411</v>
      </c>
      <c r="Y50" s="91">
        <f>T50*(1+'Control Panel'!$C$45)</f>
        <v>22839004.79709141</v>
      </c>
      <c r="Z50" s="91">
        <f>U50*(1+'Control Panel'!$C$45)</f>
        <v>22839004.79709141</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148453.53118109415</v>
      </c>
      <c r="AC50" s="93">
        <f t="shared" si="17"/>
        <v>-25631.471082413627</v>
      </c>
      <c r="AD50" s="93">
        <f>Y50*(1+'Control Panel'!$C$45)</f>
        <v>23524174.941004153</v>
      </c>
      <c r="AE50" s="91">
        <f>Z50*(1+'Control Panel'!$C$45)</f>
        <v>23524174.941004153</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152907.13711652698</v>
      </c>
      <c r="AH50" s="91">
        <f t="shared" si="18"/>
        <v>-26400.415214886016</v>
      </c>
      <c r="AI50" s="92">
        <f t="shared" si="19"/>
        <v>845811.36871434504</v>
      </c>
      <c r="AJ50" s="92">
        <f t="shared" si="20"/>
        <v>721278.01227067551</v>
      </c>
      <c r="AK50" s="92">
        <f t="shared" si="21"/>
        <v>-124533.35644366953</v>
      </c>
    </row>
    <row r="51" spans="1:37" s="94" customFormat="1" ht="14" x14ac:dyDescent="0.3">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136327.18657296372</v>
      </c>
      <c r="G51" s="89">
        <f t="shared" si="11"/>
        <v>7.537091564013788E-3</v>
      </c>
      <c r="H51" s="90">
        <f t="shared" si="12"/>
        <v>6.4999999999999988E-3</v>
      </c>
      <c r="I51" s="91">
        <f t="shared" si="13"/>
        <v>-21751.350021623774</v>
      </c>
      <c r="J51" s="91">
        <f>C51*(1+'Control Panel'!$C$45)</f>
        <v>21602615.718485024</v>
      </c>
      <c r="K51" s="91">
        <f>D51*(1+'Control Panel'!$C$45)</f>
        <v>21602615.718485024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140417.00217015264</v>
      </c>
      <c r="N51" s="92">
        <f t="shared" si="14"/>
        <v>-22403.890522272472</v>
      </c>
      <c r="O51" s="92">
        <f>J51*(1+'Control Panel'!$C$45)</f>
        <v>22250694.190039575</v>
      </c>
      <c r="P51" s="92">
        <f>K51*(1+'Control Panel'!$C$45)</f>
        <v>22250694.190039575</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144629.51223525722</v>
      </c>
      <c r="S51" s="92">
        <f t="shared" si="15"/>
        <v>-23076.007237940648</v>
      </c>
      <c r="T51" s="92">
        <f>O51*(1+'Control Panel'!$C$45)</f>
        <v>22918215.015740763</v>
      </c>
      <c r="U51" s="92">
        <f>P51*(1+'Control Panel'!$C$45)</f>
        <v>22918215.015740763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148968.39760231494</v>
      </c>
      <c r="X51" s="92">
        <f t="shared" si="16"/>
        <v>-23768.287455078884</v>
      </c>
      <c r="Y51" s="91">
        <f>T51*(1+'Control Panel'!$C$45)</f>
        <v>23605761.466212988</v>
      </c>
      <c r="Z51" s="91">
        <f>U51*(1+'Control Panel'!$C$45)</f>
        <v>23605761.466212988</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153437.44953038442</v>
      </c>
      <c r="AC51" s="93">
        <f t="shared" si="17"/>
        <v>-24481.336078731256</v>
      </c>
      <c r="AD51" s="93">
        <f>Y51*(1+'Control Panel'!$C$45)</f>
        <v>24313934.31019938</v>
      </c>
      <c r="AE51" s="91">
        <f>Z51*(1+'Control Panel'!$C$45)</f>
        <v>24313934.31019938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158040.57301629597</v>
      </c>
      <c r="AH51" s="91">
        <f t="shared" si="18"/>
        <v>-25215.776161093178</v>
      </c>
      <c r="AI51" s="92">
        <f t="shared" si="19"/>
        <v>864438.23200952169</v>
      </c>
      <c r="AJ51" s="92">
        <f t="shared" si="20"/>
        <v>745492.93455440528</v>
      </c>
      <c r="AK51" s="92">
        <f t="shared" si="21"/>
        <v>-118945.29745511641</v>
      </c>
    </row>
    <row r="52" spans="1:37" s="94" customFormat="1" ht="14" x14ac:dyDescent="0.3">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137125.12259745001</v>
      </c>
      <c r="G52" s="89">
        <f t="shared" si="11"/>
        <v>7.522328136875131E-3</v>
      </c>
      <c r="H52" s="90">
        <f t="shared" si="12"/>
        <v>6.4999999999999997E-3</v>
      </c>
      <c r="I52" s="91">
        <f t="shared" si="13"/>
        <v>-21567.210939050012</v>
      </c>
      <c r="J52" s="91">
        <f>C52*(1+'Control Panel'!$C$45)</f>
        <v>21729057.888519004</v>
      </c>
      <c r="K52" s="91">
        <f>D52*(1+'Control Panel'!$C$45)</f>
        <v>21729057.888519004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141238.87627537351</v>
      </c>
      <c r="N52" s="92">
        <f t="shared" si="14"/>
        <v>-22214.227267221519</v>
      </c>
      <c r="O52" s="92">
        <f>J52*(1+'Control Panel'!$C$45)</f>
        <v>22380929.625174575</v>
      </c>
      <c r="P52" s="92">
        <f>K52*(1+'Control Panel'!$C$45)</f>
        <v>22380929.625174575</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145476.04256363472</v>
      </c>
      <c r="S52" s="92">
        <f t="shared" si="15"/>
        <v>-22880.654085238144</v>
      </c>
      <c r="T52" s="92">
        <f>O52*(1+'Control Panel'!$C$45)</f>
        <v>23052357.513929814</v>
      </c>
      <c r="U52" s="92">
        <f>P52*(1+'Control Panel'!$C$45)</f>
        <v>23052357.513929814</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149840.32384054377</v>
      </c>
      <c r="X52" s="92">
        <f t="shared" si="16"/>
        <v>-23567.073707795324</v>
      </c>
      <c r="Y52" s="91">
        <f>T52*(1+'Control Panel'!$C$45)</f>
        <v>23743928.239347707</v>
      </c>
      <c r="Z52" s="91">
        <f>U52*(1+'Control Panel'!$C$45)</f>
        <v>23743928.239347707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154335.53355576008</v>
      </c>
      <c r="AC52" s="93">
        <f t="shared" si="17"/>
        <v>-24274.085919029167</v>
      </c>
      <c r="AD52" s="93">
        <f>Y52*(1+'Control Panel'!$C$45)</f>
        <v>24456246.086528141</v>
      </c>
      <c r="AE52" s="91">
        <f>Z52*(1+'Control Panel'!$C$45)</f>
        <v>24456246.086528141</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158965.59956243291</v>
      </c>
      <c r="AH52" s="91">
        <f t="shared" si="18"/>
        <v>-25002.308496600046</v>
      </c>
      <c r="AI52" s="92">
        <f t="shared" si="19"/>
        <v>867794.72527362918</v>
      </c>
      <c r="AJ52" s="92">
        <f t="shared" si="20"/>
        <v>749856.37579774484</v>
      </c>
      <c r="AK52" s="92">
        <f t="shared" si="21"/>
        <v>-117938.34947588434</v>
      </c>
    </row>
    <row r="53" spans="1:37" s="94" customFormat="1" ht="14" x14ac:dyDescent="0.3">
      <c r="A53" s="86" t="str">
        <f>'ESTIMATED Earned Revenue'!A54</f>
        <v>Battle Creek, MI</v>
      </c>
      <c r="B53" s="86"/>
      <c r="C53" s="87">
        <f>'ESTIMATED Earned Revenue'!$I54*1.07925</f>
        <v>21397733.234737504</v>
      </c>
      <c r="D53" s="87">
        <f>'ESTIMATED Earned Revenue'!$L54*1.07925</f>
        <v>21397733.234737504</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139085.26602579377</v>
      </c>
      <c r="G53" s="89">
        <f t="shared" si="11"/>
        <v>7.4709174432530069E-3</v>
      </c>
      <c r="H53" s="90">
        <f t="shared" si="12"/>
        <v>6.4999999999999997E-3</v>
      </c>
      <c r="I53" s="91">
        <f t="shared" si="13"/>
        <v>-20775.432443681231</v>
      </c>
      <c r="J53" s="91">
        <f>C53*(1+'Control Panel'!$C$45)</f>
        <v>22039665.231779631</v>
      </c>
      <c r="K53" s="91">
        <f>D53*(1+'Control Panel'!$C$45)</f>
        <v>22039665.231779631</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143257.82400656759</v>
      </c>
      <c r="N53" s="92">
        <f t="shared" si="14"/>
        <v>-21398.695416991686</v>
      </c>
      <c r="O53" s="92">
        <f>J53*(1+'Control Panel'!$C$45)</f>
        <v>22700855.188733019</v>
      </c>
      <c r="P53" s="92">
        <f>K53*(1+'Control Panel'!$C$45)</f>
        <v>22700855.188733019</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147555.5587267646</v>
      </c>
      <c r="S53" s="92">
        <f t="shared" si="15"/>
        <v>-22040.656279501476</v>
      </c>
      <c r="T53" s="92">
        <f>O53*(1+'Control Panel'!$C$45)</f>
        <v>23381880.844395012</v>
      </c>
      <c r="U53" s="92">
        <f>P53*(1+'Control Panel'!$C$45)</f>
        <v>23381880.844395012</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151982.22548856758</v>
      </c>
      <c r="X53" s="92">
        <f t="shared" si="16"/>
        <v>-22701.875967886474</v>
      </c>
      <c r="Y53" s="91">
        <f>T53*(1+'Control Panel'!$C$45)</f>
        <v>24083337.269726861</v>
      </c>
      <c r="Z53" s="91">
        <f>U53*(1+'Control Panel'!$C$45)</f>
        <v>24083337.269726861</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156541.69225322458</v>
      </c>
      <c r="AC53" s="93">
        <f t="shared" si="17"/>
        <v>-23382.932246923127</v>
      </c>
      <c r="AD53" s="93">
        <f>Y53*(1+'Control Panel'!$C$45)</f>
        <v>24805837.387818668</v>
      </c>
      <c r="AE53" s="91">
        <f>Z53*(1+'Control Panel'!$C$45)</f>
        <v>24805837.387818668</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161237.94302082135</v>
      </c>
      <c r="AH53" s="91">
        <f t="shared" si="18"/>
        <v>-24084.420214330778</v>
      </c>
      <c r="AI53" s="92">
        <f t="shared" si="19"/>
        <v>874183.82362157921</v>
      </c>
      <c r="AJ53" s="92">
        <f t="shared" si="20"/>
        <v>760575.2434959457</v>
      </c>
      <c r="AK53" s="92">
        <f t="shared" si="21"/>
        <v>-113608.58012563351</v>
      </c>
    </row>
    <row r="54" spans="1:37" s="94" customFormat="1" ht="14" x14ac:dyDescent="0.3">
      <c r="A54" s="86" t="str">
        <f>'ESTIMATED Earned Revenue'!A55</f>
        <v>Akron, OH</v>
      </c>
      <c r="B54" s="86"/>
      <c r="C54" s="87">
        <f>'ESTIMATED Earned Revenue'!$I55*1.07925</f>
        <v>21954751.050000001</v>
      </c>
      <c r="D54" s="87">
        <f>'ESTIMATED Earned Revenue'!$L55*1.07925</f>
        <v>21954751.050000001</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142705.88182499999</v>
      </c>
      <c r="G54" s="89">
        <f t="shared" si="11"/>
        <v>7.3321138433040892E-3</v>
      </c>
      <c r="H54" s="90">
        <f t="shared" si="12"/>
        <v>6.4999999999999997E-3</v>
      </c>
      <c r="I54" s="91">
        <f t="shared" si="13"/>
        <v>-18268.852275000012</v>
      </c>
      <c r="J54" s="91">
        <f>C54*(1+'Control Panel'!$C$45)</f>
        <v>22613393.581500001</v>
      </c>
      <c r="K54" s="91">
        <f>D54*(1+'Control Panel'!$C$45)</f>
        <v>22613393.581500001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146987.05827975</v>
      </c>
      <c r="N54" s="92">
        <f t="shared" si="14"/>
        <v>-18816.917843250034</v>
      </c>
      <c r="O54" s="92">
        <f>J54*(1+'Control Panel'!$C$45)</f>
        <v>23291795.388945002</v>
      </c>
      <c r="P54" s="92">
        <f>K54*(1+'Control Panel'!$C$45)</f>
        <v>23291795.388945002</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151396.67002814251</v>
      </c>
      <c r="S54" s="92">
        <f t="shared" si="15"/>
        <v>-19381.425378547516</v>
      </c>
      <c r="T54" s="92">
        <f>O54*(1+'Control Panel'!$C$45)</f>
        <v>23990549.250613354</v>
      </c>
      <c r="U54" s="92">
        <f>P54*(1+'Control Panel'!$C$45)</f>
        <v>23990549.250613354</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155938.57012898679</v>
      </c>
      <c r="X54" s="92">
        <f t="shared" si="16"/>
        <v>-19962.868139903963</v>
      </c>
      <c r="Y54" s="91">
        <f>T54*(1+'Control Panel'!$C$45)</f>
        <v>24710265.728131756</v>
      </c>
      <c r="Z54" s="91">
        <f>U54*(1+'Control Panel'!$C$45)</f>
        <v>24710265.728131756</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160616.72723285641</v>
      </c>
      <c r="AC54" s="93">
        <f t="shared" si="17"/>
        <v>-20561.754184101068</v>
      </c>
      <c r="AD54" s="93">
        <f>Y54*(1+'Control Panel'!$C$45)</f>
        <v>25451573.69997571</v>
      </c>
      <c r="AE54" s="91">
        <f>Z54*(1+'Control Panel'!$C$45)</f>
        <v>25451573.69997571</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165435.22904984211</v>
      </c>
      <c r="AH54" s="91">
        <f t="shared" si="18"/>
        <v>-21178.606809624092</v>
      </c>
      <c r="AI54" s="92">
        <f t="shared" si="19"/>
        <v>880275.82707500446</v>
      </c>
      <c r="AJ54" s="92">
        <f t="shared" si="20"/>
        <v>780374.25471957785</v>
      </c>
      <c r="AK54" s="92">
        <f t="shared" si="21"/>
        <v>-99901.572355426615</v>
      </c>
    </row>
    <row r="55" spans="1:37" s="94" customFormat="1" ht="14" x14ac:dyDescent="0.3">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143531.34456862501</v>
      </c>
      <c r="G55" s="89">
        <f t="shared" si="11"/>
        <v>7.3014483372040593E-3</v>
      </c>
      <c r="H55" s="90">
        <f t="shared" si="12"/>
        <v>6.4999999999999997E-3</v>
      </c>
      <c r="I55" s="91">
        <f t="shared" si="13"/>
        <v>-17697.37806787499</v>
      </c>
      <c r="J55" s="91">
        <f>C55*(1+'Control Panel'!$C$45)</f>
        <v>22744197.6777975</v>
      </c>
      <c r="K55" s="91">
        <f>D55*(1+'Control Panel'!$C$45)</f>
        <v>22744197.6777975</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147837.28490568374</v>
      </c>
      <c r="N55" s="92">
        <f t="shared" si="14"/>
        <v>-18228.299409911269</v>
      </c>
      <c r="O55" s="92">
        <f>J55*(1+'Control Panel'!$C$45)</f>
        <v>23426523.608131427</v>
      </c>
      <c r="P55" s="92">
        <f>K55*(1+'Control Panel'!$C$45)</f>
        <v>23426523.608131427</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152272.40345285428</v>
      </c>
      <c r="S55" s="92">
        <f t="shared" si="15"/>
        <v>-18775.148392208619</v>
      </c>
      <c r="T55" s="92">
        <f>O55*(1+'Control Panel'!$C$45)</f>
        <v>24129319.316375371</v>
      </c>
      <c r="U55" s="92">
        <f>P55*(1+'Control Panel'!$C$45)</f>
        <v>24129319.316375371</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156840.5755564399</v>
      </c>
      <c r="X55" s="92">
        <f t="shared" si="16"/>
        <v>-19338.40284397488</v>
      </c>
      <c r="Y55" s="91">
        <f>T55*(1+'Control Panel'!$C$45)</f>
        <v>24853198.895866632</v>
      </c>
      <c r="Z55" s="91">
        <f>U55*(1+'Control Panel'!$C$45)</f>
        <v>24853198.895866632</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161545.79282313312</v>
      </c>
      <c r="AC55" s="93">
        <f t="shared" si="17"/>
        <v>-19918.554929294129</v>
      </c>
      <c r="AD55" s="93">
        <f>Y55*(1+'Control Panel'!$C$45)</f>
        <v>25598794.862742633</v>
      </c>
      <c r="AE55" s="91">
        <f>Z55*(1+'Control Panel'!$C$45)</f>
        <v>25598794.862742633</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166392.16660782709</v>
      </c>
      <c r="AH55" s="91">
        <f t="shared" si="18"/>
        <v>-20516.111577172967</v>
      </c>
      <c r="AI55" s="92">
        <f t="shared" si="19"/>
        <v>881664.74049849994</v>
      </c>
      <c r="AJ55" s="92">
        <f t="shared" si="20"/>
        <v>784888.22334593802</v>
      </c>
      <c r="AK55" s="92">
        <f t="shared" si="21"/>
        <v>-96776.517152561923</v>
      </c>
    </row>
    <row r="56" spans="1:37" s="94" customFormat="1" ht="14" x14ac:dyDescent="0.3">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145453.08130363637</v>
      </c>
      <c r="G56" s="89">
        <f t="shared" si="11"/>
        <v>7.2314052145210674E-3</v>
      </c>
      <c r="H56" s="90">
        <f t="shared" si="12"/>
        <v>6.4999999999999997E-3</v>
      </c>
      <c r="I56" s="91">
        <f t="shared" si="13"/>
        <v>-16366.944943636365</v>
      </c>
      <c r="J56" s="91">
        <f>C56*(1+'Control Panel'!$C$45)</f>
        <v>23048719.037345458</v>
      </c>
      <c r="K56" s="91">
        <f>D56*(1+'Control Panel'!$C$45)</f>
        <v>23048719.037345458</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149816.67374274548</v>
      </c>
      <c r="N56" s="92">
        <f t="shared" si="14"/>
        <v>-16857.95329194545</v>
      </c>
      <c r="O56" s="92">
        <f>J56*(1+'Control Panel'!$C$45)</f>
        <v>23740180.608465821</v>
      </c>
      <c r="P56" s="92">
        <f>K56*(1+'Control Panel'!$C$45)</f>
        <v>23740180.608465821</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154311.17395502783</v>
      </c>
      <c r="S56" s="92">
        <f t="shared" si="15"/>
        <v>-17363.691890703834</v>
      </c>
      <c r="T56" s="92">
        <f>O56*(1+'Control Panel'!$C$45)</f>
        <v>24452386.026719797</v>
      </c>
      <c r="U56" s="92">
        <f>P56*(1+'Control Panel'!$C$45)</f>
        <v>24452386.026719797</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158940.50917367867</v>
      </c>
      <c r="X56" s="92">
        <f t="shared" si="16"/>
        <v>-17884.602647424967</v>
      </c>
      <c r="Y56" s="91">
        <f>T56*(1+'Control Panel'!$C$45)</f>
        <v>25185957.607521392</v>
      </c>
      <c r="Z56" s="91">
        <f>U56*(1+'Control Panel'!$C$45)</f>
        <v>25185957.607521392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163708.72444888906</v>
      </c>
      <c r="AC56" s="93">
        <f t="shared" si="17"/>
        <v>-18421.140726847691</v>
      </c>
      <c r="AD56" s="93">
        <f>Y56*(1+'Control Panel'!$C$45)</f>
        <v>25941536.335747033</v>
      </c>
      <c r="AE56" s="91">
        <f>Z56*(1+'Control Panel'!$C$45)</f>
        <v>25941536.335747033</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168619.9861823557</v>
      </c>
      <c r="AH56" s="91">
        <f t="shared" si="18"/>
        <v>-18973.774948653154</v>
      </c>
      <c r="AI56" s="92">
        <f t="shared" si="19"/>
        <v>884898.2310082718</v>
      </c>
      <c r="AJ56" s="92">
        <f t="shared" si="20"/>
        <v>795397.06750269665</v>
      </c>
      <c r="AK56" s="92">
        <f t="shared" si="21"/>
        <v>-89501.163505575154</v>
      </c>
    </row>
    <row r="57" spans="1:37" s="94" customFormat="1" ht="14" x14ac:dyDescent="0.3">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145574.21624367376</v>
      </c>
      <c r="G57" s="89">
        <f t="shared" si="11"/>
        <v>7.2270520675605391E-3</v>
      </c>
      <c r="H57" s="90">
        <f t="shared" si="12"/>
        <v>6.4999999999999997E-3</v>
      </c>
      <c r="I57" s="91">
        <f t="shared" si="13"/>
        <v>-16283.082292841253</v>
      </c>
      <c r="J57" s="91">
        <f>C57*(1+'Control Panel'!$C$45)</f>
        <v>23067914.266305227</v>
      </c>
      <c r="K57" s="91">
        <f>D57*(1+'Control Panel'!$C$45)</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149941.44273098398</v>
      </c>
      <c r="N57" s="92">
        <f t="shared" si="14"/>
        <v>-16771.574761626485</v>
      </c>
      <c r="O57" s="92">
        <f>J57*(1+'Control Panel'!$C$45)</f>
        <v>23759951.694294386</v>
      </c>
      <c r="P57" s="92">
        <f>K57*(1+'Control Panel'!$C$45)</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154439.6860129135</v>
      </c>
      <c r="S57" s="92">
        <f t="shared" si="15"/>
        <v>-17274.722004475305</v>
      </c>
      <c r="T57" s="92">
        <f>O57*(1+'Control Panel'!$C$45)</f>
        <v>24472750.245123219</v>
      </c>
      <c r="U57" s="92">
        <f>P57*(1+'Control Panel'!$C$45)</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159072.87659330093</v>
      </c>
      <c r="X57" s="92">
        <f t="shared" si="16"/>
        <v>-17792.963664609561</v>
      </c>
      <c r="Y57" s="91">
        <f>T57*(1+'Control Panel'!$C$45)</f>
        <v>25206932.752476916</v>
      </c>
      <c r="Z57" s="91">
        <f>U57*(1+'Control Panel'!$C$45)</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163845.06289109995</v>
      </c>
      <c r="AC57" s="93">
        <f t="shared" si="17"/>
        <v>-18326.752574547863</v>
      </c>
      <c r="AD57" s="93">
        <f>Y57*(1+'Control Panel'!$C$45)</f>
        <v>25963140.735051222</v>
      </c>
      <c r="AE57" s="91">
        <f>Z57*(1+'Control Panel'!$C$45)</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168760.41477783295</v>
      </c>
      <c r="AH57" s="91">
        <f t="shared" si="18"/>
        <v>-18876.555151784269</v>
      </c>
      <c r="AI57" s="92">
        <f t="shared" si="19"/>
        <v>885102.05116317479</v>
      </c>
      <c r="AJ57" s="92">
        <f t="shared" si="20"/>
        <v>796059.48300613125</v>
      </c>
      <c r="AK57" s="92">
        <f t="shared" si="21"/>
        <v>-89042.568157043541</v>
      </c>
    </row>
    <row r="58" spans="1:37" s="94" customFormat="1" ht="14" x14ac:dyDescent="0.3">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148309.15679775001</v>
      </c>
      <c r="G58" s="89">
        <f t="shared" si="11"/>
        <v>7.130661008596227E-3</v>
      </c>
      <c r="H58" s="90">
        <f t="shared" si="12"/>
        <v>6.4999999999999997E-3</v>
      </c>
      <c r="I58" s="91">
        <f t="shared" si="13"/>
        <v>-14389.66190924999</v>
      </c>
      <c r="J58" s="91">
        <f>C58*(1+'Control Panel'!$C$45)</f>
        <v>23501297.154105</v>
      </c>
      <c r="K58" s="91">
        <f>D58*(1+'Control Panel'!$C$45)</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152758.4315016825</v>
      </c>
      <c r="N58" s="92">
        <f t="shared" si="14"/>
        <v>-14821.351766527514</v>
      </c>
      <c r="O58" s="92">
        <f>J58*(1+'Control Panel'!$C$45)</f>
        <v>24206336.068728153</v>
      </c>
      <c r="P58" s="92">
        <f>K58*(1+'Control Panel'!$C$45)</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157341.18444673298</v>
      </c>
      <c r="S58" s="92">
        <f t="shared" si="15"/>
        <v>-15265.992319523357</v>
      </c>
      <c r="T58" s="92">
        <f>O58*(1+'Control Panel'!$C$45)</f>
        <v>24932526.150789998</v>
      </c>
      <c r="U58" s="92">
        <f>P58*(1+'Control Panel'!$C$45)</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162061.41998013499</v>
      </c>
      <c r="X58" s="92">
        <f t="shared" si="16"/>
        <v>-15723.97208910904</v>
      </c>
      <c r="Y58" s="91">
        <f>T58*(1+'Control Panel'!$C$45)</f>
        <v>25680501.935313698</v>
      </c>
      <c r="Z58" s="91">
        <f>U58*(1+'Control Panel'!$C$45)</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166923.26257953903</v>
      </c>
      <c r="AC58" s="93">
        <f t="shared" si="17"/>
        <v>-16195.691251782351</v>
      </c>
      <c r="AD58" s="93">
        <f>Y58*(1+'Control Panel'!$C$45)</f>
        <v>26450916.993373111</v>
      </c>
      <c r="AE58" s="91">
        <f>Z58*(1+'Control Panel'!$C$45)</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171930.96045692521</v>
      </c>
      <c r="AH58" s="91">
        <f t="shared" si="18"/>
        <v>-16681.561989335809</v>
      </c>
      <c r="AI58" s="92">
        <f t="shared" si="19"/>
        <v>889703.82838129275</v>
      </c>
      <c r="AJ58" s="92">
        <f t="shared" si="20"/>
        <v>811015.25896501471</v>
      </c>
      <c r="AK58" s="92">
        <f t="shared" si="21"/>
        <v>-78688.569416278042</v>
      </c>
    </row>
    <row r="59" spans="1:37" s="94" customFormat="1" ht="14" x14ac:dyDescent="0.3">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149145.56629318127</v>
      </c>
      <c r="G59" s="89">
        <f t="shared" si="11"/>
        <v>7.10188822176733E-3</v>
      </c>
      <c r="H59" s="90">
        <f t="shared" si="12"/>
        <v>6.4999999999999997E-3</v>
      </c>
      <c r="I59" s="91">
        <f t="shared" si="13"/>
        <v>-13810.609181643755</v>
      </c>
      <c r="J59" s="91">
        <f>C59*(1+'Control Panel'!$C$45)</f>
        <v>23633835.889534879</v>
      </c>
      <c r="K59" s="91">
        <f>D59*(1+'Control Panel'!$C$45)</f>
        <v>23633835.889534879</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153619.9332819767</v>
      </c>
      <c r="N59" s="92">
        <f t="shared" si="14"/>
        <v>-14224.927457093087</v>
      </c>
      <c r="O59" s="92">
        <f>J59*(1+'Control Panel'!$C$45)</f>
        <v>24342850.966220926</v>
      </c>
      <c r="P59" s="92">
        <f>K59*(1+'Control Panel'!$C$45)</f>
        <v>24342850.966220926</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158228.53128043603</v>
      </c>
      <c r="S59" s="92">
        <f t="shared" si="15"/>
        <v>-14651.675280805852</v>
      </c>
      <c r="T59" s="92">
        <f>O59*(1+'Control Panel'!$C$45)</f>
        <v>25073136.495207556</v>
      </c>
      <c r="U59" s="92">
        <f>P59*(1+'Control Panel'!$C$45)</f>
        <v>25073136.495207556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162975.38721884909</v>
      </c>
      <c r="X59" s="92">
        <f t="shared" si="16"/>
        <v>-15091.225539230043</v>
      </c>
      <c r="Y59" s="91">
        <f>T59*(1+'Control Panel'!$C$45)</f>
        <v>25825330.590063784</v>
      </c>
      <c r="Z59" s="91">
        <f>U59*(1+'Control Panel'!$C$45)</f>
        <v>25825330.590063784</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167864.64883541458</v>
      </c>
      <c r="AC59" s="93">
        <f t="shared" si="17"/>
        <v>-15543.962305406953</v>
      </c>
      <c r="AD59" s="93">
        <f>Y59*(1+'Control Panel'!$C$45)</f>
        <v>26600090.507765699</v>
      </c>
      <c r="AE59" s="91">
        <f>Z59*(1+'Control Panel'!$C$45)</f>
        <v>26600090.507765699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172900.58830047704</v>
      </c>
      <c r="AH59" s="91">
        <f t="shared" si="18"/>
        <v>-16010.281174569129</v>
      </c>
      <c r="AI59" s="92">
        <f t="shared" si="19"/>
        <v>891111.16067425848</v>
      </c>
      <c r="AJ59" s="92">
        <f t="shared" si="20"/>
        <v>815589.08891715342</v>
      </c>
      <c r="AK59" s="92">
        <f t="shared" si="21"/>
        <v>-75522.071757105063</v>
      </c>
    </row>
    <row r="60" spans="1:37" s="94" customFormat="1" ht="14" x14ac:dyDescent="0.3">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149600.84979976501</v>
      </c>
      <c r="G60" s="89">
        <f t="shared" si="11"/>
        <v>7.0863615348339768E-3</v>
      </c>
      <c r="H60" s="90">
        <f t="shared" si="12"/>
        <v>6.4999999999999988E-3</v>
      </c>
      <c r="I60" s="91">
        <f t="shared" si="13"/>
        <v>-13495.412907855003</v>
      </c>
      <c r="J60" s="91">
        <f>C60*(1+'Control Panel'!$C$45)</f>
        <v>23705980.814424306</v>
      </c>
      <c r="K60" s="91">
        <f>D60*(1+'Control Panel'!$C$45)</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154088.87529375797</v>
      </c>
      <c r="N60" s="92">
        <f t="shared" si="14"/>
        <v>-13900.275295090658</v>
      </c>
      <c r="O60" s="92">
        <f>J60*(1+'Control Panel'!$C$45)</f>
        <v>24417160.238857035</v>
      </c>
      <c r="P60" s="92">
        <f>K60*(1+'Control Panel'!$C$45)</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158711.54155257071</v>
      </c>
      <c r="S60" s="92">
        <f t="shared" si="15"/>
        <v>-14317.283553943387</v>
      </c>
      <c r="T60" s="92">
        <f>O60*(1+'Control Panel'!$C$45)</f>
        <v>25149675.046022747</v>
      </c>
      <c r="U60" s="92">
        <f>P60*(1+'Control Panel'!$C$45)</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163472.88779914784</v>
      </c>
      <c r="X60" s="92">
        <f t="shared" si="16"/>
        <v>-14746.802060561691</v>
      </c>
      <c r="Y60" s="91">
        <f>T60*(1+'Control Panel'!$C$45)</f>
        <v>25904165.297403429</v>
      </c>
      <c r="Z60" s="91">
        <f>U60*(1+'Control Panel'!$C$45)</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168377.07443312227</v>
      </c>
      <c r="AC60" s="93">
        <f t="shared" si="17"/>
        <v>-15189.206122378557</v>
      </c>
      <c r="AD60" s="93">
        <f>Y60*(1+'Control Panel'!$C$45)</f>
        <v>26681290.256325532</v>
      </c>
      <c r="AE60" s="91">
        <f>Z60*(1+'Control Panel'!$C$45)</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173428.38666611596</v>
      </c>
      <c r="AH60" s="91">
        <f t="shared" si="18"/>
        <v>-15644.882306049898</v>
      </c>
      <c r="AI60" s="92">
        <f t="shared" si="19"/>
        <v>891877.21508273901</v>
      </c>
      <c r="AJ60" s="92">
        <f t="shared" si="20"/>
        <v>818078.76574471476</v>
      </c>
      <c r="AK60" s="92">
        <f t="shared" si="21"/>
        <v>-73798.449338024249</v>
      </c>
    </row>
    <row r="61" spans="1:37" s="94" customFormat="1" ht="14" x14ac:dyDescent="0.3">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149922.04059499875</v>
      </c>
      <c r="G61" s="89">
        <f t="shared" si="11"/>
        <v>7.0754645879959003E-3</v>
      </c>
      <c r="H61" s="90">
        <f t="shared" si="12"/>
        <v>6.4999999999999997E-3</v>
      </c>
      <c r="I61" s="91">
        <f t="shared" si="13"/>
        <v>-13273.050049616257</v>
      </c>
      <c r="J61" s="91">
        <f>C61*(1+'Control Panel'!$C$45)</f>
        <v>23756877.201976728</v>
      </c>
      <c r="K61" s="91">
        <f>D61*(1+'Control Panel'!$C$45)</f>
        <v>23756877.201976728</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154419.70181284871</v>
      </c>
      <c r="N61" s="92">
        <f t="shared" si="14"/>
        <v>-13671.241551104758</v>
      </c>
      <c r="O61" s="92">
        <f>J61*(1+'Control Panel'!$C$45)</f>
        <v>24469583.51803603</v>
      </c>
      <c r="P61" s="92">
        <f>K61*(1+'Control Panel'!$C$45)</f>
        <v>24469583.51803603</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159052.29286723418</v>
      </c>
      <c r="S61" s="92">
        <f t="shared" si="15"/>
        <v>-14081.37879763791</v>
      </c>
      <c r="T61" s="92">
        <f>O61*(1+'Control Panel'!$C$45)</f>
        <v>25203671.023577113</v>
      </c>
      <c r="U61" s="92">
        <f>P61*(1+'Control Panel'!$C$45)</f>
        <v>25203671.023577113</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163823.86165325122</v>
      </c>
      <c r="X61" s="92">
        <f t="shared" si="16"/>
        <v>-14503.82016156704</v>
      </c>
      <c r="Y61" s="91">
        <f>T61*(1+'Control Panel'!$C$45)</f>
        <v>25959781.154284425</v>
      </c>
      <c r="Z61" s="91">
        <f>U61*(1+'Control Panel'!$C$45)</f>
        <v>25959781.154284425</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168738.57750284876</v>
      </c>
      <c r="AC61" s="93">
        <f t="shared" si="17"/>
        <v>-14938.934766414081</v>
      </c>
      <c r="AD61" s="93">
        <f>Y61*(1+'Control Panel'!$C$45)</f>
        <v>26738574.58891296</v>
      </c>
      <c r="AE61" s="91">
        <f>Z61*(1+'Control Panel'!$C$45)</f>
        <v>26738574.58891296</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173800.73482793424</v>
      </c>
      <c r="AH61" s="91">
        <f t="shared" si="18"/>
        <v>-15387.102809406468</v>
      </c>
      <c r="AI61" s="92">
        <f t="shared" si="19"/>
        <v>892417.64675024734</v>
      </c>
      <c r="AJ61" s="92">
        <f t="shared" si="20"/>
        <v>819835.16866411711</v>
      </c>
      <c r="AK61" s="92">
        <f t="shared" si="21"/>
        <v>-72582.478086130228</v>
      </c>
    </row>
    <row r="62" spans="1:37" s="94" customFormat="1" ht="14" x14ac:dyDescent="0.3">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155260.64058375001</v>
      </c>
      <c r="G62" s="89">
        <f t="shared" si="11"/>
        <v>6.9009459521683844E-3</v>
      </c>
      <c r="H62" s="90">
        <f t="shared" si="12"/>
        <v>6.4999999999999997E-3</v>
      </c>
      <c r="I62" s="91">
        <f t="shared" si="13"/>
        <v>-9577.0962112499983</v>
      </c>
      <c r="J62" s="91">
        <f>C62*(1+'Control Panel'!$C$45)</f>
        <v>24602839.969425</v>
      </c>
      <c r="K62" s="91">
        <f>D62*(1+'Control Panel'!$C$45)</f>
        <v>24602839.969425</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159918.45980126251</v>
      </c>
      <c r="N62" s="92">
        <f t="shared" si="14"/>
        <v>-9864.4090975875151</v>
      </c>
      <c r="O62" s="92">
        <f>J62*(1+'Control Panel'!$C$45)</f>
        <v>25340925.168507751</v>
      </c>
      <c r="P62" s="92">
        <f>K62*(1+'Control Panel'!$C$45)</f>
        <v>25340925.168507751</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164716.01359530038</v>
      </c>
      <c r="S62" s="92">
        <f t="shared" si="15"/>
        <v>-10160.341370515147</v>
      </c>
      <c r="T62" s="92">
        <f>O62*(1+'Control Panel'!$C$45)</f>
        <v>26101152.923562985</v>
      </c>
      <c r="U62" s="92">
        <f>P62*(1+'Control Panel'!$C$45)</f>
        <v>26101152.923562985</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169657.4940031594</v>
      </c>
      <c r="X62" s="92">
        <f t="shared" si="16"/>
        <v>-10465.151611630601</v>
      </c>
      <c r="Y62" s="91">
        <f>T62*(1+'Control Panel'!$C$45)</f>
        <v>26884187.511269875</v>
      </c>
      <c r="Z62" s="91">
        <f>U62*(1+'Control Panel'!$C$45)</f>
        <v>26884187.511269875</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174747.21882325417</v>
      </c>
      <c r="AC62" s="93">
        <f t="shared" si="17"/>
        <v>-10779.106159979565</v>
      </c>
      <c r="AD62" s="93">
        <f>Y62*(1+'Control Panel'!$C$45)</f>
        <v>27690713.136607971</v>
      </c>
      <c r="AE62" s="91">
        <f>Z62*(1+'Control Panel'!$C$45)</f>
        <v>27690713.136607971</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179989.6353879518</v>
      </c>
      <c r="AH62" s="91">
        <f t="shared" si="18"/>
        <v>-11102.479344778927</v>
      </c>
      <c r="AI62" s="92">
        <f t="shared" si="19"/>
        <v>901400.30919542001</v>
      </c>
      <c r="AJ62" s="92">
        <f t="shared" si="20"/>
        <v>849028.82161092828</v>
      </c>
      <c r="AK62" s="92">
        <f t="shared" si="21"/>
        <v>-52371.487584491726</v>
      </c>
    </row>
    <row r="63" spans="1:37" s="94" customFormat="1" ht="14" x14ac:dyDescent="0.3">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155918.7871243275</v>
      </c>
      <c r="G63" s="89">
        <f t="shared" si="11"/>
        <v>6.8802586399883264E-3</v>
      </c>
      <c r="H63" s="90">
        <f t="shared" si="12"/>
        <v>6.4999999999999997E-3</v>
      </c>
      <c r="I63" s="91">
        <f t="shared" si="13"/>
        <v>-9121.4562985425</v>
      </c>
      <c r="J63" s="91">
        <f>C63*(1+'Control Panel'!$C$45)</f>
        <v>24707130.882778052</v>
      </c>
      <c r="K63" s="91">
        <f>D63*(1+'Control Panel'!$C$45)</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160596.35073805734</v>
      </c>
      <c r="N63" s="92">
        <f t="shared" si="14"/>
        <v>-9395.0999874987756</v>
      </c>
      <c r="O63" s="92">
        <f>J63*(1+'Control Panel'!$C$45)</f>
        <v>25448344.809261393</v>
      </c>
      <c r="P63" s="92">
        <f>K63*(1+'Control Panel'!$C$45)</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165414.24126019905</v>
      </c>
      <c r="S63" s="92">
        <f t="shared" si="15"/>
        <v>-9676.9529871237755</v>
      </c>
      <c r="T63" s="92">
        <f>O63*(1+'Control Panel'!$C$45)</f>
        <v>26211795.153539237</v>
      </c>
      <c r="U63" s="92">
        <f>P63*(1+'Control Panel'!$C$45)</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170376.66849800502</v>
      </c>
      <c r="X63" s="92">
        <f t="shared" si="16"/>
        <v>-9967.2615767374809</v>
      </c>
      <c r="Y63" s="91">
        <f>T63*(1+'Control Panel'!$C$45)</f>
        <v>26998149.008145414</v>
      </c>
      <c r="Z63" s="91">
        <f>U63*(1+'Control Panel'!$C$45)</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175487.96855294518</v>
      </c>
      <c r="AC63" s="93">
        <f t="shared" si="17"/>
        <v>-10266.279424039618</v>
      </c>
      <c r="AD63" s="93">
        <f>Y63*(1+'Control Panel'!$C$45)</f>
        <v>27808093.478389777</v>
      </c>
      <c r="AE63" s="91">
        <f>Z63*(1+'Control Panel'!$C$45)</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180752.60760953353</v>
      </c>
      <c r="AH63" s="91">
        <f t="shared" si="18"/>
        <v>-10574.267806760821</v>
      </c>
      <c r="AI63" s="92">
        <f t="shared" si="19"/>
        <v>902507.69844090065</v>
      </c>
      <c r="AJ63" s="92">
        <f t="shared" si="20"/>
        <v>852627.83665874018</v>
      </c>
      <c r="AK63" s="92">
        <f t="shared" si="21"/>
        <v>-49879.861782160471</v>
      </c>
    </row>
    <row r="64" spans="1:37" s="94" customFormat="1" ht="14" x14ac:dyDescent="0.3">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157341.66522300002</v>
      </c>
      <c r="G64" s="89">
        <f t="shared" si="11"/>
        <v>6.7450863877788828E-3</v>
      </c>
      <c r="H64" s="90">
        <f t="shared" si="12"/>
        <v>6.3776390404293509E-3</v>
      </c>
      <c r="I64" s="91">
        <f t="shared" si="13"/>
        <v>-9065.2319999999891</v>
      </c>
      <c r="J64" s="91">
        <f>C64*(1+'Control Panel'!$C$45)</f>
        <v>25410957.589845002</v>
      </c>
      <c r="K64" s="91">
        <f>D64*(1+'Control Panel'!$C$45)</f>
        <v>25410957.589845002</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162061.91517969</v>
      </c>
      <c r="N64" s="92">
        <f t="shared" si="14"/>
        <v>-9337.1889600000286</v>
      </c>
      <c r="O64" s="92">
        <f>J64*(1+'Control Panel'!$C$45)</f>
        <v>26173286.317540351</v>
      </c>
      <c r="P64" s="92">
        <f>K64*(1+'Control Panel'!$C$45)</f>
        <v>26173286.317540351</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166923.77263508071</v>
      </c>
      <c r="S64" s="92">
        <f t="shared" si="15"/>
        <v>-9617.3046288000187</v>
      </c>
      <c r="T64" s="92">
        <f>O64*(1+'Control Panel'!$C$45)</f>
        <v>26958484.907066561</v>
      </c>
      <c r="U64" s="92">
        <f>P64*(1+'Control Panel'!$C$45)</f>
        <v>26958484.907066561</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171931.48581413311</v>
      </c>
      <c r="X64" s="92">
        <f t="shared" si="16"/>
        <v>-9905.8237676640565</v>
      </c>
      <c r="Y64" s="91">
        <f>T64*(1+'Control Panel'!$C$45)</f>
        <v>27767239.454278558</v>
      </c>
      <c r="Z64" s="91">
        <f>U64*(1+'Control Panel'!$C$45)</f>
        <v>27767239.454278558</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177089.43038855711</v>
      </c>
      <c r="AC64" s="93">
        <f t="shared" si="17"/>
        <v>-10202.99848069399</v>
      </c>
      <c r="AD64" s="93">
        <f>Y64*(1+'Control Panel'!$C$45)</f>
        <v>28600256.637906916</v>
      </c>
      <c r="AE64" s="91">
        <f>Z64*(1+'Control Panel'!$C$45)</f>
        <v>28600256.637906916</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182402.11330021385</v>
      </c>
      <c r="AH64" s="91">
        <f t="shared" si="18"/>
        <v>-10509.088435114769</v>
      </c>
      <c r="AI64" s="92">
        <f t="shared" si="19"/>
        <v>909981.12158994772</v>
      </c>
      <c r="AJ64" s="92">
        <f t="shared" si="20"/>
        <v>860408.71731767477</v>
      </c>
      <c r="AK64" s="92">
        <f t="shared" si="21"/>
        <v>-49572.40427227295</v>
      </c>
    </row>
    <row r="65" spans="1:37" s="94" customFormat="1" ht="14" x14ac:dyDescent="0.3">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160769.393442</v>
      </c>
      <c r="G65" s="89">
        <f t="shared" si="11"/>
        <v>6.4368610046150708E-3</v>
      </c>
      <c r="H65" s="90">
        <f t="shared" si="12"/>
        <v>6.0932818421991211E-3</v>
      </c>
      <c r="I65" s="91">
        <f t="shared" si="13"/>
        <v>-9065.2320000000182</v>
      </c>
      <c r="J65" s="91">
        <f>C65*(1+'Control Panel'!$C$45)</f>
        <v>27176237.62263</v>
      </c>
      <c r="K65" s="91">
        <f>D65*(1+'Control Panel'!$C$45)</f>
        <v>27176237.62263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165592.47524525999</v>
      </c>
      <c r="N65" s="92">
        <f t="shared" si="14"/>
        <v>-9337.1889600000286</v>
      </c>
      <c r="O65" s="92">
        <f>J65*(1+'Control Panel'!$C$45)</f>
        <v>27991524.751308899</v>
      </c>
      <c r="P65" s="92">
        <f>K65*(1+'Control Panel'!$C$45)</f>
        <v>27991524.751308899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170560.24950261781</v>
      </c>
      <c r="S65" s="92">
        <f t="shared" si="15"/>
        <v>-9617.3046288000187</v>
      </c>
      <c r="T65" s="92">
        <f>O65*(1+'Control Panel'!$C$45)</f>
        <v>28831270.493848167</v>
      </c>
      <c r="U65" s="92">
        <f>P65*(1+'Control Panel'!$C$45)</f>
        <v>28831270.493848167</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175677.05698769633</v>
      </c>
      <c r="X65" s="92">
        <f t="shared" si="16"/>
        <v>-9905.8237676640565</v>
      </c>
      <c r="Y65" s="91">
        <f>T65*(1+'Control Panel'!$C$45)</f>
        <v>29696208.608663615</v>
      </c>
      <c r="Z65" s="91">
        <f>U65*(1+'Control Panel'!$C$45)</f>
        <v>29696208.608663615</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180947.36869732721</v>
      </c>
      <c r="AC65" s="93">
        <f t="shared" si="17"/>
        <v>-10202.99848069399</v>
      </c>
      <c r="AD65" s="93">
        <f>Y65*(1+'Control Panel'!$C$45)</f>
        <v>30587094.866923526</v>
      </c>
      <c r="AE65" s="91">
        <f>Z65*(1+'Control Panel'!$C$45)</f>
        <v>30587094.866923526</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186375.78975824706</v>
      </c>
      <c r="AH65" s="91">
        <f t="shared" si="18"/>
        <v>-10509.088435114769</v>
      </c>
      <c r="AI65" s="92">
        <f t="shared" si="19"/>
        <v>928725.34446342126</v>
      </c>
      <c r="AJ65" s="92">
        <f t="shared" si="20"/>
        <v>879152.94019114843</v>
      </c>
      <c r="AK65" s="92">
        <f t="shared" si="21"/>
        <v>-49572.404272272834</v>
      </c>
    </row>
    <row r="66" spans="1:37" s="94" customFormat="1" ht="14" x14ac:dyDescent="0.3">
      <c r="A66" s="86" t="str">
        <f>'ESTIMATED Earned Revenue'!A67</f>
        <v>Muskegon, MI</v>
      </c>
      <c r="B66" s="86"/>
      <c r="C66" s="87">
        <f>'ESTIMATED Earned Revenue'!$I67*1.07925</f>
        <v>26872398.712102503</v>
      </c>
      <c r="D66" s="87">
        <f>'ESTIMATED Earned Revenue'!$L67*1.07925</f>
        <v>26872398.712102503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161744.797424205</v>
      </c>
      <c r="G66" s="89">
        <f t="shared" si="11"/>
        <v>6.3563372683688793E-3</v>
      </c>
      <c r="H66" s="90">
        <f t="shared" si="12"/>
        <v>6.0189936580302417E-3</v>
      </c>
      <c r="I66" s="91">
        <f t="shared" si="13"/>
        <v>-9065.2320000000182</v>
      </c>
      <c r="J66" s="91">
        <f>C66*(1+'Control Panel'!$C$45)</f>
        <v>27678570.67346558</v>
      </c>
      <c r="K66" s="91">
        <f>D66*(1+'Control Panel'!$C$45)</f>
        <v>27678570.67346558</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166597.14134693117</v>
      </c>
      <c r="N66" s="92">
        <f t="shared" si="14"/>
        <v>-9337.1889599999995</v>
      </c>
      <c r="O66" s="92">
        <f>J66*(1+'Control Panel'!$C$45)</f>
        <v>28508927.793669548</v>
      </c>
      <c r="P66" s="92">
        <f>K66*(1+'Control Panel'!$C$45)</f>
        <v>28508927.793669548</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171595.0555873391</v>
      </c>
      <c r="S66" s="92">
        <f t="shared" si="15"/>
        <v>-9617.3046288000187</v>
      </c>
      <c r="T66" s="92">
        <f>O66*(1+'Control Panel'!$C$45)</f>
        <v>29364195.627479635</v>
      </c>
      <c r="U66" s="92">
        <f>P66*(1+'Control Panel'!$C$45)</f>
        <v>29364195.627479635</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176742.90725495925</v>
      </c>
      <c r="X66" s="92">
        <f t="shared" si="16"/>
        <v>-9905.8237676640565</v>
      </c>
      <c r="Y66" s="91">
        <f>T66*(1+'Control Panel'!$C$45)</f>
        <v>30245121.496304024</v>
      </c>
      <c r="Z66" s="91">
        <f>U66*(1+'Control Panel'!$C$45)</f>
        <v>30245121.496304024</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182045.19447260804</v>
      </c>
      <c r="AC66" s="93">
        <f t="shared" si="17"/>
        <v>-10202.99848069399</v>
      </c>
      <c r="AD66" s="93">
        <f>Y66*(1+'Control Panel'!$C$45)</f>
        <v>31152475.141193144</v>
      </c>
      <c r="AE66" s="91">
        <f>Z66*(1+'Control Panel'!$C$45)</f>
        <v>31152475.141193144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187506.55030678632</v>
      </c>
      <c r="AH66" s="91">
        <f t="shared" si="18"/>
        <v>-10509.088435114769</v>
      </c>
      <c r="AI66" s="92">
        <f t="shared" si="19"/>
        <v>934059.25324089685</v>
      </c>
      <c r="AJ66" s="92">
        <f t="shared" si="20"/>
        <v>884486.8489686239</v>
      </c>
      <c r="AK66" s="92">
        <f t="shared" si="21"/>
        <v>-49572.40427227295</v>
      </c>
    </row>
    <row r="67" spans="1:37" s="94" customFormat="1" ht="14" x14ac:dyDescent="0.3">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162721.16094599999</v>
      </c>
      <c r="G67" s="89">
        <f t="shared" ref="G67:G98" si="22">E67/$C67</f>
        <v>6.2786092245200155E-3</v>
      </c>
      <c r="H67" s="90">
        <f t="shared" ref="H67:H98" si="23">F67/$D67</f>
        <v>5.9472846749935243E-3</v>
      </c>
      <c r="I67" s="91">
        <f t="shared" ref="I67:I98" si="24">F67-E67</f>
        <v>-9065.2320000000182</v>
      </c>
      <c r="J67" s="91">
        <f>C67*(1+'Control Panel'!$C$45)</f>
        <v>28181397.887190003</v>
      </c>
      <c r="K67" s="91">
        <f>D67*(1+'Control Panel'!$C$45)</f>
        <v>28181397.887190003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167602.79577438001</v>
      </c>
      <c r="N67" s="92">
        <f t="shared" ref="N67:N98" si="25">M67-L67</f>
        <v>-9337.1889600000286</v>
      </c>
      <c r="O67" s="92">
        <f>J67*(1+'Control Panel'!$C$45)</f>
        <v>29026839.823805705</v>
      </c>
      <c r="P67" s="92">
        <f>K67*(1+'Control Panel'!$C$45)</f>
        <v>29026839.823805705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172630.87964761141</v>
      </c>
      <c r="S67" s="92">
        <f t="shared" ref="S67:S98" si="26">R67-Q67</f>
        <v>-9617.3046288000478</v>
      </c>
      <c r="T67" s="92">
        <f>O67*(1+'Control Panel'!$C$45)</f>
        <v>29897645.018519878</v>
      </c>
      <c r="U67" s="92">
        <f>P67*(1+'Control Panel'!$C$45)</f>
        <v>29897645.018519878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177809.80603703973</v>
      </c>
      <c r="X67" s="92">
        <f t="shared" ref="X67:X98" si="27">W67-V67</f>
        <v>-9905.8237676640565</v>
      </c>
      <c r="Y67" s="91">
        <f>T67*(1+'Control Panel'!$C$45)</f>
        <v>30794574.369075477</v>
      </c>
      <c r="Z67" s="91">
        <f>U67*(1+'Control Panel'!$C$45)</f>
        <v>30794574.369075477</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183144.10021815094</v>
      </c>
      <c r="AC67" s="93">
        <f t="shared" ref="AC67:AC98" si="28">AB67-AA67</f>
        <v>-10202.99848069399</v>
      </c>
      <c r="AD67" s="93">
        <f>Y67*(1+'Control Panel'!$C$45)</f>
        <v>31718411.600147743</v>
      </c>
      <c r="AE67" s="91">
        <f>Z67*(1+'Control Panel'!$C$45)</f>
        <v>31718411.600147743</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188638.42322469549</v>
      </c>
      <c r="AH67" s="91">
        <f t="shared" ref="AH67:AH98" si="29">AG67-AF67</f>
        <v>-10509.088435114769</v>
      </c>
      <c r="AI67" s="92">
        <f t="shared" ref="AI67:AI98" si="30">L67+Q67+V67+AA67+AF67</f>
        <v>939398.40917415032</v>
      </c>
      <c r="AJ67" s="92">
        <f t="shared" ref="AJ67:AJ98" si="31">M67+R67+W67+AB67+AG67</f>
        <v>889826.0049018776</v>
      </c>
      <c r="AK67" s="92">
        <f t="shared" ref="AK67:AK98" si="32">AJ67-AI67</f>
        <v>-49572.404272272717</v>
      </c>
    </row>
    <row r="68" spans="1:37" s="94" customFormat="1" ht="14" x14ac:dyDescent="0.3">
      <c r="A68" s="86" t="str">
        <f>'ESTIMATED Earned Revenue'!A69</f>
        <v>Wichita, KS</v>
      </c>
      <c r="B68" s="86"/>
      <c r="C68" s="87">
        <f>'ESTIMATED Earned Revenue'!$I69*1.07925</f>
        <v>27431125.293097503</v>
      </c>
      <c r="D68" s="87">
        <f>'ESTIMATED Earned Revenue'!$L69*1.07925</f>
        <v>27431125.293097503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162862.250586195</v>
      </c>
      <c r="G68" s="89">
        <f t="shared" si="22"/>
        <v>6.2676058947336421E-3</v>
      </c>
      <c r="H68" s="90">
        <f t="shared" si="23"/>
        <v>5.9371334149086489E-3</v>
      </c>
      <c r="I68" s="91">
        <f t="shared" si="24"/>
        <v>-9065.2320000000182</v>
      </c>
      <c r="J68" s="91">
        <f>C68*(1+'Control Panel'!$C$45)</f>
        <v>28254059.051890429</v>
      </c>
      <c r="K68" s="91">
        <f>D68*(1+'Control Panel'!$C$45)</f>
        <v>28254059.051890429</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167748.11810378087</v>
      </c>
      <c r="N68" s="92">
        <f t="shared" si="25"/>
        <v>-9337.1889599999995</v>
      </c>
      <c r="O68" s="92">
        <f>J68*(1+'Control Panel'!$C$45)</f>
        <v>29101680.823447142</v>
      </c>
      <c r="P68" s="92">
        <f>K68*(1+'Control Panel'!$C$45)</f>
        <v>29101680.823447142</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172780.56164689429</v>
      </c>
      <c r="S68" s="92">
        <f t="shared" si="26"/>
        <v>-9617.3046288000187</v>
      </c>
      <c r="T68" s="92">
        <f>O68*(1+'Control Panel'!$C$45)</f>
        <v>29974731.248150557</v>
      </c>
      <c r="U68" s="92">
        <f>P68*(1+'Control Panel'!$C$45)</f>
        <v>29974731.248150557</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177963.9784963011</v>
      </c>
      <c r="X68" s="92">
        <f t="shared" si="27"/>
        <v>-9905.8237676640565</v>
      </c>
      <c r="Y68" s="91">
        <f>T68*(1+'Control Panel'!$C$45)</f>
        <v>30873973.185595077</v>
      </c>
      <c r="Z68" s="91">
        <f>U68*(1+'Control Panel'!$C$45)</f>
        <v>30873973.185595077</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183302.89785119015</v>
      </c>
      <c r="AC68" s="93">
        <f t="shared" si="28"/>
        <v>-10202.99848069399</v>
      </c>
      <c r="AD68" s="93">
        <f>Y68*(1+'Control Panel'!$C$45)</f>
        <v>31800192.38116293</v>
      </c>
      <c r="AE68" s="91">
        <f>Z68*(1+'Control Panel'!$C$45)</f>
        <v>31800192.38116293</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188801.98478672586</v>
      </c>
      <c r="AH68" s="91">
        <f t="shared" si="29"/>
        <v>-10509.088435114769</v>
      </c>
      <c r="AI68" s="92">
        <f t="shared" si="30"/>
        <v>940169.94515716517</v>
      </c>
      <c r="AJ68" s="92">
        <f t="shared" si="31"/>
        <v>890597.54088489222</v>
      </c>
      <c r="AK68" s="92">
        <f t="shared" si="32"/>
        <v>-49572.40427227295</v>
      </c>
    </row>
    <row r="69" spans="1:37" s="94" customFormat="1" ht="14" x14ac:dyDescent="0.3">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163465.550947665</v>
      </c>
      <c r="G69" s="89">
        <f t="shared" si="22"/>
        <v>6.2211870250944738E-3</v>
      </c>
      <c r="H69" s="90">
        <f t="shared" si="23"/>
        <v>5.8943091037499768E-3</v>
      </c>
      <c r="I69" s="91">
        <f t="shared" si="24"/>
        <v>-9065.2320000000182</v>
      </c>
      <c r="J69" s="91">
        <f>C69*(1+'Control Panel'!$C$45)</f>
        <v>28564758.738047481</v>
      </c>
      <c r="K69" s="91">
        <f>D69*(1+'Control Panel'!$C$45)</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168369.51747609497</v>
      </c>
      <c r="N69" s="92">
        <f t="shared" si="25"/>
        <v>-9337.1889599999995</v>
      </c>
      <c r="O69" s="92">
        <f>J69*(1+'Control Panel'!$C$45)</f>
        <v>29421701.500188906</v>
      </c>
      <c r="P69" s="92">
        <f>K69*(1+'Control Panel'!$C$45)</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173420.6030003778</v>
      </c>
      <c r="S69" s="92">
        <f t="shared" si="26"/>
        <v>-9617.3046288000478</v>
      </c>
      <c r="T69" s="92">
        <f>O69*(1+'Control Panel'!$C$45)</f>
        <v>30304352.545194574</v>
      </c>
      <c r="U69" s="92">
        <f>P69*(1+'Control Panel'!$C$45)</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178623.22109038912</v>
      </c>
      <c r="X69" s="92">
        <f t="shared" si="27"/>
        <v>-9905.8237676640565</v>
      </c>
      <c r="Y69" s="91">
        <f>T69*(1+'Control Panel'!$C$45)</f>
        <v>31213483.121550411</v>
      </c>
      <c r="Z69" s="91">
        <f>U69*(1+'Control Panel'!$C$45)</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183981.91772310081</v>
      </c>
      <c r="AC69" s="93">
        <f t="shared" si="28"/>
        <v>-10202.99848069399</v>
      </c>
      <c r="AD69" s="93">
        <f>Y69*(1+'Control Panel'!$C$45)</f>
        <v>32149887.615196925</v>
      </c>
      <c r="AE69" s="91">
        <f>Z69*(1+'Control Panel'!$C$45)</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189501.37525479385</v>
      </c>
      <c r="AH69" s="91">
        <f t="shared" si="29"/>
        <v>-10509.088435114798</v>
      </c>
      <c r="AI69" s="92">
        <f t="shared" si="30"/>
        <v>943469.03881702945</v>
      </c>
      <c r="AJ69" s="92">
        <f t="shared" si="31"/>
        <v>893896.6345447565</v>
      </c>
      <c r="AK69" s="92">
        <f t="shared" si="32"/>
        <v>-49572.40427227295</v>
      </c>
    </row>
    <row r="70" spans="1:37" s="94" customFormat="1" ht="14" x14ac:dyDescent="0.3">
      <c r="A70" s="86" t="str">
        <f>'ESTIMATED Earned Revenue'!A71</f>
        <v>Hagerstown, MD</v>
      </c>
      <c r="B70" s="86"/>
      <c r="C70" s="87">
        <f>'ESTIMATED Earned Revenue'!$I71*1.07925</f>
        <v>28633209.408750001</v>
      </c>
      <c r="D70" s="87">
        <f>'ESTIMATED Earned Revenue'!$L71*1.07925</f>
        <v>28633209.408750001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165266.4188175</v>
      </c>
      <c r="G70" s="89">
        <f t="shared" si="22"/>
        <v>6.0884425608337895E-3</v>
      </c>
      <c r="H70" s="90">
        <f t="shared" si="23"/>
        <v>5.7718440311129203E-3</v>
      </c>
      <c r="I70" s="91">
        <f t="shared" si="24"/>
        <v>-9065.2320000000182</v>
      </c>
      <c r="J70" s="91">
        <f>C70*(1+'Control Panel'!$C$45)</f>
        <v>29492205.691012502</v>
      </c>
      <c r="K70" s="91">
        <f>D70*(1+'Control Panel'!$C$45)</f>
        <v>29492205.691012502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170224.41138202499</v>
      </c>
      <c r="N70" s="92">
        <f t="shared" si="25"/>
        <v>-9337.1889600000286</v>
      </c>
      <c r="O70" s="92">
        <f>J70*(1+'Control Panel'!$C$45)</f>
        <v>30376971.861742876</v>
      </c>
      <c r="P70" s="92">
        <f>K70*(1+'Control Panel'!$C$45)</f>
        <v>30376971.861742876</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175331.14372348576</v>
      </c>
      <c r="S70" s="92">
        <f t="shared" si="26"/>
        <v>-9617.3046288000187</v>
      </c>
      <c r="T70" s="92">
        <f>O70*(1+'Control Panel'!$C$45)</f>
        <v>31288281.017595164</v>
      </c>
      <c r="U70" s="92">
        <f>P70*(1+'Control Panel'!$C$45)</f>
        <v>31288281.017595164</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180591.07803519032</v>
      </c>
      <c r="X70" s="92">
        <f t="shared" si="27"/>
        <v>-9905.8237676640565</v>
      </c>
      <c r="Y70" s="91">
        <f>T70*(1+'Control Panel'!$C$45)</f>
        <v>32226929.448123019</v>
      </c>
      <c r="Z70" s="91">
        <f>U70*(1+'Control Panel'!$C$45)</f>
        <v>32226929.448123019</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186008.81037624602</v>
      </c>
      <c r="AC70" s="93">
        <f t="shared" si="28"/>
        <v>-10202.99848069399</v>
      </c>
      <c r="AD70" s="93">
        <f>Y70*(1+'Control Panel'!$C$45)</f>
        <v>33193737.33156671</v>
      </c>
      <c r="AE70" s="91">
        <f>Z70*(1+'Control Panel'!$C$45)</f>
        <v>33193737.33156671</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191589.07468753343</v>
      </c>
      <c r="AH70" s="91">
        <f t="shared" si="29"/>
        <v>-10509.088435114769</v>
      </c>
      <c r="AI70" s="92">
        <f t="shared" si="30"/>
        <v>953316.92247675336</v>
      </c>
      <c r="AJ70" s="92">
        <f t="shared" si="31"/>
        <v>903744.51820448053</v>
      </c>
      <c r="AK70" s="92">
        <f t="shared" si="32"/>
        <v>-49572.404272272834</v>
      </c>
    </row>
    <row r="71" spans="1:37" s="94" customFormat="1" ht="14" x14ac:dyDescent="0.3">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166789.02040050001</v>
      </c>
      <c r="G71" s="89">
        <f t="shared" si="22"/>
        <v>5.982554266170571E-3</v>
      </c>
      <c r="H71" s="90">
        <f t="shared" si="23"/>
        <v>5.6741554550237576E-3</v>
      </c>
      <c r="I71" s="91">
        <f t="shared" si="24"/>
        <v>-9065.2319999999891</v>
      </c>
      <c r="J71" s="91">
        <f>C71*(1+'Control Panel'!$C$45)</f>
        <v>30276345.5062575</v>
      </c>
      <c r="K71" s="91">
        <f>D71*(1+'Control Panel'!$C$45)</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171792.69101251499</v>
      </c>
      <c r="N71" s="92">
        <f t="shared" si="25"/>
        <v>-9337.1889600000286</v>
      </c>
      <c r="O71" s="92">
        <f>J71*(1+'Control Panel'!$C$45)</f>
        <v>31184635.871445227</v>
      </c>
      <c r="P71" s="92">
        <f>K71*(1+'Control Panel'!$C$45)</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176946.47174289046</v>
      </c>
      <c r="S71" s="92">
        <f t="shared" si="26"/>
        <v>-9617.3046288000478</v>
      </c>
      <c r="T71" s="92">
        <f>O71*(1+'Control Panel'!$C$45)</f>
        <v>32120174.947588585</v>
      </c>
      <c r="U71" s="92">
        <f>P71*(1+'Control Panel'!$C$45)</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182254.86589517715</v>
      </c>
      <c r="X71" s="92">
        <f t="shared" si="27"/>
        <v>-9905.8237676640565</v>
      </c>
      <c r="Y71" s="91">
        <f>T71*(1+'Control Panel'!$C$45)</f>
        <v>33083780.196016245</v>
      </c>
      <c r="Z71" s="91">
        <f>U71*(1+'Control Panel'!$C$45)</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187722.51187203248</v>
      </c>
      <c r="AC71" s="93">
        <f t="shared" si="28"/>
        <v>-10202.99848069399</v>
      </c>
      <c r="AD71" s="93">
        <f>Y71*(1+'Control Panel'!$C$45)</f>
        <v>34076293.601896733</v>
      </c>
      <c r="AE71" s="91">
        <f>Z71*(1+'Control Panel'!$C$45)</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193354.18722819348</v>
      </c>
      <c r="AH71" s="91">
        <f t="shared" si="29"/>
        <v>-10509.088435114769</v>
      </c>
      <c r="AI71" s="92">
        <f t="shared" si="30"/>
        <v>961643.13202308142</v>
      </c>
      <c r="AJ71" s="92">
        <f t="shared" si="31"/>
        <v>912070.72775080847</v>
      </c>
      <c r="AK71" s="92">
        <f t="shared" si="32"/>
        <v>-49572.40427227295</v>
      </c>
    </row>
    <row r="72" spans="1:37" s="94" customFormat="1" ht="14" x14ac:dyDescent="0.3">
      <c r="A72" s="86" t="s">
        <v>56</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167711.67770100001</v>
      </c>
      <c r="G72" s="89">
        <f t="shared" si="22"/>
        <v>5.9210163407630891E-3</v>
      </c>
      <c r="H72" s="90">
        <f t="shared" si="23"/>
        <v>5.6173828690863027E-3</v>
      </c>
      <c r="I72" s="91">
        <f t="shared" si="24"/>
        <v>-9065.2319999999891</v>
      </c>
      <c r="J72" s="91">
        <f>C72*(1+'Control Panel'!$C$45)</f>
        <v>30751514.016015004</v>
      </c>
      <c r="K72" s="91">
        <f>D72*(1+'Control Panel'!$C$45)</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172743.02803203001</v>
      </c>
      <c r="N72" s="92">
        <f t="shared" si="25"/>
        <v>-9337.1889600000286</v>
      </c>
      <c r="O72" s="92">
        <f>J72*(1+'Control Panel'!$C$45)</f>
        <v>31674059.436495457</v>
      </c>
      <c r="P72" s="92">
        <f>K72*(1+'Control Panel'!$C$45)</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177925.3188729909</v>
      </c>
      <c r="S72" s="92">
        <f t="shared" si="26"/>
        <v>-9617.3046288000478</v>
      </c>
      <c r="T72" s="92">
        <f>O72*(1+'Control Panel'!$C$45)</f>
        <v>32624281.219590321</v>
      </c>
      <c r="U72" s="92">
        <f>P72*(1+'Control Panel'!$C$45)</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183263.07843918062</v>
      </c>
      <c r="X72" s="92">
        <f t="shared" si="27"/>
        <v>-9905.8237676640565</v>
      </c>
      <c r="Y72" s="91">
        <f>T72*(1+'Control Panel'!$C$45)</f>
        <v>33603009.656178035</v>
      </c>
      <c r="Z72" s="91">
        <f>U72*(1+'Control Panel'!$C$45)</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188760.97079235606</v>
      </c>
      <c r="AC72" s="93">
        <f t="shared" si="28"/>
        <v>-10202.99848069399</v>
      </c>
      <c r="AD72" s="93">
        <f>Y72*(1+'Control Panel'!$C$45)</f>
        <v>34611099.945863374</v>
      </c>
      <c r="AE72" s="91">
        <f>Z72*(1+'Control Panel'!$C$45)</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194423.79991612677</v>
      </c>
      <c r="AH72" s="91">
        <f t="shared" si="29"/>
        <v>-10509.088435114769</v>
      </c>
      <c r="AI72" s="92">
        <f t="shared" si="30"/>
        <v>966688.60032495717</v>
      </c>
      <c r="AJ72" s="92">
        <f t="shared" si="31"/>
        <v>917116.19605268433</v>
      </c>
      <c r="AK72" s="92">
        <f t="shared" si="32"/>
        <v>-49572.404272272834</v>
      </c>
    </row>
    <row r="73" spans="1:37" s="94" customFormat="1" ht="14" x14ac:dyDescent="0.3">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167996.7999246133</v>
      </c>
      <c r="G73" s="89">
        <f t="shared" si="22"/>
        <v>5.902382531971501E-3</v>
      </c>
      <c r="H73" s="90">
        <f t="shared" si="23"/>
        <v>5.600192014764231E-3</v>
      </c>
      <c r="I73" s="91">
        <f t="shared" si="24"/>
        <v>-9065.2319999999891</v>
      </c>
      <c r="J73" s="91">
        <f>C73*(1+'Control Panel'!$C$45)</f>
        <v>30898351.961175848</v>
      </c>
      <c r="K73" s="91">
        <f>D73*(1+'Control Panel'!$C$45)</f>
        <v>30898351.961175848</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173036.70392235171</v>
      </c>
      <c r="N73" s="92">
        <f t="shared" si="25"/>
        <v>-9337.1889599999995</v>
      </c>
      <c r="O73" s="92">
        <f>J73*(1+'Control Panel'!$C$45)</f>
        <v>31825302.520011123</v>
      </c>
      <c r="P73" s="92">
        <f>K73*(1+'Control Panel'!$C$45)</f>
        <v>31825302.520011123</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178227.80504002224</v>
      </c>
      <c r="S73" s="92">
        <f t="shared" si="26"/>
        <v>-9617.3046288000478</v>
      </c>
      <c r="T73" s="92">
        <f>O73*(1+'Control Panel'!$C$45)</f>
        <v>32780061.595611457</v>
      </c>
      <c r="U73" s="92">
        <f>P73*(1+'Control Panel'!$C$45)</f>
        <v>32780061.595611457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183574.6391912229</v>
      </c>
      <c r="X73" s="92">
        <f t="shared" si="27"/>
        <v>-9905.8237676640565</v>
      </c>
      <c r="Y73" s="91">
        <f>T73*(1+'Control Panel'!$C$45)</f>
        <v>33763463.443479799</v>
      </c>
      <c r="Z73" s="91">
        <f>U73*(1+'Control Panel'!$C$45)</f>
        <v>33763463.443479799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189081.87836695957</v>
      </c>
      <c r="AC73" s="93">
        <f t="shared" si="28"/>
        <v>-10202.998480694019</v>
      </c>
      <c r="AD73" s="93">
        <f>Y73*(1+'Control Panel'!$C$45)</f>
        <v>34776367.346784197</v>
      </c>
      <c r="AE73" s="91">
        <f>Z73*(1+'Control Panel'!$C$45)</f>
        <v>34776367.346784197</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194754.33471796842</v>
      </c>
      <c r="AH73" s="91">
        <f t="shared" si="29"/>
        <v>-10509.088435114769</v>
      </c>
      <c r="AI73" s="92">
        <f t="shared" si="30"/>
        <v>968247.76551079785</v>
      </c>
      <c r="AJ73" s="92">
        <f t="shared" si="31"/>
        <v>918675.36123852478</v>
      </c>
      <c r="AK73" s="92">
        <f t="shared" si="32"/>
        <v>-49572.404272273066</v>
      </c>
    </row>
    <row r="74" spans="1:37" s="94" customFormat="1" ht="14" x14ac:dyDescent="0.3">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168525.17596546499</v>
      </c>
      <c r="G74" s="89">
        <f t="shared" si="22"/>
        <v>5.8683152963254874E-3</v>
      </c>
      <c r="H74" s="90">
        <f t="shared" si="23"/>
        <v>5.5687628586697079E-3</v>
      </c>
      <c r="I74" s="91">
        <f t="shared" si="24"/>
        <v>-9065.2320000000182</v>
      </c>
      <c r="J74" s="91">
        <f>C74*(1+'Control Panel'!$C$45)</f>
        <v>31170465.622214478</v>
      </c>
      <c r="K74" s="91">
        <f>D74*(1+'Control Panel'!$C$45)</f>
        <v>31170465.622214478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173580.93124442897</v>
      </c>
      <c r="N74" s="92">
        <f t="shared" si="25"/>
        <v>-9337.1889599999995</v>
      </c>
      <c r="O74" s="92">
        <f>J74*(1+'Control Panel'!$C$45)</f>
        <v>32105579.590880912</v>
      </c>
      <c r="P74" s="92">
        <f>K74*(1+'Control Panel'!$C$45)</f>
        <v>32105579.590880912</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178788.35918176183</v>
      </c>
      <c r="S74" s="92">
        <f t="shared" si="26"/>
        <v>-9617.3046288000187</v>
      </c>
      <c r="T74" s="92">
        <f>O74*(1+'Control Panel'!$C$45)</f>
        <v>33068746.978607342</v>
      </c>
      <c r="U74" s="92">
        <f>P74*(1+'Control Panel'!$C$45)</f>
        <v>33068746.978607342</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184152.00995721467</v>
      </c>
      <c r="X74" s="92">
        <f t="shared" si="27"/>
        <v>-9905.8237676640565</v>
      </c>
      <c r="Y74" s="91">
        <f>T74*(1+'Control Panel'!$C$45)</f>
        <v>34060809.38796556</v>
      </c>
      <c r="Z74" s="91">
        <f>U74*(1+'Control Panel'!$C$45)</f>
        <v>34060809.38796556</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189676.57025593112</v>
      </c>
      <c r="AC74" s="93">
        <f t="shared" si="28"/>
        <v>-10202.99848069399</v>
      </c>
      <c r="AD74" s="93">
        <f>Y74*(1+'Control Panel'!$C$45)</f>
        <v>35082633.669604525</v>
      </c>
      <c r="AE74" s="91">
        <f>Z74*(1+'Control Panel'!$C$45)</f>
        <v>35082633.669604525</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195366.86736360905</v>
      </c>
      <c r="AH74" s="91">
        <f t="shared" si="29"/>
        <v>-10509.088435114798</v>
      </c>
      <c r="AI74" s="92">
        <f t="shared" si="30"/>
        <v>971137.1422752185</v>
      </c>
      <c r="AJ74" s="92">
        <f t="shared" si="31"/>
        <v>921564.73800294567</v>
      </c>
      <c r="AK74" s="92">
        <f t="shared" si="32"/>
        <v>-49572.404272272834</v>
      </c>
    </row>
    <row r="75" spans="1:37" s="94" customFormat="1" ht="14" x14ac:dyDescent="0.3">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168909.04382131502</v>
      </c>
      <c r="G75" s="89">
        <f t="shared" si="22"/>
        <v>5.8439359627258918E-3</v>
      </c>
      <c r="H75" s="90">
        <f t="shared" si="23"/>
        <v>5.5462713982781528E-3</v>
      </c>
      <c r="I75" s="91">
        <f t="shared" si="24"/>
        <v>-9065.2319999999891</v>
      </c>
      <c r="J75" s="91">
        <f>C75*(1+'Control Panel'!$C$45)</f>
        <v>31368157.567977227</v>
      </c>
      <c r="K75" s="91">
        <f>D75*(1+'Control Panel'!$C$45)</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173976.31513595444</v>
      </c>
      <c r="N75" s="92">
        <f t="shared" si="25"/>
        <v>-9337.1889600000286</v>
      </c>
      <c r="O75" s="92">
        <f>J75*(1+'Control Panel'!$C$45)</f>
        <v>32309202.295016546</v>
      </c>
      <c r="P75" s="92">
        <f>K75*(1+'Control Panel'!$C$45)</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179195.60459003309</v>
      </c>
      <c r="S75" s="92">
        <f t="shared" si="26"/>
        <v>-9617.3046288000478</v>
      </c>
      <c r="T75" s="92">
        <f>O75*(1+'Control Panel'!$C$45)</f>
        <v>33278478.363867044</v>
      </c>
      <c r="U75" s="92">
        <f>P75*(1+'Control Panel'!$C$45)</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184571.47272773407</v>
      </c>
      <c r="X75" s="92">
        <f t="shared" si="27"/>
        <v>-9905.8237676640565</v>
      </c>
      <c r="Y75" s="91">
        <f>T75*(1+'Control Panel'!$C$45)</f>
        <v>34276832.714783058</v>
      </c>
      <c r="Z75" s="91">
        <f>U75*(1+'Control Panel'!$C$45)</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190108.6169095661</v>
      </c>
      <c r="AC75" s="93">
        <f t="shared" si="28"/>
        <v>-10202.99848069399</v>
      </c>
      <c r="AD75" s="93">
        <f>Y75*(1+'Control Panel'!$C$45)</f>
        <v>35305137.696226552</v>
      </c>
      <c r="AE75" s="91">
        <f>Z75*(1+'Control Panel'!$C$45)</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195811.87541685312</v>
      </c>
      <c r="AH75" s="91">
        <f t="shared" si="29"/>
        <v>-10509.088435114769</v>
      </c>
      <c r="AI75" s="92">
        <f t="shared" si="30"/>
        <v>973236.28905241378</v>
      </c>
      <c r="AJ75" s="92">
        <f t="shared" si="31"/>
        <v>923663.88478014083</v>
      </c>
      <c r="AK75" s="92">
        <f t="shared" si="32"/>
        <v>-49572.40427227295</v>
      </c>
    </row>
    <row r="76" spans="1:37" s="94" customFormat="1" ht="14" x14ac:dyDescent="0.3">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169595.50503606</v>
      </c>
      <c r="G76" s="89">
        <f t="shared" si="22"/>
        <v>5.8010965875339836E-3</v>
      </c>
      <c r="H76" s="90">
        <f t="shared" si="23"/>
        <v>5.5067493946765519E-3</v>
      </c>
      <c r="I76" s="91">
        <f t="shared" si="24"/>
        <v>-9065.2320000000182</v>
      </c>
      <c r="J76" s="91">
        <f>C76*(1+'Control Panel'!$C$45)</f>
        <v>31721685.093570907</v>
      </c>
      <c r="K76" s="91">
        <f>D76*(1+'Control Panel'!$C$45)</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174683.37018714182</v>
      </c>
      <c r="N76" s="92">
        <f t="shared" si="25"/>
        <v>-9337.1889600000286</v>
      </c>
      <c r="O76" s="92">
        <f>J76*(1+'Control Panel'!$C$45)</f>
        <v>32673335.646378033</v>
      </c>
      <c r="P76" s="92">
        <f>K76*(1+'Control Panel'!$C$45)</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179923.87129275606</v>
      </c>
      <c r="S76" s="92">
        <f t="shared" si="26"/>
        <v>-9617.3046288000478</v>
      </c>
      <c r="T76" s="92">
        <f>O76*(1+'Control Panel'!$C$45)</f>
        <v>33653535.715769373</v>
      </c>
      <c r="U76" s="92">
        <f>P76*(1+'Control Panel'!$C$45)</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185321.58743153873</v>
      </c>
      <c r="X76" s="92">
        <f t="shared" si="27"/>
        <v>-9905.8237676640565</v>
      </c>
      <c r="Y76" s="91">
        <f>T76*(1+'Control Panel'!$C$45)</f>
        <v>34663141.787242457</v>
      </c>
      <c r="Z76" s="91">
        <f>U76*(1+'Control Panel'!$C$45)</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190881.23505448489</v>
      </c>
      <c r="AC76" s="93">
        <f t="shared" si="28"/>
        <v>-10202.99848069399</v>
      </c>
      <c r="AD76" s="93">
        <f>Y76*(1+'Control Panel'!$C$45)</f>
        <v>35703036.040859729</v>
      </c>
      <c r="AE76" s="91">
        <f>Z76*(1+'Control Panel'!$C$45)</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196607.67210611948</v>
      </c>
      <c r="AH76" s="91">
        <f t="shared" si="29"/>
        <v>-10509.088435114769</v>
      </c>
      <c r="AI76" s="92">
        <f t="shared" si="30"/>
        <v>976990.14034431393</v>
      </c>
      <c r="AJ76" s="92">
        <f t="shared" si="31"/>
        <v>927417.73607204098</v>
      </c>
      <c r="AK76" s="92">
        <f t="shared" si="32"/>
        <v>-49572.40427227295</v>
      </c>
    </row>
    <row r="77" spans="1:37" s="94" customFormat="1" ht="14" x14ac:dyDescent="0.3">
      <c r="A77" s="86" t="str">
        <f>'ESTIMATED Earned Revenue'!A78</f>
        <v>Mobile, AL</v>
      </c>
      <c r="B77" s="86"/>
      <c r="C77" s="87">
        <f>'ESTIMATED Earned Revenue'!$I78*1.07925</f>
        <v>31450838.422980003</v>
      </c>
      <c r="D77" s="87">
        <f>'ESTIMATED Earned Revenue'!$L78*1.07925</f>
        <v>31450838.422980003</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170901.67684596</v>
      </c>
      <c r="G77" s="89">
        <f t="shared" si="22"/>
        <v>5.7221656995466493E-3</v>
      </c>
      <c r="H77" s="90">
        <f t="shared" si="23"/>
        <v>5.4339307126734099E-3</v>
      </c>
      <c r="I77" s="91">
        <f t="shared" si="24"/>
        <v>-9065.2320000000182</v>
      </c>
      <c r="J77" s="91">
        <f>C77*(1+'Control Panel'!$C$45)</f>
        <v>32394363.575669404</v>
      </c>
      <c r="K77" s="91">
        <f>D77*(1+'Control Panel'!$C$45)</f>
        <v>32394363.575669404</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176028.7271513388</v>
      </c>
      <c r="N77" s="92">
        <f t="shared" si="25"/>
        <v>-9337.1889600000286</v>
      </c>
      <c r="O77" s="92">
        <f>J77*(1+'Control Panel'!$C$45)</f>
        <v>33366194.482939485</v>
      </c>
      <c r="P77" s="92">
        <f>K77*(1+'Control Panel'!$C$45)</f>
        <v>33366194.482939485</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181309.58896587897</v>
      </c>
      <c r="S77" s="92">
        <f t="shared" si="26"/>
        <v>-9617.3046288000478</v>
      </c>
      <c r="T77" s="92">
        <f>O77*(1+'Control Panel'!$C$45)</f>
        <v>34367180.317427672</v>
      </c>
      <c r="U77" s="92">
        <f>P77*(1+'Control Panel'!$C$45)</f>
        <v>34367180.317427672</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186748.87663485532</v>
      </c>
      <c r="X77" s="92">
        <f t="shared" si="27"/>
        <v>-9905.8237676640565</v>
      </c>
      <c r="Y77" s="91">
        <f>T77*(1+'Control Panel'!$C$45)</f>
        <v>35398195.726950504</v>
      </c>
      <c r="Z77" s="91">
        <f>U77*(1+'Control Panel'!$C$45)</f>
        <v>35398195.726950504</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192351.342933901</v>
      </c>
      <c r="AC77" s="93">
        <f t="shared" si="28"/>
        <v>-10202.99848069399</v>
      </c>
      <c r="AD77" s="93">
        <f>Y77*(1+'Control Panel'!$C$45)</f>
        <v>36460141.598759018</v>
      </c>
      <c r="AE77" s="91">
        <f>Z77*(1+'Control Panel'!$C$45)</f>
        <v>36460141.598759018</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198121.88322191805</v>
      </c>
      <c r="AH77" s="91">
        <f t="shared" si="29"/>
        <v>-10509.088435114769</v>
      </c>
      <c r="AI77" s="92">
        <f t="shared" si="30"/>
        <v>984132.82318016514</v>
      </c>
      <c r="AJ77" s="92">
        <f t="shared" si="31"/>
        <v>934560.41890789208</v>
      </c>
      <c r="AK77" s="92">
        <f t="shared" si="32"/>
        <v>-49572.404272273066</v>
      </c>
    </row>
    <row r="78" spans="1:37" s="94" customFormat="1" ht="14" x14ac:dyDescent="0.3">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171511.253801655</v>
      </c>
      <c r="G78" s="89">
        <f t="shared" si="22"/>
        <v>5.6864405910043454E-3</v>
      </c>
      <c r="H78" s="90">
        <f t="shared" si="23"/>
        <v>5.4009720651172436E-3</v>
      </c>
      <c r="I78" s="91">
        <f t="shared" si="24"/>
        <v>-9065.2320000000182</v>
      </c>
      <c r="J78" s="91">
        <f>C78*(1+'Control Panel'!$C$45)</f>
        <v>32708295.707852326</v>
      </c>
      <c r="K78" s="91">
        <f>D78*(1+'Control Panel'!$C$45)</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176656.59141570466</v>
      </c>
      <c r="N78" s="92">
        <f t="shared" si="25"/>
        <v>-9337.1889599999995</v>
      </c>
      <c r="O78" s="92">
        <f>J78*(1+'Control Panel'!$C$45)</f>
        <v>33689544.579087898</v>
      </c>
      <c r="P78" s="92">
        <f>K78*(1+'Control Panel'!$C$45)</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181956.28915817579</v>
      </c>
      <c r="S78" s="92">
        <f t="shared" si="26"/>
        <v>-9617.3046288000478</v>
      </c>
      <c r="T78" s="92">
        <f>O78*(1+'Control Panel'!$C$45)</f>
        <v>34700230.916460536</v>
      </c>
      <c r="U78" s="92">
        <f>P78*(1+'Control Panel'!$C$45)</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187414.97783292105</v>
      </c>
      <c r="X78" s="92">
        <f t="shared" si="27"/>
        <v>-9905.8237676640565</v>
      </c>
      <c r="Y78" s="91">
        <f>T78*(1+'Control Panel'!$C$45)</f>
        <v>35741237.843954355</v>
      </c>
      <c r="Z78" s="91">
        <f>U78*(1+'Control Panel'!$C$45)</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193037.4271679087</v>
      </c>
      <c r="AC78" s="93">
        <f t="shared" si="28"/>
        <v>-10202.99848069399</v>
      </c>
      <c r="AD78" s="93">
        <f>Y78*(1+'Control Panel'!$C$45)</f>
        <v>36813474.979272984</v>
      </c>
      <c r="AE78" s="91">
        <f>Z78*(1+'Control Panel'!$C$45)</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198828.54998294599</v>
      </c>
      <c r="AH78" s="91">
        <f t="shared" si="29"/>
        <v>-10509.088435114769</v>
      </c>
      <c r="AI78" s="92">
        <f t="shared" si="30"/>
        <v>987466.23982992896</v>
      </c>
      <c r="AJ78" s="92">
        <f t="shared" si="31"/>
        <v>937893.83555765625</v>
      </c>
      <c r="AK78" s="92">
        <f t="shared" si="32"/>
        <v>-49572.404272272717</v>
      </c>
    </row>
    <row r="79" spans="1:37" s="94" customFormat="1" ht="14" x14ac:dyDescent="0.3">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172799.7651315</v>
      </c>
      <c r="G79" s="89">
        <f t="shared" si="22"/>
        <v>5.6131375403116416E-3</v>
      </c>
      <c r="H79" s="90">
        <f t="shared" si="23"/>
        <v>5.3333454150900862E-3</v>
      </c>
      <c r="I79" s="91">
        <f t="shared" si="24"/>
        <v>-9065.2320000000182</v>
      </c>
      <c r="J79" s="91">
        <f>C79*(1+'Control Panel'!$C$45)</f>
        <v>33371879.042722505</v>
      </c>
      <c r="K79" s="91">
        <f>D79*(1+'Control Panel'!$C$45)</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177983.75808544501</v>
      </c>
      <c r="N79" s="92">
        <f t="shared" si="25"/>
        <v>-9337.1889600000286</v>
      </c>
      <c r="O79" s="92">
        <f>J79*(1+'Control Panel'!$C$45)</f>
        <v>34373035.414004184</v>
      </c>
      <c r="P79" s="92">
        <f>K79*(1+'Control Panel'!$C$45)</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183323.27082800836</v>
      </c>
      <c r="S79" s="92">
        <f t="shared" si="26"/>
        <v>-9617.3046288000478</v>
      </c>
      <c r="T79" s="92">
        <f>O79*(1+'Control Panel'!$C$45)</f>
        <v>35404226.476424314</v>
      </c>
      <c r="U79" s="92">
        <f>P79*(1+'Control Panel'!$C$45)</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188822.96895284861</v>
      </c>
      <c r="X79" s="92">
        <f t="shared" si="27"/>
        <v>-9905.8237676640565</v>
      </c>
      <c r="Y79" s="91">
        <f>T79*(1+'Control Panel'!$C$45)</f>
        <v>36466353.270717047</v>
      </c>
      <c r="Z79" s="91">
        <f>U79*(1+'Control Panel'!$C$45)</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194487.65802143409</v>
      </c>
      <c r="AC79" s="93">
        <f t="shared" si="28"/>
        <v>-10202.99848069399</v>
      </c>
      <c r="AD79" s="93">
        <f>Y79*(1+'Control Panel'!$C$45)</f>
        <v>37560343.868838556</v>
      </c>
      <c r="AE79" s="91">
        <f>Z79*(1+'Control Panel'!$C$45)</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200322.28776207712</v>
      </c>
      <c r="AH79" s="91">
        <f t="shared" si="29"/>
        <v>-10509.088435114769</v>
      </c>
      <c r="AI79" s="92">
        <f t="shared" si="30"/>
        <v>994512.34792208602</v>
      </c>
      <c r="AJ79" s="92">
        <f t="shared" si="31"/>
        <v>944939.94364981307</v>
      </c>
      <c r="AK79" s="92">
        <f t="shared" si="32"/>
        <v>-49572.40427227295</v>
      </c>
    </row>
    <row r="80" spans="1:37" s="94" customFormat="1" ht="14" x14ac:dyDescent="0.3">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173609.612206875</v>
      </c>
      <c r="G80" s="89">
        <f t="shared" si="22"/>
        <v>5.5685390619557166E-3</v>
      </c>
      <c r="H80" s="90">
        <f t="shared" si="23"/>
        <v>5.292200528772004E-3</v>
      </c>
      <c r="I80" s="91">
        <f t="shared" si="24"/>
        <v>-9065.2320000000182</v>
      </c>
      <c r="J80" s="91">
        <f>C80*(1+'Control Panel'!$C$45)</f>
        <v>33788950.286540627</v>
      </c>
      <c r="K80" s="91">
        <f>D80*(1+'Control Panel'!$C$45)</f>
        <v>33788950.286540627</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178817.90057308125</v>
      </c>
      <c r="N80" s="92">
        <f t="shared" si="25"/>
        <v>-9337.1889600000286</v>
      </c>
      <c r="O80" s="92">
        <f>J80*(1+'Control Panel'!$C$45)</f>
        <v>34802618.795136847</v>
      </c>
      <c r="P80" s="92">
        <f>K80*(1+'Control Panel'!$C$45)</f>
        <v>34802618.795136847</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184182.43759027368</v>
      </c>
      <c r="S80" s="92">
        <f t="shared" si="26"/>
        <v>-9617.3046288000478</v>
      </c>
      <c r="T80" s="92">
        <f>O80*(1+'Control Panel'!$C$45)</f>
        <v>35846697.358990952</v>
      </c>
      <c r="U80" s="92">
        <f>P80*(1+'Control Panel'!$C$45)</f>
        <v>35846697.358990952</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189707.9107179819</v>
      </c>
      <c r="X80" s="92">
        <f t="shared" si="27"/>
        <v>-9905.8237676640565</v>
      </c>
      <c r="Y80" s="91">
        <f>T80*(1+'Control Panel'!$C$45)</f>
        <v>36922098.279760681</v>
      </c>
      <c r="Z80" s="91">
        <f>U80*(1+'Control Panel'!$C$45)</f>
        <v>36922098.279760681</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195399.14803952136</v>
      </c>
      <c r="AC80" s="93">
        <f t="shared" si="28"/>
        <v>-10202.99848069399</v>
      </c>
      <c r="AD80" s="93">
        <f>Y80*(1+'Control Panel'!$C$45)</f>
        <v>38029761.228153504</v>
      </c>
      <c r="AE80" s="91">
        <f>Z80*(1+'Control Panel'!$C$45)</f>
        <v>38029761.228153504</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201261.12248070701</v>
      </c>
      <c r="AH80" s="91">
        <f t="shared" si="29"/>
        <v>-10509.088435114769</v>
      </c>
      <c r="AI80" s="92">
        <f t="shared" si="30"/>
        <v>998940.92367383814</v>
      </c>
      <c r="AJ80" s="92">
        <f t="shared" si="31"/>
        <v>949368.51940156519</v>
      </c>
      <c r="AK80" s="92">
        <f t="shared" si="32"/>
        <v>-49572.40427227295</v>
      </c>
    </row>
    <row r="81" spans="1:37" s="94" customFormat="1" ht="14" x14ac:dyDescent="0.3">
      <c r="A81" s="86" t="str">
        <f>'ESTIMATED Earned Revenue'!A82</f>
        <v>Honolulu, HI</v>
      </c>
      <c r="B81" s="86"/>
      <c r="C81" s="87">
        <f>'ESTIMATED Earned Revenue'!$I82*1.07925</f>
        <v>33279866.321250003</v>
      </c>
      <c r="D81" s="87">
        <f>'ESTIMATED Earned Revenue'!$L82*1.07925</f>
        <v>33279866.321250003</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174559.73264250002</v>
      </c>
      <c r="G81" s="89">
        <f t="shared" si="22"/>
        <v>5.5175992256089983E-3</v>
      </c>
      <c r="H81" s="90">
        <f t="shared" si="23"/>
        <v>5.2452053429986106E-3</v>
      </c>
      <c r="I81" s="91">
        <f t="shared" si="24"/>
        <v>-9065.2319999999891</v>
      </c>
      <c r="J81" s="91">
        <f>C81*(1+'Control Panel'!$C$45)</f>
        <v>34278262.310887501</v>
      </c>
      <c r="K81" s="91">
        <f>D81*(1+'Control Panel'!$C$45)</f>
        <v>34278262.310887501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179796.524621775</v>
      </c>
      <c r="N81" s="92">
        <f t="shared" si="25"/>
        <v>-9337.1889600000286</v>
      </c>
      <c r="O81" s="92">
        <f>J81*(1+'Control Panel'!$C$45)</f>
        <v>35306610.180214129</v>
      </c>
      <c r="P81" s="92">
        <f>K81*(1+'Control Panel'!$C$45)</f>
        <v>35306610.180214129</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185190.42036042825</v>
      </c>
      <c r="S81" s="92">
        <f t="shared" si="26"/>
        <v>-9617.3046288000478</v>
      </c>
      <c r="T81" s="92">
        <f>O81*(1+'Control Panel'!$C$45)</f>
        <v>36365808.485620551</v>
      </c>
      <c r="U81" s="92">
        <f>P81*(1+'Control Panel'!$C$45)</f>
        <v>36365808.485620551</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190746.13297124108</v>
      </c>
      <c r="X81" s="92">
        <f t="shared" si="27"/>
        <v>-9905.8237676640565</v>
      </c>
      <c r="Y81" s="91">
        <f>T81*(1+'Control Panel'!$C$45)</f>
        <v>37456782.740189165</v>
      </c>
      <c r="Z81" s="91">
        <f>U81*(1+'Control Panel'!$C$45)</f>
        <v>37456782.740189165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196468.51696037833</v>
      </c>
      <c r="AC81" s="93">
        <f t="shared" si="28"/>
        <v>-10202.99848069399</v>
      </c>
      <c r="AD81" s="93">
        <f>Y81*(1+'Control Panel'!$C$45)</f>
        <v>38580486.222394839</v>
      </c>
      <c r="AE81" s="91">
        <f>Z81*(1+'Control Panel'!$C$45)</f>
        <v>38580486.222394839</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202362.5724691897</v>
      </c>
      <c r="AH81" s="91">
        <f t="shared" si="29"/>
        <v>-10509.088435114769</v>
      </c>
      <c r="AI81" s="92">
        <f t="shared" si="30"/>
        <v>1004136.5716552852</v>
      </c>
      <c r="AJ81" s="92">
        <f t="shared" si="31"/>
        <v>954564.16738301236</v>
      </c>
      <c r="AK81" s="92">
        <f t="shared" si="32"/>
        <v>-49572.404272272834</v>
      </c>
    </row>
    <row r="82" spans="1:37" s="94" customFormat="1" ht="14" x14ac:dyDescent="0.3">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174831.96266250001</v>
      </c>
      <c r="G82" s="89">
        <f t="shared" si="22"/>
        <v>5.5032708104407147E-3</v>
      </c>
      <c r="H82" s="90">
        <f t="shared" si="23"/>
        <v>5.231986483635015E-3</v>
      </c>
      <c r="I82" s="91">
        <f t="shared" si="24"/>
        <v>-9065.2319999999891</v>
      </c>
      <c r="J82" s="91">
        <f>C82*(1+'Control Panel'!$C$45)</f>
        <v>34418460.771187499</v>
      </c>
      <c r="K82" s="91">
        <f>D82*(1+'Control Panel'!$C$45)</f>
        <v>34418460.771187499</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180076.921542375</v>
      </c>
      <c r="N82" s="92">
        <f t="shared" si="25"/>
        <v>-9337.1889600000286</v>
      </c>
      <c r="O82" s="92">
        <f>J82*(1+'Control Panel'!$C$45)</f>
        <v>35451014.594323128</v>
      </c>
      <c r="P82" s="92">
        <f>K82*(1+'Control Panel'!$C$45)</f>
        <v>35451014.594323128</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185479.22918864625</v>
      </c>
      <c r="S82" s="92">
        <f t="shared" si="26"/>
        <v>-9617.3046288000478</v>
      </c>
      <c r="T82" s="92">
        <f>O82*(1+'Control Panel'!$C$45)</f>
        <v>36514545.032152824</v>
      </c>
      <c r="U82" s="92">
        <f>P82*(1+'Control Panel'!$C$45)</f>
        <v>36514545.032152824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191043.60606430564</v>
      </c>
      <c r="X82" s="92">
        <f t="shared" si="27"/>
        <v>-9905.8237676640565</v>
      </c>
      <c r="Y82" s="91">
        <f>T82*(1+'Control Panel'!$C$45)</f>
        <v>37609981.383117408</v>
      </c>
      <c r="Z82" s="91">
        <f>U82*(1+'Control Panel'!$C$45)</f>
        <v>37609981.383117408</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196774.91424623481</v>
      </c>
      <c r="AC82" s="93">
        <f t="shared" si="28"/>
        <v>-10202.99848069399</v>
      </c>
      <c r="AD82" s="93">
        <f>Y82*(1+'Control Panel'!$C$45)</f>
        <v>38738280.824610934</v>
      </c>
      <c r="AE82" s="91">
        <f>Z82*(1+'Control Panel'!$C$45)</f>
        <v>38738280.824610934</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202678.16167362189</v>
      </c>
      <c r="AH82" s="91">
        <f t="shared" si="29"/>
        <v>-10509.088435114769</v>
      </c>
      <c r="AI82" s="92">
        <f t="shared" si="30"/>
        <v>1005625.2369874566</v>
      </c>
      <c r="AJ82" s="92">
        <f t="shared" si="31"/>
        <v>956052.83271518361</v>
      </c>
      <c r="AK82" s="92">
        <f t="shared" si="32"/>
        <v>-49572.40427227295</v>
      </c>
    </row>
    <row r="83" spans="1:37" s="94" customFormat="1" ht="14" x14ac:dyDescent="0.3">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183312.54032462998</v>
      </c>
      <c r="G83" s="89">
        <f t="shared" si="22"/>
        <v>5.1087845794444767E-3</v>
      </c>
      <c r="H83" s="90">
        <f t="shared" si="23"/>
        <v>4.8680482568898287E-3</v>
      </c>
      <c r="I83" s="91">
        <f t="shared" si="24"/>
        <v>-9065.2320000000182</v>
      </c>
      <c r="J83" s="91">
        <f>C83*(1+'Control Panel'!$C$45)</f>
        <v>38785958.267184444</v>
      </c>
      <c r="K83" s="91">
        <f>D83*(1+'Control Panel'!$C$45)</f>
        <v>38785958.267184444</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188811.91653436888</v>
      </c>
      <c r="N83" s="92">
        <f t="shared" si="25"/>
        <v>-9337.1889600000286</v>
      </c>
      <c r="O83" s="92">
        <f>J83*(1+'Control Panel'!$C$45)</f>
        <v>39949537.015199982</v>
      </c>
      <c r="P83" s="92">
        <f>K83*(1+'Control Panel'!$C$45)</f>
        <v>39949537.015199982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194476.27403039995</v>
      </c>
      <c r="S83" s="92">
        <f t="shared" si="26"/>
        <v>-9617.3046288000478</v>
      </c>
      <c r="T83" s="92">
        <f>O83*(1+'Control Panel'!$C$45)</f>
        <v>41148023.125655979</v>
      </c>
      <c r="U83" s="92">
        <f>P83*(1+'Control Panel'!$C$45)</f>
        <v>41148023.125655979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200310.56225131193</v>
      </c>
      <c r="X83" s="92">
        <f t="shared" si="27"/>
        <v>-9905.8237676640565</v>
      </c>
      <c r="Y83" s="91">
        <f>T83*(1+'Control Panel'!$C$45)</f>
        <v>42382463.819425657</v>
      </c>
      <c r="Z83" s="91">
        <f>U83*(1+'Control Panel'!$C$45)</f>
        <v>42382463.819425657</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206319.8791188513</v>
      </c>
      <c r="AC83" s="93">
        <f t="shared" si="28"/>
        <v>-10202.99848069399</v>
      </c>
      <c r="AD83" s="93">
        <f>Y83*(1+'Control Panel'!$C$45)</f>
        <v>43653937.734008431</v>
      </c>
      <c r="AE83" s="91">
        <f>Z83*(1+'Control Panel'!$C$45)</f>
        <v>43653937.734008431</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212509.47549241688</v>
      </c>
      <c r="AH83" s="91">
        <f t="shared" si="29"/>
        <v>-10509.088435114769</v>
      </c>
      <c r="AI83" s="92">
        <f t="shared" si="30"/>
        <v>1052000.5116996218</v>
      </c>
      <c r="AJ83" s="92">
        <f t="shared" si="31"/>
        <v>1002428.107427349</v>
      </c>
      <c r="AK83" s="92">
        <f t="shared" si="32"/>
        <v>-49572.404272272834</v>
      </c>
    </row>
    <row r="84" spans="1:37" s="94" customFormat="1" ht="14" x14ac:dyDescent="0.3">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184759.12055212498</v>
      </c>
      <c r="G84" s="89">
        <f t="shared" si="22"/>
        <v>5.050197322688299E-3</v>
      </c>
      <c r="H84" s="90">
        <f t="shared" si="23"/>
        <v>4.8139978473739856E-3</v>
      </c>
      <c r="I84" s="91">
        <f t="shared" si="24"/>
        <v>-9065.2320000000182</v>
      </c>
      <c r="J84" s="91">
        <f>C84*(1+'Control Panel'!$C$45)</f>
        <v>39530947.084344372</v>
      </c>
      <c r="K84" s="91">
        <f>D84*(1+'Control Panel'!$C$45)</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190301.89416868874</v>
      </c>
      <c r="N84" s="92">
        <f t="shared" si="25"/>
        <v>-9337.1889600000286</v>
      </c>
      <c r="O84" s="92">
        <f>J84*(1+'Control Panel'!$C$45)</f>
        <v>40716875.496874705</v>
      </c>
      <c r="P84" s="92">
        <f>K84*(1+'Control Panel'!$C$45)</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196010.9509937494</v>
      </c>
      <c r="S84" s="92">
        <f t="shared" si="26"/>
        <v>-9617.3046288000478</v>
      </c>
      <c r="T84" s="92">
        <f>O84*(1+'Control Panel'!$C$45)</f>
        <v>41938381.761780947</v>
      </c>
      <c r="U84" s="92">
        <f>P84*(1+'Control Panel'!$C$45)</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201891.27952356188</v>
      </c>
      <c r="X84" s="92">
        <f t="shared" si="27"/>
        <v>-9905.8237676640565</v>
      </c>
      <c r="Y84" s="91">
        <f>T84*(1+'Control Panel'!$C$45)</f>
        <v>43196533.214634374</v>
      </c>
      <c r="Z84" s="91">
        <f>U84*(1+'Control Panel'!$C$45)</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207948.01790926873</v>
      </c>
      <c r="AC84" s="93">
        <f t="shared" si="28"/>
        <v>-10202.99848069399</v>
      </c>
      <c r="AD84" s="93">
        <f>Y84*(1+'Control Panel'!$C$45)</f>
        <v>44492429.211073406</v>
      </c>
      <c r="AE84" s="91">
        <f>Z84*(1+'Control Panel'!$C$45)</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214186.45844654684</v>
      </c>
      <c r="AH84" s="91">
        <f t="shared" si="29"/>
        <v>-10509.088435114769</v>
      </c>
      <c r="AI84" s="92">
        <f t="shared" si="30"/>
        <v>1059911.0053140884</v>
      </c>
      <c r="AJ84" s="92">
        <f t="shared" si="31"/>
        <v>1010338.6010418155</v>
      </c>
      <c r="AK84" s="92">
        <f t="shared" si="32"/>
        <v>-49572.40427227295</v>
      </c>
    </row>
    <row r="85" spans="1:37" s="94" customFormat="1" ht="14" x14ac:dyDescent="0.3">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185174.23660236</v>
      </c>
      <c r="G85" s="89">
        <f t="shared" si="22"/>
        <v>5.0337904760413303E-3</v>
      </c>
      <c r="H85" s="90">
        <f t="shared" si="23"/>
        <v>4.7988615049467769E-3</v>
      </c>
      <c r="I85" s="91">
        <f t="shared" si="24"/>
        <v>-9065.2320000000182</v>
      </c>
      <c r="J85" s="91">
        <f>C85*(1+'Control Panel'!$C$45)</f>
        <v>39744731.850215405</v>
      </c>
      <c r="K85" s="91">
        <f>D85*(1+'Control Panel'!$C$45)</f>
        <v>39744731.850215405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190729.46370043082</v>
      </c>
      <c r="N85" s="92">
        <f t="shared" si="25"/>
        <v>-9337.1889599999995</v>
      </c>
      <c r="O85" s="92">
        <f>J85*(1+'Control Panel'!$C$45)</f>
        <v>40937073.805721872</v>
      </c>
      <c r="P85" s="92">
        <f>K85*(1+'Control Panel'!$C$45)</f>
        <v>40937073.805721872</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196451.34761144372</v>
      </c>
      <c r="S85" s="92">
        <f t="shared" si="26"/>
        <v>-9617.3046288000478</v>
      </c>
      <c r="T85" s="92">
        <f>O85*(1+'Control Panel'!$C$45)</f>
        <v>42165186.019893527</v>
      </c>
      <c r="U85" s="92">
        <f>P85*(1+'Control Panel'!$C$45)</f>
        <v>42165186.019893527</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202344.88803978704</v>
      </c>
      <c r="X85" s="92">
        <f t="shared" si="27"/>
        <v>-9905.8237676640565</v>
      </c>
      <c r="Y85" s="91">
        <f>T85*(1+'Control Panel'!$C$45)</f>
        <v>43430141.600490332</v>
      </c>
      <c r="Z85" s="91">
        <f>U85*(1+'Control Panel'!$C$45)</f>
        <v>43430141.600490332</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208415.23468098065</v>
      </c>
      <c r="AC85" s="93">
        <f t="shared" si="28"/>
        <v>-10202.99848069399</v>
      </c>
      <c r="AD85" s="93">
        <f>Y85*(1+'Control Panel'!$C$45)</f>
        <v>44733045.848505042</v>
      </c>
      <c r="AE85" s="91">
        <f>Z85*(1+'Control Panel'!$C$45)</f>
        <v>44733045.848505042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214667.69172141008</v>
      </c>
      <c r="AH85" s="91">
        <f t="shared" si="29"/>
        <v>-10509.088435114798</v>
      </c>
      <c r="AI85" s="92">
        <f t="shared" si="30"/>
        <v>1062181.0300263253</v>
      </c>
      <c r="AJ85" s="92">
        <f t="shared" si="31"/>
        <v>1012608.6257540523</v>
      </c>
      <c r="AK85" s="92">
        <f t="shared" si="32"/>
        <v>-49572.40427227295</v>
      </c>
    </row>
    <row r="86" spans="1:37" s="94" customFormat="1" ht="14" x14ac:dyDescent="0.3">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185304.94612397999</v>
      </c>
      <c r="G86" s="89">
        <f t="shared" si="22"/>
        <v>5.0286608521077905E-3</v>
      </c>
      <c r="H86" s="90">
        <f t="shared" si="23"/>
        <v>4.794129105964111E-3</v>
      </c>
      <c r="I86" s="91">
        <f t="shared" si="24"/>
        <v>-9065.2320000000182</v>
      </c>
      <c r="J86" s="91">
        <f>C86*(1+'Control Panel'!$C$45)</f>
        <v>39812047.253849693</v>
      </c>
      <c r="K86" s="91">
        <f>D86*(1+'Control Panel'!$C$45)</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190864.0945076994</v>
      </c>
      <c r="N86" s="92">
        <f t="shared" si="25"/>
        <v>-9337.1889600000286</v>
      </c>
      <c r="O86" s="92">
        <f>J86*(1+'Control Panel'!$C$45)</f>
        <v>41006408.671465181</v>
      </c>
      <c r="P86" s="92">
        <f>K86*(1+'Control Panel'!$C$45)</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196590.01734293037</v>
      </c>
      <c r="S86" s="92">
        <f t="shared" si="26"/>
        <v>-9617.3046288000187</v>
      </c>
      <c r="T86" s="92">
        <f>O86*(1+'Control Panel'!$C$45)</f>
        <v>42236600.931609139</v>
      </c>
      <c r="U86" s="92">
        <f>P86*(1+'Control Panel'!$C$45)</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202487.71786321828</v>
      </c>
      <c r="X86" s="92">
        <f t="shared" si="27"/>
        <v>-9905.8237676640274</v>
      </c>
      <c r="Y86" s="91">
        <f>T86*(1+'Control Panel'!$C$45)</f>
        <v>43503698.959557414</v>
      </c>
      <c r="Z86" s="91">
        <f>U86*(1+'Control Panel'!$C$45)</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208562.34939911481</v>
      </c>
      <c r="AC86" s="93">
        <f t="shared" si="28"/>
        <v>-10202.99848069399</v>
      </c>
      <c r="AD86" s="93">
        <f>Y86*(1+'Control Panel'!$C$45)</f>
        <v>44808809.928344138</v>
      </c>
      <c r="AE86" s="91">
        <f>Z86*(1+'Control Panel'!$C$45)</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214819.2198810883</v>
      </c>
      <c r="AH86" s="91">
        <f t="shared" si="29"/>
        <v>-10509.088435114769</v>
      </c>
      <c r="AI86" s="92">
        <f t="shared" si="30"/>
        <v>1062895.8032663241</v>
      </c>
      <c r="AJ86" s="92">
        <f t="shared" si="31"/>
        <v>1013323.3989940512</v>
      </c>
      <c r="AK86" s="92">
        <f t="shared" si="32"/>
        <v>-49572.40427227295</v>
      </c>
    </row>
    <row r="87" spans="1:37" s="94" customFormat="1" ht="14" x14ac:dyDescent="0.3">
      <c r="A87" s="86" t="str">
        <f>'ESTIMATED Earned Revenue'!A88</f>
        <v>Savannah, GA</v>
      </c>
      <c r="B87" s="86"/>
      <c r="C87" s="87">
        <f>'ESTIMATED Earned Revenue'!$I88*1.07925</f>
        <v>39959253.914250001</v>
      </c>
      <c r="D87" s="87">
        <f>'ESTIMATED Earned Revenue'!$L88*1.07925</f>
        <v>39959253.914250001</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187918.50782850001</v>
      </c>
      <c r="G87" s="89">
        <f t="shared" si="22"/>
        <v>4.9296150586598669E-3</v>
      </c>
      <c r="H87" s="90">
        <f t="shared" si="23"/>
        <v>4.7027531653058658E-3</v>
      </c>
      <c r="I87" s="91">
        <f t="shared" si="24"/>
        <v>-9065.2320000000182</v>
      </c>
      <c r="J87" s="91">
        <f>C87*(1+'Control Panel'!$C$45)</f>
        <v>41158031.531677499</v>
      </c>
      <c r="K87" s="91">
        <f>D87*(1+'Control Panel'!$C$45)</f>
        <v>41158031.531677499</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193556.06306335499</v>
      </c>
      <c r="N87" s="92">
        <f t="shared" si="25"/>
        <v>-9337.1889600000286</v>
      </c>
      <c r="O87" s="92">
        <f>J87*(1+'Control Panel'!$C$45)</f>
        <v>42392772.477627829</v>
      </c>
      <c r="P87" s="92">
        <f>K87*(1+'Control Panel'!$C$45)</f>
        <v>42392772.477627829</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199362.74495525565</v>
      </c>
      <c r="S87" s="92">
        <f t="shared" si="26"/>
        <v>-9617.3046288000478</v>
      </c>
      <c r="T87" s="92">
        <f>O87*(1+'Control Panel'!$C$45)</f>
        <v>43664555.651956663</v>
      </c>
      <c r="U87" s="92">
        <f>P87*(1+'Control Panel'!$C$45)</f>
        <v>43664555.651956663</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205343.62730391329</v>
      </c>
      <c r="X87" s="92">
        <f t="shared" si="27"/>
        <v>-9905.8237676640856</v>
      </c>
      <c r="Y87" s="91">
        <f>T87*(1+'Control Panel'!$C$45)</f>
        <v>44974492.321515366</v>
      </c>
      <c r="Z87" s="91">
        <f>U87*(1+'Control Panel'!$C$45)</f>
        <v>44974492.321515366</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211503.93612303073</v>
      </c>
      <c r="AC87" s="93">
        <f t="shared" si="28"/>
        <v>-10202.99848069399</v>
      </c>
      <c r="AD87" s="93">
        <f>Y87*(1+'Control Panel'!$C$45)</f>
        <v>46323727.091160826</v>
      </c>
      <c r="AE87" s="91">
        <f>Z87*(1+'Control Panel'!$C$45)</f>
        <v>46323727.091160826</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217849.05420672166</v>
      </c>
      <c r="AH87" s="91">
        <f t="shared" si="29"/>
        <v>-10509.088435114769</v>
      </c>
      <c r="AI87" s="92">
        <f t="shared" si="30"/>
        <v>1077187.8299245492</v>
      </c>
      <c r="AJ87" s="92">
        <f t="shared" si="31"/>
        <v>1027615.4256522763</v>
      </c>
      <c r="AK87" s="92">
        <f t="shared" si="32"/>
        <v>-49572.40427227295</v>
      </c>
    </row>
    <row r="88" spans="1:37" s="94" customFormat="1" ht="14" x14ac:dyDescent="0.3">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188995.5302565</v>
      </c>
      <c r="G88" s="89">
        <f t="shared" si="22"/>
        <v>4.8906590679577743E-3</v>
      </c>
      <c r="H88" s="90">
        <f t="shared" si="23"/>
        <v>4.666813826836644E-3</v>
      </c>
      <c r="I88" s="91">
        <f t="shared" si="24"/>
        <v>-9065.2320000000182</v>
      </c>
      <c r="J88" s="91">
        <f>C88*(1+'Control Panel'!$C$45)</f>
        <v>41712698.082097501</v>
      </c>
      <c r="K88" s="91">
        <f>D88*(1+'Control Panel'!$C$45)</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194665.396164195</v>
      </c>
      <c r="N88" s="92">
        <f t="shared" si="25"/>
        <v>-9337.1889600000286</v>
      </c>
      <c r="O88" s="92">
        <f>J88*(1+'Control Panel'!$C$45)</f>
        <v>42964079.024560429</v>
      </c>
      <c r="P88" s="92">
        <f>K88*(1+'Control Panel'!$C$45)</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200505.35804912087</v>
      </c>
      <c r="S88" s="92">
        <f t="shared" si="26"/>
        <v>-9617.3046288000187</v>
      </c>
      <c r="T88" s="92">
        <f>O88*(1+'Control Panel'!$C$45)</f>
        <v>44253001.395297244</v>
      </c>
      <c r="U88" s="92">
        <f>P88*(1+'Control Panel'!$C$45)</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206520.51879059448</v>
      </c>
      <c r="X88" s="92">
        <f t="shared" si="27"/>
        <v>-9905.8237676640565</v>
      </c>
      <c r="Y88" s="91">
        <f>T88*(1+'Control Panel'!$C$45)</f>
        <v>45580591.437156163</v>
      </c>
      <c r="Z88" s="91">
        <f>U88*(1+'Control Panel'!$C$45)</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212716.13435431232</v>
      </c>
      <c r="AC88" s="93">
        <f t="shared" si="28"/>
        <v>-10202.99848069399</v>
      </c>
      <c r="AD88" s="93">
        <f>Y88*(1+'Control Panel'!$C$45)</f>
        <v>46948009.180270851</v>
      </c>
      <c r="AE88" s="91">
        <f>Z88*(1+'Control Panel'!$C$45)</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219097.61838494171</v>
      </c>
      <c r="AH88" s="91">
        <f t="shared" si="29"/>
        <v>-10509.088435114769</v>
      </c>
      <c r="AI88" s="92">
        <f t="shared" si="30"/>
        <v>1083077.4300154373</v>
      </c>
      <c r="AJ88" s="92">
        <f t="shared" si="31"/>
        <v>1033505.0257431645</v>
      </c>
      <c r="AK88" s="92">
        <f t="shared" si="32"/>
        <v>-49572.404272272834</v>
      </c>
    </row>
    <row r="89" spans="1:37" s="94" customFormat="1" ht="14" x14ac:dyDescent="0.3">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193176.74495737499</v>
      </c>
      <c r="G89" s="89">
        <f t="shared" si="22"/>
        <v>4.7478589162144843E-3</v>
      </c>
      <c r="H89" s="90">
        <f t="shared" si="23"/>
        <v>4.5359034335967271E-3</v>
      </c>
      <c r="I89" s="91">
        <f t="shared" si="24"/>
        <v>-9026.8390426250116</v>
      </c>
      <c r="J89" s="91">
        <f>C89*(1+'Control Panel'!$C$45)</f>
        <v>43866023.653048128</v>
      </c>
      <c r="K89" s="91">
        <f>D89*(1+'Control Panel'!$C$45)</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198972.04730609624</v>
      </c>
      <c r="N89" s="92">
        <f t="shared" si="25"/>
        <v>-9297.6421539037838</v>
      </c>
      <c r="O89" s="92">
        <f>J89*(1+'Control Panel'!$C$45)</f>
        <v>45182004.362639576</v>
      </c>
      <c r="P89" s="92">
        <f>K89*(1+'Control Panel'!$C$45)</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204941.20872527914</v>
      </c>
      <c r="S89" s="92">
        <f t="shared" si="26"/>
        <v>-9576.5714185209072</v>
      </c>
      <c r="T89" s="92">
        <f>O89*(1+'Control Panel'!$C$45)</f>
        <v>46537464.493518762</v>
      </c>
      <c r="U89" s="92">
        <f>P89*(1+'Control Panel'!$C$45)</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211089.44498703751</v>
      </c>
      <c r="X89" s="92">
        <f t="shared" si="27"/>
        <v>-9863.8685610765533</v>
      </c>
      <c r="Y89" s="91">
        <f>T89*(1+'Control Panel'!$C$45)</f>
        <v>47933588.428324327</v>
      </c>
      <c r="Z89" s="91">
        <f>U89*(1+'Control Panel'!$C$45)</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217422.12833664863</v>
      </c>
      <c r="AC89" s="93">
        <f t="shared" si="28"/>
        <v>-10159.784617908881</v>
      </c>
      <c r="AD89" s="93">
        <f>Y89*(1+'Control Panel'!$C$45)</f>
        <v>49371596.081174061</v>
      </c>
      <c r="AE89" s="91">
        <f>Z89*(1+'Control Panel'!$C$45)</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223944.79218674812</v>
      </c>
      <c r="AH89" s="91">
        <f t="shared" si="29"/>
        <v>-10464.578156446107</v>
      </c>
      <c r="AI89" s="92">
        <f t="shared" si="30"/>
        <v>1105732.0664496659</v>
      </c>
      <c r="AJ89" s="92">
        <f t="shared" si="31"/>
        <v>1056369.6215418098</v>
      </c>
      <c r="AK89" s="92">
        <f t="shared" si="32"/>
        <v>-49362.444907856174</v>
      </c>
    </row>
    <row r="90" spans="1:37" s="94" customFormat="1" ht="14" x14ac:dyDescent="0.3">
      <c r="A90" s="86" t="str">
        <f>'ESTIMATED Earned Revenue'!A91</f>
        <v>Cincinnati, OH</v>
      </c>
      <c r="B90" s="86"/>
      <c r="C90" s="95">
        <f>'ESTIMATED Earned Revenue'!$I91*1.07925</f>
        <v>42845179.098825008</v>
      </c>
      <c r="D90" s="95">
        <f>'ESTIMATED Earned Revenue'!$L91*1.07925</f>
        <v>42845179.098825008</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193690.35819765</v>
      </c>
      <c r="G90" s="89">
        <f t="shared" si="22"/>
        <v>4.7194010680549417E-3</v>
      </c>
      <c r="H90" s="90">
        <f t="shared" si="23"/>
        <v>4.5207036654203595E-3</v>
      </c>
      <c r="I90" s="91">
        <f t="shared" si="24"/>
        <v>-8513.2258023500035</v>
      </c>
      <c r="J90" s="91">
        <f>C90*(1+'Control Panel'!$C$45)</f>
        <v>44130534.471789762</v>
      </c>
      <c r="K90" s="91">
        <f>D90*(1+'Control Panel'!$C$45)</f>
        <v>44130534.471789762</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199501.06894357954</v>
      </c>
      <c r="N90" s="92">
        <f t="shared" si="25"/>
        <v>-8768.6205164204875</v>
      </c>
      <c r="O90" s="92">
        <f>J90*(1+'Control Panel'!$C$45)</f>
        <v>45454450.505943455</v>
      </c>
      <c r="P90" s="92">
        <f>K90*(1+'Control Panel'!$C$45)</f>
        <v>45454450.505943455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205486.1010118869</v>
      </c>
      <c r="S90" s="92">
        <f t="shared" si="26"/>
        <v>-9031.6791319131444</v>
      </c>
      <c r="T90" s="92">
        <f>O90*(1+'Control Panel'!$C$45)</f>
        <v>46818084.021121763</v>
      </c>
      <c r="U90" s="92">
        <f>P90*(1+'Control Panel'!$C$45)</f>
        <v>46818084.021121763</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211650.68404224352</v>
      </c>
      <c r="X90" s="92">
        <f t="shared" si="27"/>
        <v>-9302.6295058705437</v>
      </c>
      <c r="Y90" s="91">
        <f>T90*(1+'Control Panel'!$C$45)</f>
        <v>48222626.541755415</v>
      </c>
      <c r="Z90" s="91">
        <f>U90*(1+'Control Panel'!$C$45)</f>
        <v>48222626.541755415</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218000.20456351081</v>
      </c>
      <c r="AC90" s="93">
        <f t="shared" si="28"/>
        <v>-9581.7083910467045</v>
      </c>
      <c r="AD90" s="93">
        <f>Y90*(1+'Control Panel'!$C$45)</f>
        <v>49669305.338008076</v>
      </c>
      <c r="AE90" s="91">
        <f>Z90*(1+'Control Panel'!$C$45)</f>
        <v>49669305.338008076</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224540.21070041618</v>
      </c>
      <c r="AH90" s="91">
        <f t="shared" si="29"/>
        <v>-9869.159642778046</v>
      </c>
      <c r="AI90" s="92">
        <f t="shared" si="30"/>
        <v>1105732.0664496659</v>
      </c>
      <c r="AJ90" s="92">
        <f t="shared" si="31"/>
        <v>1059178.269261637</v>
      </c>
      <c r="AK90" s="92">
        <f t="shared" si="32"/>
        <v>-46553.797188028926</v>
      </c>
    </row>
    <row r="91" spans="1:37" s="94" customFormat="1" ht="14" x14ac:dyDescent="0.3">
      <c r="A91" s="86" t="str">
        <f>'ESTIMATED Earned Revenue'!A92</f>
        <v>Iowa City, IA</v>
      </c>
      <c r="B91" s="86"/>
      <c r="C91" s="87">
        <f>'ESTIMATED Earned Revenue'!$I92*1.07925</f>
        <v>43923256.634002507</v>
      </c>
      <c r="D91" s="87">
        <f>'ESTIMATED Earned Revenue'!$L92*1.07925</f>
        <v>43923256.634002507</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195846.51326800502</v>
      </c>
      <c r="G91" s="89">
        <f t="shared" si="22"/>
        <v>4.6035653887163555E-3</v>
      </c>
      <c r="H91" s="90">
        <f t="shared" si="23"/>
        <v>4.4588340727994532E-3</v>
      </c>
      <c r="I91" s="91">
        <f t="shared" si="24"/>
        <v>-6357.070731994987</v>
      </c>
      <c r="J91" s="91">
        <f>C91*(1+'Control Panel'!$C$45)</f>
        <v>45240954.33302258</v>
      </c>
      <c r="K91" s="91">
        <f>D91*(1+'Control Panel'!$C$45)</f>
        <v>45240954.33302258</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201721.90866604517</v>
      </c>
      <c r="N91" s="92">
        <f t="shared" si="25"/>
        <v>-6547.7807939548511</v>
      </c>
      <c r="O91" s="92">
        <f>J91*(1+'Control Panel'!$C$45)</f>
        <v>46598182.963013262</v>
      </c>
      <c r="P91" s="92">
        <f>K91*(1+'Control Panel'!$C$45)</f>
        <v>46598182.963013262</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207773.56592602652</v>
      </c>
      <c r="S91" s="92">
        <f t="shared" si="26"/>
        <v>-6744.2142177735223</v>
      </c>
      <c r="T91" s="92">
        <f>O91*(1+'Control Panel'!$C$45)</f>
        <v>47996128.451903664</v>
      </c>
      <c r="U91" s="92">
        <f>P91*(1+'Control Panel'!$C$45)</f>
        <v>47996128.451903664</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214006.77290380732</v>
      </c>
      <c r="X91" s="92">
        <f t="shared" si="27"/>
        <v>-6946.5406443067477</v>
      </c>
      <c r="Y91" s="91">
        <f>T91*(1+'Control Panel'!$C$45)</f>
        <v>49436012.305460773</v>
      </c>
      <c r="Z91" s="91">
        <f>U91*(1+'Control Panel'!$C$45)</f>
        <v>49436012.305460773</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220426.97609092153</v>
      </c>
      <c r="AC91" s="93">
        <f t="shared" si="28"/>
        <v>-7154.9368636359868</v>
      </c>
      <c r="AD91" s="93">
        <f>Y91*(1+'Control Panel'!$C$45)</f>
        <v>50919092.6746246</v>
      </c>
      <c r="AE91" s="91">
        <f>Z91*(1+'Control Panel'!$C$45)</f>
        <v>50919092.6746246</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227039.78537364921</v>
      </c>
      <c r="AH91" s="91">
        <f t="shared" si="29"/>
        <v>-7369.5849695450161</v>
      </c>
      <c r="AI91" s="92">
        <f t="shared" si="30"/>
        <v>1105732.0664496659</v>
      </c>
      <c r="AJ91" s="92">
        <f t="shared" si="31"/>
        <v>1070969.0089604498</v>
      </c>
      <c r="AK91" s="92">
        <f t="shared" si="32"/>
        <v>-34763.057489216095</v>
      </c>
    </row>
    <row r="92" spans="1:37" s="94" customFormat="1" ht="14" x14ac:dyDescent="0.3">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196711.17035681999</v>
      </c>
      <c r="G92" s="89">
        <f t="shared" si="22"/>
        <v>4.5586949915480375E-3</v>
      </c>
      <c r="H92" s="90">
        <f t="shared" si="23"/>
        <v>4.4348681133524722E-3</v>
      </c>
      <c r="I92" s="91">
        <f t="shared" si="24"/>
        <v>-5492.4136431800143</v>
      </c>
      <c r="J92" s="91">
        <f>C92*(1+'Control Panel'!$C$45)</f>
        <v>45686252.733762294</v>
      </c>
      <c r="K92" s="91">
        <f>D92*(1+'Control Panel'!$C$45)</f>
        <v>45686252.733762294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202612.50546752458</v>
      </c>
      <c r="N92" s="92">
        <f t="shared" si="25"/>
        <v>-5657.1839924754458</v>
      </c>
      <c r="O92" s="92">
        <f>J92*(1+'Control Panel'!$C$45)</f>
        <v>47056840.315775163</v>
      </c>
      <c r="P92" s="92">
        <f>K92*(1+'Control Panel'!$C$45)</f>
        <v>47056840.315775163</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208690.88063155033</v>
      </c>
      <c r="S92" s="92">
        <f t="shared" si="26"/>
        <v>-5826.8995122497145</v>
      </c>
      <c r="T92" s="92">
        <f>O92*(1+'Control Panel'!$C$45)</f>
        <v>48468545.525248423</v>
      </c>
      <c r="U92" s="92">
        <f>P92*(1+'Control Panel'!$C$45)</f>
        <v>48468545.525248423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214951.60705049682</v>
      </c>
      <c r="X92" s="92">
        <f t="shared" si="27"/>
        <v>-6001.7064976172405</v>
      </c>
      <c r="Y92" s="91">
        <f>T92*(1+'Control Panel'!$C$45)</f>
        <v>49922601.891005874</v>
      </c>
      <c r="Z92" s="91">
        <f>U92*(1+'Control Panel'!$C$45)</f>
        <v>49922601.891005874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221400.15526201174</v>
      </c>
      <c r="AC92" s="93">
        <f t="shared" si="28"/>
        <v>-6181.7576925457688</v>
      </c>
      <c r="AD92" s="93">
        <f>Y92*(1+'Control Panel'!$C$45)</f>
        <v>51420279.947736055</v>
      </c>
      <c r="AE92" s="91">
        <f>Z92*(1+'Control Panel'!$C$45)</f>
        <v>51420279.947736055</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228042.15991987212</v>
      </c>
      <c r="AH92" s="91">
        <f t="shared" si="29"/>
        <v>-6367.2104233221035</v>
      </c>
      <c r="AI92" s="92">
        <f t="shared" si="30"/>
        <v>1105732.0664496659</v>
      </c>
      <c r="AJ92" s="92">
        <f t="shared" si="31"/>
        <v>1075697.3083314556</v>
      </c>
      <c r="AK92" s="92">
        <f t="shared" si="32"/>
        <v>-30034.75811821036</v>
      </c>
    </row>
    <row r="93" spans="1:37" s="94" customFormat="1" ht="14" x14ac:dyDescent="0.3">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197189.01494250001</v>
      </c>
      <c r="G93" s="89">
        <f t="shared" si="22"/>
        <v>4.5342710451586506E-3</v>
      </c>
      <c r="H93" s="90">
        <f t="shared" si="23"/>
        <v>4.4218229132730619E-3</v>
      </c>
      <c r="I93" s="91">
        <f t="shared" si="24"/>
        <v>-5014.5690574999899</v>
      </c>
      <c r="J93" s="91">
        <f>C93*(1+'Control Panel'!$C$45)</f>
        <v>45932342.695387505</v>
      </c>
      <c r="K93" s="91">
        <f>D93*(1+'Control Panel'!$C$45)</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203104.685390775</v>
      </c>
      <c r="N93" s="92">
        <f t="shared" si="25"/>
        <v>-5165.0040692250186</v>
      </c>
      <c r="O93" s="92">
        <f>J93*(1+'Control Panel'!$C$45)</f>
        <v>47310312.976249129</v>
      </c>
      <c r="P93" s="92">
        <f>K93*(1+'Control Panel'!$C$45)</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209197.82595249824</v>
      </c>
      <c r="S93" s="92">
        <f t="shared" si="26"/>
        <v>-5319.9541913018038</v>
      </c>
      <c r="T93" s="92">
        <f>O93*(1+'Control Panel'!$C$45)</f>
        <v>48729622.3655366</v>
      </c>
      <c r="U93" s="92">
        <f>P93*(1+'Control Panel'!$C$45)</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215473.76073107318</v>
      </c>
      <c r="X93" s="92">
        <f t="shared" si="27"/>
        <v>-5479.5528170408797</v>
      </c>
      <c r="Y93" s="91">
        <f>T93*(1+'Control Panel'!$C$45)</f>
        <v>50191511.036502697</v>
      </c>
      <c r="Z93" s="91">
        <f>U93*(1+'Control Panel'!$C$45)</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221937.97355300537</v>
      </c>
      <c r="AC93" s="93">
        <f t="shared" si="28"/>
        <v>-5643.9394015521393</v>
      </c>
      <c r="AD93" s="93">
        <f>Y93*(1+'Control Panel'!$C$45)</f>
        <v>51697256.367597781</v>
      </c>
      <c r="AE93" s="91">
        <f>Z93*(1+'Control Panel'!$C$45)</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228596.11275959556</v>
      </c>
      <c r="AH93" s="91">
        <f t="shared" si="29"/>
        <v>-5813.2575835986645</v>
      </c>
      <c r="AI93" s="92">
        <f t="shared" si="30"/>
        <v>1105732.0664496659</v>
      </c>
      <c r="AJ93" s="92">
        <f t="shared" si="31"/>
        <v>1078310.3583869473</v>
      </c>
      <c r="AK93" s="92">
        <f t="shared" si="32"/>
        <v>-27421.708062718622</v>
      </c>
    </row>
    <row r="94" spans="1:37" s="94" customFormat="1" ht="14" x14ac:dyDescent="0.3">
      <c r="A94" s="86" t="str">
        <f>'ESTIMATED Earned Revenue'!A95</f>
        <v>Detroit, MI</v>
      </c>
      <c r="B94" s="86"/>
      <c r="C94" s="87">
        <f>'ESTIMATED Earned Revenue'!$I95*1.07925</f>
        <v>45346538.5845</v>
      </c>
      <c r="D94" s="87">
        <f>'ESTIMATED Earned Revenue'!$L95*1.07925</f>
        <v>45346538.5845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198693.077169</v>
      </c>
      <c r="G94" s="89">
        <f t="shared" si="22"/>
        <v>4.4590742824440329E-3</v>
      </c>
      <c r="H94" s="90">
        <f t="shared" si="23"/>
        <v>4.3816591821832177E-3</v>
      </c>
      <c r="I94" s="91">
        <f t="shared" si="24"/>
        <v>-3510.5068310000061</v>
      </c>
      <c r="J94" s="91">
        <f>C94*(1+'Control Panel'!$C$45)</f>
        <v>46706934.742035002</v>
      </c>
      <c r="K94" s="91">
        <f>D94*(1+'Control Panel'!$C$45)</f>
        <v>46706934.742035002</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204653.86948406999</v>
      </c>
      <c r="N94" s="92">
        <f t="shared" si="25"/>
        <v>-3615.8199759300333</v>
      </c>
      <c r="O94" s="92">
        <f>J94*(1+'Control Panel'!$C$45)</f>
        <v>48108142.784296051</v>
      </c>
      <c r="P94" s="92">
        <f>K94*(1+'Control Panel'!$C$45)</f>
        <v>48108142.784296051</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210793.48556859209</v>
      </c>
      <c r="S94" s="92">
        <f t="shared" si="26"/>
        <v>-3724.294575207954</v>
      </c>
      <c r="T94" s="92">
        <f>O94*(1+'Control Panel'!$C$45)</f>
        <v>49551387.06782493</v>
      </c>
      <c r="U94" s="92">
        <f>P94*(1+'Control Panel'!$C$45)</f>
        <v>49551387.06782493</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217117.29013564985</v>
      </c>
      <c r="X94" s="92">
        <f t="shared" si="27"/>
        <v>-3836.0234124642157</v>
      </c>
      <c r="Y94" s="91">
        <f>T94*(1+'Control Panel'!$C$45)</f>
        <v>51037928.679859675</v>
      </c>
      <c r="Z94" s="91">
        <f>U94*(1+'Control Panel'!$C$45)</f>
        <v>51037928.679859675</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223630.80883971934</v>
      </c>
      <c r="AC94" s="93">
        <f t="shared" si="28"/>
        <v>-3951.1041148381773</v>
      </c>
      <c r="AD94" s="93">
        <f>Y94*(1+'Control Panel'!$C$45)</f>
        <v>52569066.540255465</v>
      </c>
      <c r="AE94" s="91">
        <f>Z94*(1+'Control Panel'!$C$45)</f>
        <v>52569066.540255465</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230339.73310491093</v>
      </c>
      <c r="AH94" s="91">
        <f t="shared" si="29"/>
        <v>-4069.6372382832924</v>
      </c>
      <c r="AI94" s="92">
        <f t="shared" si="30"/>
        <v>1105732.0664496659</v>
      </c>
      <c r="AJ94" s="92">
        <f t="shared" si="31"/>
        <v>1086535.1871329423</v>
      </c>
      <c r="AK94" s="92">
        <f t="shared" si="32"/>
        <v>-19196.879316723673</v>
      </c>
    </row>
    <row r="95" spans="1:37" s="94" customFormat="1" ht="14" x14ac:dyDescent="0.3">
      <c r="A95" s="86" t="str">
        <f>'ESTIMATED Earned Revenue'!A96</f>
        <v>Canton, OH</v>
      </c>
      <c r="B95" s="86"/>
      <c r="C95" s="87">
        <f>'ESTIMATED Earned Revenue'!$I96*1.07925</f>
        <v>45878053.020750001</v>
      </c>
      <c r="D95" s="87">
        <f>'ESTIMATED Earned Revenue'!$L96*1.07925</f>
        <v>45878053.020750001</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199756.1060415</v>
      </c>
      <c r="G95" s="89">
        <f t="shared" si="22"/>
        <v>4.4074142359211742E-3</v>
      </c>
      <c r="H95" s="90">
        <f t="shared" si="23"/>
        <v>4.3540667680721564E-3</v>
      </c>
      <c r="I95" s="91">
        <f t="shared" si="24"/>
        <v>-2447.4779585000069</v>
      </c>
      <c r="J95" s="91">
        <f>C95*(1+'Control Panel'!$C$45)</f>
        <v>47254394.611372501</v>
      </c>
      <c r="K95" s="91">
        <f>D95*(1+'Control Panel'!$C$45)</f>
        <v>47254394.611372501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205748.78922274499</v>
      </c>
      <c r="N95" s="92">
        <f t="shared" si="25"/>
        <v>-2520.9002372550312</v>
      </c>
      <c r="O95" s="92">
        <f>J95*(1+'Control Panel'!$C$45)</f>
        <v>48672026.449713677</v>
      </c>
      <c r="P95" s="92">
        <f>K95*(1+'Control Panel'!$C$45)</f>
        <v>48672026.449713677</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211921.25289942735</v>
      </c>
      <c r="S95" s="92">
        <f t="shared" si="26"/>
        <v>-2596.5272443727008</v>
      </c>
      <c r="T95" s="92">
        <f>O95*(1+'Control Panel'!$C$45)</f>
        <v>50132187.243205085</v>
      </c>
      <c r="U95" s="92">
        <f>P95*(1+'Control Panel'!$C$45)</f>
        <v>50132187.243205085</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218278.89048641015</v>
      </c>
      <c r="X95" s="92">
        <f t="shared" si="27"/>
        <v>-2674.4230617039138</v>
      </c>
      <c r="Y95" s="91">
        <f>T95*(1+'Control Panel'!$C$45)</f>
        <v>51636152.860501237</v>
      </c>
      <c r="Z95" s="91">
        <f>U95*(1+'Control Panel'!$C$45)</f>
        <v>51636152.860501237</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224827.25720100245</v>
      </c>
      <c r="AC95" s="93">
        <f t="shared" si="28"/>
        <v>-2754.6557535550673</v>
      </c>
      <c r="AD95" s="93">
        <f>Y95*(1+'Control Panel'!$C$45)</f>
        <v>53185237.446316272</v>
      </c>
      <c r="AE95" s="91">
        <f>Z95*(1+'Control Panel'!$C$45)</f>
        <v>53185237.446316272</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231572.07491703256</v>
      </c>
      <c r="AH95" s="91">
        <f t="shared" si="29"/>
        <v>-2837.2954261616687</v>
      </c>
      <c r="AI95" s="92">
        <f t="shared" si="30"/>
        <v>1105732.0664496659</v>
      </c>
      <c r="AJ95" s="92">
        <f t="shared" si="31"/>
        <v>1092348.2647266174</v>
      </c>
      <c r="AK95" s="92">
        <f t="shared" si="32"/>
        <v>-13383.801723048557</v>
      </c>
    </row>
    <row r="96" spans="1:37" s="94" customFormat="1" ht="14" x14ac:dyDescent="0.3">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199873.064903625</v>
      </c>
      <c r="G96" s="89">
        <f t="shared" si="22"/>
        <v>4.4018033840954778E-3</v>
      </c>
      <c r="H96" s="90">
        <f t="shared" si="23"/>
        <v>4.3510699270410142E-3</v>
      </c>
      <c r="I96" s="91">
        <f t="shared" si="24"/>
        <v>-2330.5190963750065</v>
      </c>
      <c r="J96" s="91">
        <f>C96*(1+'Control Panel'!$C$45)</f>
        <v>47314628.425366871</v>
      </c>
      <c r="K96" s="91">
        <f>D96*(1+'Control Panel'!$C$45)</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205869.25685073374</v>
      </c>
      <c r="N96" s="92">
        <f t="shared" si="25"/>
        <v>-2400.4326092662814</v>
      </c>
      <c r="O96" s="92">
        <f>J96*(1+'Control Panel'!$C$45)</f>
        <v>48734067.278127879</v>
      </c>
      <c r="P96" s="92">
        <f>K96*(1+'Control Panel'!$C$45)</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212045.33455625575</v>
      </c>
      <c r="S96" s="92">
        <f t="shared" si="26"/>
        <v>-2472.4455875442945</v>
      </c>
      <c r="T96" s="92">
        <f>O96*(1+'Control Panel'!$C$45)</f>
        <v>50196089.296471715</v>
      </c>
      <c r="U96" s="92">
        <f>P96*(1+'Control Panel'!$C$45)</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218406.69459294342</v>
      </c>
      <c r="X96" s="92">
        <f t="shared" si="27"/>
        <v>-2546.6189551706484</v>
      </c>
      <c r="Y96" s="91">
        <f>T96*(1+'Control Panel'!$C$45)</f>
        <v>51701971.97536587</v>
      </c>
      <c r="Z96" s="91">
        <f>U96*(1+'Control Panel'!$C$45)</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224958.89543073173</v>
      </c>
      <c r="AC96" s="93">
        <f t="shared" si="28"/>
        <v>-2623.0175238257798</v>
      </c>
      <c r="AD96" s="93">
        <f>Y96*(1+'Control Panel'!$C$45)</f>
        <v>53253031.13462685</v>
      </c>
      <c r="AE96" s="91">
        <f>Z96*(1+'Control Panel'!$C$45)</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231707.6622936537</v>
      </c>
      <c r="AH96" s="91">
        <f t="shared" si="29"/>
        <v>-2701.7080495405244</v>
      </c>
      <c r="AI96" s="92">
        <f t="shared" si="30"/>
        <v>1105732.0664496659</v>
      </c>
      <c r="AJ96" s="92">
        <f t="shared" si="31"/>
        <v>1092987.8437243183</v>
      </c>
      <c r="AK96" s="92">
        <f t="shared" si="32"/>
        <v>-12744.222725347616</v>
      </c>
    </row>
    <row r="97" spans="1:80" s="94" customFormat="1" ht="14" x14ac:dyDescent="0.3">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201795.667360005</v>
      </c>
      <c r="G97" s="89">
        <f t="shared" si="22"/>
        <v>4.3115762101015925E-3</v>
      </c>
      <c r="H97" s="90">
        <f t="shared" si="23"/>
        <v>4.3028782253976862E-3</v>
      </c>
      <c r="I97" s="91">
        <f t="shared" si="24"/>
        <v>-407.91663999500452</v>
      </c>
      <c r="J97" s="91">
        <f>C97*(1+'Control Panel'!$C$45)</f>
        <v>48304768.690402582</v>
      </c>
      <c r="K97" s="91">
        <f>D97*(1+'Control Panel'!$C$45)</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207849.53738080518</v>
      </c>
      <c r="N97" s="92">
        <f t="shared" si="25"/>
        <v>-420.15207919484237</v>
      </c>
      <c r="O97" s="92">
        <f>J97*(1+'Control Panel'!$C$45)</f>
        <v>49753911.751114659</v>
      </c>
      <c r="P97" s="92">
        <f>K97*(1+'Control Panel'!$C$45)</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214085.02350222931</v>
      </c>
      <c r="S97" s="92">
        <f t="shared" si="26"/>
        <v>-432.75664157074061</v>
      </c>
      <c r="T97" s="92">
        <f>O97*(1+'Control Panel'!$C$45)</f>
        <v>51246529.103648104</v>
      </c>
      <c r="U97" s="92">
        <f>P97*(1+'Control Panel'!$C$45)</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220507.57420729619</v>
      </c>
      <c r="X97" s="92">
        <f t="shared" si="27"/>
        <v>-445.73934081787593</v>
      </c>
      <c r="Y97" s="91">
        <f>T97*(1+'Control Panel'!$C$45)</f>
        <v>52783924.976757549</v>
      </c>
      <c r="Z97" s="91">
        <f>U97*(1+'Control Panel'!$C$45)</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227122.80143351509</v>
      </c>
      <c r="AC97" s="93">
        <f t="shared" si="28"/>
        <v>-459.11152104241773</v>
      </c>
      <c r="AD97" s="93">
        <f>Y97*(1+'Control Panel'!$C$45)</f>
        <v>54367442.726060279</v>
      </c>
      <c r="AE97" s="91">
        <f>Z97*(1+'Control Panel'!$C$45)</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233936.48547652058</v>
      </c>
      <c r="AH97" s="91">
        <f t="shared" si="29"/>
        <v>-472.88486667364486</v>
      </c>
      <c r="AI97" s="92">
        <f t="shared" si="30"/>
        <v>1105732.0664496659</v>
      </c>
      <c r="AJ97" s="92">
        <f t="shared" si="31"/>
        <v>1103501.4220003663</v>
      </c>
      <c r="AK97" s="92">
        <f t="shared" si="32"/>
        <v>-2230.644449299667</v>
      </c>
    </row>
    <row r="98" spans="1:80" s="94" customFormat="1" ht="14" x14ac:dyDescent="0.3">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202621.56143668501</v>
      </c>
      <c r="G98" s="89">
        <f t="shared" si="22"/>
        <v>4.2739430829473761E-3</v>
      </c>
      <c r="H98" s="90">
        <f t="shared" si="23"/>
        <v>4.2827778015958242E-3</v>
      </c>
      <c r="I98" s="91">
        <f t="shared" si="24"/>
        <v>417.97743668500334</v>
      </c>
      <c r="J98" s="91">
        <f>C98*(1+'Control Panel'!$C$45)</f>
        <v>48730104.139892772</v>
      </c>
      <c r="K98" s="91">
        <f>D98*(1+'Control Panel'!$C$45)</f>
        <v>48730104.139892772</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208700.20827978555</v>
      </c>
      <c r="N98" s="92">
        <f t="shared" si="25"/>
        <v>430.51881978553138</v>
      </c>
      <c r="O98" s="92">
        <f>J98*(1+'Control Panel'!$C$45)</f>
        <v>50192007.264089555</v>
      </c>
      <c r="P98" s="92">
        <f>K98*(1+'Control Panel'!$C$45)</f>
        <v>50192007.264089555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214961.21452817909</v>
      </c>
      <c r="S98" s="92">
        <f t="shared" si="26"/>
        <v>443.43438437904115</v>
      </c>
      <c r="T98" s="92">
        <f>O98*(1+'Control Panel'!$C$45)</f>
        <v>51697767.482012242</v>
      </c>
      <c r="U98" s="92">
        <f>P98*(1+'Control Panel'!$C$45)</f>
        <v>51697767.482012242</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221410.05096402447</v>
      </c>
      <c r="X98" s="92">
        <f t="shared" si="27"/>
        <v>456.73741591040744</v>
      </c>
      <c r="Y98" s="91">
        <f>T98*(1+'Control Panel'!$C$45)</f>
        <v>53248700.50647261</v>
      </c>
      <c r="Z98" s="91">
        <f>U98*(1+'Control Panel'!$C$45)</f>
        <v>53248700.50647261</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228052.35249294521</v>
      </c>
      <c r="AC98" s="93">
        <f t="shared" si="28"/>
        <v>470.43953838769812</v>
      </c>
      <c r="AD98" s="93">
        <f>Y98*(1+'Control Panel'!$C$45)</f>
        <v>54846161.521666788</v>
      </c>
      <c r="AE98" s="91">
        <f>Z98*(1+'Control Panel'!$C$45)</f>
        <v>54846161.521666788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234893.92306773359</v>
      </c>
      <c r="AH98" s="91">
        <f t="shared" si="29"/>
        <v>484.5527245393605</v>
      </c>
      <c r="AI98" s="92">
        <f t="shared" si="30"/>
        <v>1105732.0664496659</v>
      </c>
      <c r="AJ98" s="92">
        <f t="shared" si="31"/>
        <v>1108017.749332668</v>
      </c>
      <c r="AK98" s="92">
        <f t="shared" si="32"/>
        <v>2285.6828830020968</v>
      </c>
    </row>
    <row r="99" spans="1:80" s="94" customFormat="1" ht="14" x14ac:dyDescent="0.3">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204694.06763850001</v>
      </c>
      <c r="G99" s="89">
        <f t="shared" ref="G99:G130" si="33">E99/$C99</f>
        <v>4.1823369093532681E-3</v>
      </c>
      <c r="H99" s="90">
        <f t="shared" ref="H99:H130" si="34">F99/$D99</f>
        <v>4.2338495553577975E-3</v>
      </c>
      <c r="I99" s="91">
        <f t="shared" ref="I99:I130" si="35">F99-E99</f>
        <v>2490.483638500009</v>
      </c>
      <c r="J99" s="91">
        <f>C99*(1+'Control Panel'!$C$45)</f>
        <v>49797444.833827503</v>
      </c>
      <c r="K99" s="91">
        <f>D99*(1+'Control Panel'!$C$45)</f>
        <v>49797444.833827503</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210834.88966765499</v>
      </c>
      <c r="N99" s="92">
        <f t="shared" ref="N99:N130" si="36">M99-L99</f>
        <v>2565.2002076549688</v>
      </c>
      <c r="O99" s="92">
        <f>J99*(1+'Control Panel'!$C$45)</f>
        <v>51291368.178842328</v>
      </c>
      <c r="P99" s="92">
        <f>K99*(1+'Control Panel'!$C$45)</f>
        <v>51291368.178842328</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217159.93635768467</v>
      </c>
      <c r="S99" s="92">
        <f t="shared" ref="S99:S130" si="37">R99-Q99</f>
        <v>2642.1562138846202</v>
      </c>
      <c r="T99" s="92">
        <f>O99*(1+'Control Panel'!$C$45)</f>
        <v>52830109.224207602</v>
      </c>
      <c r="U99" s="92">
        <f>P99*(1+'Control Panel'!$C$45)</f>
        <v>52830109.224207602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223674.7344484152</v>
      </c>
      <c r="X99" s="92">
        <f t="shared" ref="X99:X130" si="38">W99-V99</f>
        <v>2721.4209003011347</v>
      </c>
      <c r="Y99" s="91">
        <f>T99*(1+'Control Panel'!$C$45)</f>
        <v>54415012.500933833</v>
      </c>
      <c r="Z99" s="91">
        <f>U99*(1+'Control Panel'!$C$45)</f>
        <v>54415012.500933833</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230384.97648186766</v>
      </c>
      <c r="AC99" s="93">
        <f t="shared" ref="AC99:AC130" si="39">AB99-AA99</f>
        <v>2803.0635273101507</v>
      </c>
      <c r="AD99" s="93">
        <f>Y99*(1+'Control Panel'!$C$45)</f>
        <v>56047462.875961848</v>
      </c>
      <c r="AE99" s="91">
        <f>Z99*(1+'Control Panel'!$C$45)</f>
        <v>56047462.875961848</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237296.52577632372</v>
      </c>
      <c r="AH99" s="91">
        <f t="shared" ref="AH99:AH130" si="40">AG99-AF99</f>
        <v>2887.1554331294901</v>
      </c>
      <c r="AI99" s="92">
        <f t="shared" ref="AI99:AI130" si="41">L99+Q99+V99+AA99+AF99</f>
        <v>1105732.0664496659</v>
      </c>
      <c r="AJ99" s="92">
        <f t="shared" ref="AJ99:AJ130" si="42">M99+R99+W99+AB99+AG99</f>
        <v>1119351.0627319461</v>
      </c>
      <c r="AK99" s="92">
        <f t="shared" ref="AK99:AK130" si="43">AJ99-AI99</f>
        <v>13618.99628228019</v>
      </c>
    </row>
    <row r="100" spans="1:80" s="94" customFormat="1" ht="14" x14ac:dyDescent="0.3">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206234.36244600001</v>
      </c>
      <c r="G100" s="89">
        <f t="shared" si="33"/>
        <v>4.1167587179313644E-3</v>
      </c>
      <c r="H100" s="90">
        <f t="shared" si="34"/>
        <v>4.1988232490309738E-3</v>
      </c>
      <c r="I100" s="91">
        <f t="shared" si="35"/>
        <v>4030.7784460000112</v>
      </c>
      <c r="J100" s="91">
        <f>C100*(1+'Control Panel'!$C$45)</f>
        <v>50590696.659690008</v>
      </c>
      <c r="K100" s="91">
        <f>D100*(1+'Control Panel'!$C$45)</f>
        <v>50590696.659690008</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212421.39331938</v>
      </c>
      <c r="N100" s="92">
        <f t="shared" si="36"/>
        <v>4151.7038593799807</v>
      </c>
      <c r="O100" s="92">
        <f>J100*(1+'Control Panel'!$C$45)</f>
        <v>52108417.559480712</v>
      </c>
      <c r="P100" s="92">
        <f>K100*(1+'Control Panel'!$C$45)</f>
        <v>52108417.559480712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218794.03511896142</v>
      </c>
      <c r="S100" s="92">
        <f t="shared" si="37"/>
        <v>4276.2549751613697</v>
      </c>
      <c r="T100" s="92">
        <f>O100*(1+'Control Panel'!$C$45)</f>
        <v>53671670.086265132</v>
      </c>
      <c r="U100" s="92">
        <f>P100*(1+'Control Panel'!$C$45)</f>
        <v>53671670.086265132</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225357.85617253024</v>
      </c>
      <c r="X100" s="92">
        <f t="shared" si="38"/>
        <v>4404.542624416179</v>
      </c>
      <c r="Y100" s="91">
        <f>T100*(1+'Control Panel'!$C$45)</f>
        <v>55281820.188853085</v>
      </c>
      <c r="Z100" s="91">
        <f>U100*(1+'Control Panel'!$C$45)</f>
        <v>55281820.188853085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232118.59185770614</v>
      </c>
      <c r="AC100" s="93">
        <f t="shared" si="39"/>
        <v>4536.678903148626</v>
      </c>
      <c r="AD100" s="93">
        <f>Y100*(1+'Control Panel'!$C$45)</f>
        <v>56940274.794518679</v>
      </c>
      <c r="AE100" s="91">
        <f>Z100*(1+'Control Panel'!$C$45)</f>
        <v>56940274.794518679</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239082.14961343736</v>
      </c>
      <c r="AH100" s="91">
        <f t="shared" si="40"/>
        <v>4672.7792702431325</v>
      </c>
      <c r="AI100" s="92">
        <f t="shared" si="41"/>
        <v>1105732.0664496659</v>
      </c>
      <c r="AJ100" s="92">
        <f t="shared" si="42"/>
        <v>1127774.0260820151</v>
      </c>
      <c r="AK100" s="92">
        <f t="shared" si="43"/>
        <v>22041.959632349201</v>
      </c>
    </row>
    <row r="101" spans="1:80" s="101" customFormat="1" ht="14.5" thickBot="1" x14ac:dyDescent="0.35">
      <c r="A101" s="86" t="str">
        <f>'ESTIMATED Earned Revenue'!A102</f>
        <v>Rochester, NY</v>
      </c>
      <c r="B101" s="86"/>
      <c r="C101" s="87">
        <f>'ESTIMATED Earned Revenue'!$I102*1.07925</f>
        <v>50792929.309155002</v>
      </c>
      <c r="D101" s="87">
        <f>'ESTIMATED Earned Revenue'!$L102*1.07925</f>
        <v>50792929.309155002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209585.85861831001</v>
      </c>
      <c r="G101" s="89">
        <f t="shared" si="33"/>
        <v>3.9809396061659015E-3</v>
      </c>
      <c r="H101" s="90">
        <f t="shared" si="34"/>
        <v>4.1262802021645546E-3</v>
      </c>
      <c r="I101" s="91">
        <f t="shared" si="35"/>
        <v>7382.2746183100098</v>
      </c>
      <c r="J101" s="91">
        <f>C101*(1+'Control Panel'!$C$45)</f>
        <v>52316717.188429654</v>
      </c>
      <c r="K101" s="91">
        <f>D101*(1+'Control Panel'!$C$45)</f>
        <v>52316717.188429654</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215873.43437685931</v>
      </c>
      <c r="N101" s="92">
        <f t="shared" si="36"/>
        <v>7603.7449168592866</v>
      </c>
      <c r="O101" s="92">
        <f>J101*(1+'Control Panel'!$C$45)</f>
        <v>53886218.704082541</v>
      </c>
      <c r="P101" s="92">
        <f>K101*(1+'Control Panel'!$C$45)</f>
        <v>53886218.704082541</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222349.63740816509</v>
      </c>
      <c r="S101" s="92">
        <f t="shared" si="37"/>
        <v>7831.8572643650405</v>
      </c>
      <c r="T101" s="92">
        <f>O101*(1+'Control Panel'!$C$45)</f>
        <v>55502805.265205018</v>
      </c>
      <c r="U101" s="92">
        <f>P101*(1+'Control Panel'!$C$45)</f>
        <v>55502805.265205018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229020.12653041002</v>
      </c>
      <c r="X101" s="92">
        <f t="shared" si="38"/>
        <v>8066.81298229596</v>
      </c>
      <c r="Y101" s="91">
        <f>T101*(1+'Control Panel'!$C$45)</f>
        <v>57167889.423161171</v>
      </c>
      <c r="Z101" s="91">
        <f>U101*(1+'Control Panel'!$C$45)</f>
        <v>57167889.423161171</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235890.73032632231</v>
      </c>
      <c r="AC101" s="93">
        <f t="shared" si="39"/>
        <v>8308.8173717648024</v>
      </c>
      <c r="AD101" s="93">
        <f>Y101*(1+'Control Panel'!$C$45)</f>
        <v>58882926.105856009</v>
      </c>
      <c r="AE101" s="91">
        <f>Z101*(1+'Control Panel'!$C$45)</f>
        <v>58882926.105856009</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242967.45223611203</v>
      </c>
      <c r="AH101" s="91">
        <f t="shared" si="40"/>
        <v>8558.0818929178058</v>
      </c>
      <c r="AI101" s="92">
        <f t="shared" si="41"/>
        <v>1105732.0664496659</v>
      </c>
      <c r="AJ101" s="92">
        <f t="shared" si="42"/>
        <v>1146101.3808778687</v>
      </c>
      <c r="AK101" s="92">
        <f t="shared" si="43"/>
        <v>40369.314428202808</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 x14ac:dyDescent="0.3">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210970.40875778999</v>
      </c>
      <c r="G102" s="89">
        <f t="shared" si="33"/>
        <v>3.9274115047096521E-3</v>
      </c>
      <c r="H102" s="90">
        <f t="shared" si="34"/>
        <v>4.097690031590352E-3</v>
      </c>
      <c r="I102" s="91">
        <f t="shared" si="35"/>
        <v>8766.8247577899892</v>
      </c>
      <c r="J102" s="91">
        <f>C102*(1+'Control Panel'!$C$45)</f>
        <v>53029760.510261849</v>
      </c>
      <c r="K102" s="91">
        <f>D102*(1+'Control Panel'!$C$45)</f>
        <v>53029760.510261849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217299.52102052371</v>
      </c>
      <c r="N102" s="92">
        <f t="shared" si="36"/>
        <v>9029.8315605236858</v>
      </c>
      <c r="O102" s="92">
        <f>J102*(1+'Control Panel'!$C$45)</f>
        <v>54620653.325569704</v>
      </c>
      <c r="P102" s="92">
        <f>K102*(1+'Control Panel'!$C$45)</f>
        <v>54620653.325569704</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223818.50665113941</v>
      </c>
      <c r="S102" s="92">
        <f t="shared" si="37"/>
        <v>9300.7265073393646</v>
      </c>
      <c r="T102" s="92">
        <f>O102*(1+'Control Panel'!$C$45)</f>
        <v>56259272.925336793</v>
      </c>
      <c r="U102" s="92">
        <f>P102*(1+'Control Panel'!$C$45)</f>
        <v>56259272.925336793</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230533.06185067358</v>
      </c>
      <c r="X102" s="92">
        <f t="shared" si="38"/>
        <v>9579.7483025595138</v>
      </c>
      <c r="Y102" s="91">
        <f>T102*(1+'Control Panel'!$C$45)</f>
        <v>57947051.1130969</v>
      </c>
      <c r="Z102" s="91">
        <f>U102*(1+'Control Panel'!$C$45)</f>
        <v>57947051.1130969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237449.05370619378</v>
      </c>
      <c r="AC102" s="93">
        <f t="shared" si="39"/>
        <v>9867.1407516362669</v>
      </c>
      <c r="AD102" s="93">
        <f>Y102*(1+'Control Panel'!$C$45)</f>
        <v>59685462.646489806</v>
      </c>
      <c r="AE102" s="91">
        <f>Z102*(1+'Control Panel'!$C$45)</f>
        <v>59685462.646489806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244572.52531737962</v>
      </c>
      <c r="AH102" s="91">
        <f t="shared" si="40"/>
        <v>10163.154974185396</v>
      </c>
      <c r="AI102" s="92">
        <f t="shared" si="41"/>
        <v>1105732.0664496659</v>
      </c>
      <c r="AJ102" s="92">
        <f t="shared" si="42"/>
        <v>1153672.6685459102</v>
      </c>
      <c r="AK102" s="92">
        <f t="shared" si="43"/>
        <v>47940.602096244227</v>
      </c>
    </row>
    <row r="103" spans="1:80" s="94" customFormat="1" ht="14" x14ac:dyDescent="0.3">
      <c r="A103" s="86" t="str">
        <f>'ESTIMATED Earned Revenue'!A104</f>
        <v>Jacksonville, FL</v>
      </c>
      <c r="B103" s="86"/>
      <c r="C103" s="87">
        <f>'ESTIMATED Earned Revenue'!$I104*1.07925</f>
        <v>51489459.063000001</v>
      </c>
      <c r="D103" s="87">
        <f>'ESTIMATED Earned Revenue'!$L104*1.07925</f>
        <v>51489459.063000001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210978.918126</v>
      </c>
      <c r="G103" s="89">
        <f t="shared" si="33"/>
        <v>3.9270869742988272E-3</v>
      </c>
      <c r="H103" s="90">
        <f t="shared" si="34"/>
        <v>4.0975166949774409E-3</v>
      </c>
      <c r="I103" s="91">
        <f t="shared" si="35"/>
        <v>8775.3341260000016</v>
      </c>
      <c r="J103" s="91">
        <f>C103*(1+'Control Panel'!$C$45)</f>
        <v>53034142.834890001</v>
      </c>
      <c r="K103" s="91">
        <f>D103*(1+'Control Panel'!$C$45)</f>
        <v>53034142.834890001</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217308.28566977999</v>
      </c>
      <c r="N103" s="92">
        <f t="shared" si="36"/>
        <v>9038.5962097799638</v>
      </c>
      <c r="O103" s="92">
        <f>J103*(1+'Control Panel'!$C$45)</f>
        <v>54625167.119936705</v>
      </c>
      <c r="P103" s="92">
        <f>K103*(1+'Control Panel'!$C$45)</f>
        <v>54625167.119936705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223827.53423987341</v>
      </c>
      <c r="S103" s="92">
        <f t="shared" si="37"/>
        <v>9309.7540960733604</v>
      </c>
      <c r="T103" s="92">
        <f>O103*(1+'Control Panel'!$C$45)</f>
        <v>56263922.133534804</v>
      </c>
      <c r="U103" s="92">
        <f>P103*(1+'Control Panel'!$C$45)</f>
        <v>56263922.133534804</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230542.3602670696</v>
      </c>
      <c r="X103" s="92">
        <f t="shared" si="38"/>
        <v>9589.0467189555347</v>
      </c>
      <c r="Y103" s="91">
        <f>T103*(1+'Control Panel'!$C$45)</f>
        <v>57951839.797540851</v>
      </c>
      <c r="Z103" s="91">
        <f>U103*(1+'Control Panel'!$C$45)</f>
        <v>57951839.797540851</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237458.63107508168</v>
      </c>
      <c r="AC103" s="93">
        <f t="shared" si="39"/>
        <v>9876.718120524165</v>
      </c>
      <c r="AD103" s="93">
        <f>Y103*(1+'Control Panel'!$C$45)</f>
        <v>59690394.991467081</v>
      </c>
      <c r="AE103" s="91">
        <f>Z103*(1+'Control Panel'!$C$45)</f>
        <v>59690394.991467081</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244582.39000733418</v>
      </c>
      <c r="AH103" s="91">
        <f t="shared" si="40"/>
        <v>10173.019664139953</v>
      </c>
      <c r="AI103" s="92">
        <f t="shared" si="41"/>
        <v>1105732.0664496659</v>
      </c>
      <c r="AJ103" s="92">
        <f t="shared" si="42"/>
        <v>1153719.201259139</v>
      </c>
      <c r="AK103" s="92">
        <f t="shared" si="43"/>
        <v>47987.134809473064</v>
      </c>
    </row>
    <row r="104" spans="1:80" s="94" customFormat="1" ht="14" x14ac:dyDescent="0.3">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211631.69385450002</v>
      </c>
      <c r="G104" s="89">
        <f t="shared" si="33"/>
        <v>3.902350265236347E-3</v>
      </c>
      <c r="H104" s="90">
        <f t="shared" si="34"/>
        <v>4.0843044436122628E-3</v>
      </c>
      <c r="I104" s="91">
        <f t="shared" si="35"/>
        <v>9428.1098545000132</v>
      </c>
      <c r="J104" s="91">
        <f>C104*(1+'Control Panel'!$C$45)</f>
        <v>53370322.335067503</v>
      </c>
      <c r="K104" s="91">
        <f>D104*(1+'Control Panel'!$C$45)</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217980.64467013499</v>
      </c>
      <c r="N104" s="92">
        <f t="shared" si="36"/>
        <v>9710.9552101349691</v>
      </c>
      <c r="O104" s="92">
        <f>J104*(1+'Control Panel'!$C$45)</f>
        <v>54971432.005119532</v>
      </c>
      <c r="P104" s="92">
        <f>K104*(1+'Control Panel'!$C$45)</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224520.06401023906</v>
      </c>
      <c r="S104" s="92">
        <f t="shared" si="37"/>
        <v>10002.283866439015</v>
      </c>
      <c r="T104" s="92">
        <f>O104*(1+'Control Panel'!$C$45)</f>
        <v>56620574.96527312</v>
      </c>
      <c r="U104" s="92">
        <f>P104*(1+'Control Panel'!$C$45)</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231255.66593054624</v>
      </c>
      <c r="X104" s="92">
        <f t="shared" si="38"/>
        <v>10302.352382432175</v>
      </c>
      <c r="Y104" s="91">
        <f>T104*(1+'Control Panel'!$C$45)</f>
        <v>58319192.214231312</v>
      </c>
      <c r="Z104" s="91">
        <f>U104*(1+'Control Panel'!$C$45)</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238193.33590846261</v>
      </c>
      <c r="AC104" s="93">
        <f t="shared" si="39"/>
        <v>10611.422953905101</v>
      </c>
      <c r="AD104" s="93">
        <f>Y104*(1+'Control Panel'!$C$45)</f>
        <v>60068767.980658256</v>
      </c>
      <c r="AE104" s="91">
        <f>Z104*(1+'Control Panel'!$C$45)</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245339.13598571654</v>
      </c>
      <c r="AH104" s="91">
        <f t="shared" si="40"/>
        <v>10929.76564252231</v>
      </c>
      <c r="AI104" s="92">
        <f t="shared" si="41"/>
        <v>1105732.0664496659</v>
      </c>
      <c r="AJ104" s="92">
        <f t="shared" si="42"/>
        <v>1157288.8465050994</v>
      </c>
      <c r="AK104" s="92">
        <f t="shared" si="43"/>
        <v>51556.780055433512</v>
      </c>
    </row>
    <row r="105" spans="1:80" s="94" customFormat="1" ht="14" x14ac:dyDescent="0.3">
      <c r="A105" s="86" t="str">
        <f>'ESTIMATED Earned Revenue'!A106</f>
        <v>South Bend, IN</v>
      </c>
      <c r="B105" s="86"/>
      <c r="C105" s="87">
        <f>'ESTIMATED Earned Revenue'!$I106*1.07925</f>
        <v>52383074.296417497</v>
      </c>
      <c r="D105" s="87">
        <f>'ESTIMATED Earned Revenue'!$L106*1.07925</f>
        <v>52383074.296417497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212766.148592835</v>
      </c>
      <c r="G105" s="89">
        <f t="shared" si="33"/>
        <v>3.8600938703177413E-3</v>
      </c>
      <c r="H105" s="90">
        <f t="shared" si="34"/>
        <v>4.0617346624000298E-3</v>
      </c>
      <c r="I105" s="91">
        <f t="shared" si="35"/>
        <v>10562.564592834999</v>
      </c>
      <c r="J105" s="91">
        <f>C105*(1+'Control Panel'!$C$45)</f>
        <v>53954566.525310025</v>
      </c>
      <c r="K105" s="91">
        <f>D105*(1+'Control Panel'!$C$45)</f>
        <v>53954566.525310025</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219149.13305062006</v>
      </c>
      <c r="N105" s="92">
        <f t="shared" si="36"/>
        <v>10879.443590620038</v>
      </c>
      <c r="O105" s="92">
        <f>J105*(1+'Control Panel'!$C$45)</f>
        <v>55573203.521069326</v>
      </c>
      <c r="P105" s="92">
        <f>K105*(1+'Control Panel'!$C$45)</f>
        <v>55573203.521069326</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225723.60704213864</v>
      </c>
      <c r="S105" s="92">
        <f t="shared" si="37"/>
        <v>11205.826898338593</v>
      </c>
      <c r="T105" s="92">
        <f>O105*(1+'Control Panel'!$C$45)</f>
        <v>57240399.626701407</v>
      </c>
      <c r="U105" s="92">
        <f>P105*(1+'Control Panel'!$C$45)</f>
        <v>57240399.626701407</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232495.3152534028</v>
      </c>
      <c r="X105" s="92">
        <f t="shared" si="38"/>
        <v>11542.001705288742</v>
      </c>
      <c r="Y105" s="91">
        <f>T105*(1+'Control Panel'!$C$45)</f>
        <v>58957611.615502454</v>
      </c>
      <c r="Z105" s="91">
        <f>U105*(1+'Control Panel'!$C$45)</f>
        <v>58957611.615502454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239470.17471100489</v>
      </c>
      <c r="AC105" s="93">
        <f t="shared" si="39"/>
        <v>11888.261756447377</v>
      </c>
      <c r="AD105" s="93">
        <f>Y105*(1+'Control Panel'!$C$45)</f>
        <v>60726339.963967532</v>
      </c>
      <c r="AE105" s="91">
        <f>Z105*(1+'Control Panel'!$C$45)</f>
        <v>60726339.963967532</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246654.27995233508</v>
      </c>
      <c r="AH105" s="91">
        <f t="shared" si="40"/>
        <v>12244.909609140857</v>
      </c>
      <c r="AI105" s="92">
        <f t="shared" si="41"/>
        <v>1105732.0664496659</v>
      </c>
      <c r="AJ105" s="92">
        <f t="shared" si="42"/>
        <v>1163492.5100095016</v>
      </c>
      <c r="AK105" s="92">
        <f t="shared" si="43"/>
        <v>57760.443559835665</v>
      </c>
    </row>
    <row r="106" spans="1:80" s="94" customFormat="1" ht="14" x14ac:dyDescent="0.3">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213389.69713049999</v>
      </c>
      <c r="G106" s="89">
        <f t="shared" si="33"/>
        <v>3.8372552442127068E-3</v>
      </c>
      <c r="H106" s="90">
        <f t="shared" si="34"/>
        <v>4.0495362059209212E-3</v>
      </c>
      <c r="I106" s="91">
        <f t="shared" si="35"/>
        <v>11186.113130499987</v>
      </c>
      <c r="J106" s="91">
        <f>C106*(1+'Control Panel'!$C$45)</f>
        <v>54275694.022207506</v>
      </c>
      <c r="K106" s="91">
        <f>D106*(1+'Control Panel'!$C$45)</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219791.38804441501</v>
      </c>
      <c r="N106" s="92">
        <f t="shared" si="36"/>
        <v>11521.698584414989</v>
      </c>
      <c r="O106" s="92">
        <f>J106*(1+'Control Panel'!$C$45)</f>
        <v>55903964.84287373</v>
      </c>
      <c r="P106" s="92">
        <f>K106*(1+'Control Panel'!$C$45)</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226385.12968574744</v>
      </c>
      <c r="S106" s="92">
        <f t="shared" si="37"/>
        <v>11867.349541947391</v>
      </c>
      <c r="T106" s="92">
        <f>O106*(1+'Control Panel'!$C$45)</f>
        <v>57581083.788159944</v>
      </c>
      <c r="U106" s="92">
        <f>P106*(1+'Control Panel'!$C$45)</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233176.68357631986</v>
      </c>
      <c r="X106" s="92">
        <f t="shared" si="38"/>
        <v>12223.370028205798</v>
      </c>
      <c r="Y106" s="91">
        <f>T106*(1+'Control Panel'!$C$45)</f>
        <v>59308516.301804744</v>
      </c>
      <c r="Z106" s="91">
        <f>U106*(1+'Control Panel'!$C$45)</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240171.98408360948</v>
      </c>
      <c r="AC106" s="93">
        <f t="shared" si="39"/>
        <v>12590.071129051968</v>
      </c>
      <c r="AD106" s="93">
        <f>Y106*(1+'Control Panel'!$C$45)</f>
        <v>61087771.790858887</v>
      </c>
      <c r="AE106" s="91">
        <f>Z106*(1+'Control Panel'!$C$45)</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247377.14360611781</v>
      </c>
      <c r="AH106" s="91">
        <f t="shared" si="40"/>
        <v>12967.773262923583</v>
      </c>
      <c r="AI106" s="92">
        <f t="shared" si="41"/>
        <v>1105732.0664496659</v>
      </c>
      <c r="AJ106" s="92">
        <f t="shared" si="42"/>
        <v>1166902.3289962094</v>
      </c>
      <c r="AK106" s="92">
        <f t="shared" si="43"/>
        <v>61170.262546543498</v>
      </c>
    </row>
    <row r="107" spans="1:80" s="94" customFormat="1" ht="14" x14ac:dyDescent="0.3">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216879.99258024001</v>
      </c>
      <c r="G107" s="89">
        <f t="shared" si="33"/>
        <v>3.7142468365064301E-3</v>
      </c>
      <c r="H107" s="90">
        <f t="shared" si="34"/>
        <v>3.983835550326816E-3</v>
      </c>
      <c r="I107" s="91">
        <f t="shared" si="35"/>
        <v>14676.408580240008</v>
      </c>
      <c r="J107" s="91">
        <f>C107*(1+'Control Panel'!$C$45)</f>
        <v>56073196.178823598</v>
      </c>
      <c r="K107" s="91">
        <f>D107*(1+'Control Panel'!$C$45)</f>
        <v>56073196.178823598</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223386.39235764719</v>
      </c>
      <c r="N107" s="92">
        <f t="shared" si="36"/>
        <v>15116.702897647163</v>
      </c>
      <c r="O107" s="92">
        <f>J107*(1+'Control Panel'!$C$45)</f>
        <v>57755392.064188309</v>
      </c>
      <c r="P107" s="92">
        <f>K107*(1+'Control Panel'!$C$45)</f>
        <v>57755392.064188309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230087.98412837661</v>
      </c>
      <c r="S107" s="92">
        <f t="shared" si="37"/>
        <v>15570.203984576568</v>
      </c>
      <c r="T107" s="92">
        <f>O107*(1+'Control Panel'!$C$45)</f>
        <v>59488053.826113962</v>
      </c>
      <c r="U107" s="92">
        <f>P107*(1+'Control Panel'!$C$45)</f>
        <v>59488053.826113962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236990.62365222792</v>
      </c>
      <c r="X107" s="92">
        <f t="shared" si="38"/>
        <v>16037.310104113858</v>
      </c>
      <c r="Y107" s="91">
        <f>T107*(1+'Control Panel'!$C$45)</f>
        <v>61272695.440897383</v>
      </c>
      <c r="Z107" s="91">
        <f>U107*(1+'Control Panel'!$C$45)</f>
        <v>61272695.440897383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244100.34236179473</v>
      </c>
      <c r="AC107" s="93">
        <f t="shared" si="39"/>
        <v>16518.429407237214</v>
      </c>
      <c r="AD107" s="93">
        <f>Y107*(1+'Control Panel'!$C$45)</f>
        <v>63110876.304124303</v>
      </c>
      <c r="AE107" s="91">
        <f>Z107*(1+'Control Panel'!$C$45)</f>
        <v>63110876.304124303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251423.3526326486</v>
      </c>
      <c r="AH107" s="91">
        <f t="shared" si="40"/>
        <v>17013.982289454376</v>
      </c>
      <c r="AI107" s="92">
        <f t="shared" si="41"/>
        <v>1105732.0664496659</v>
      </c>
      <c r="AJ107" s="92">
        <f t="shared" si="42"/>
        <v>1185988.6951326949</v>
      </c>
      <c r="AK107" s="92">
        <f t="shared" si="43"/>
        <v>80256.628683028976</v>
      </c>
    </row>
    <row r="108" spans="1:80" s="94" customFormat="1" ht="14" x14ac:dyDescent="0.3">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220099.93763178002</v>
      </c>
      <c r="G108" s="89">
        <f t="shared" si="33"/>
        <v>3.607559259563332E-3</v>
      </c>
      <c r="H108" s="90">
        <f t="shared" si="34"/>
        <v>3.9268520978977296E-3</v>
      </c>
      <c r="I108" s="91">
        <f t="shared" si="35"/>
        <v>17896.353631780017</v>
      </c>
      <c r="J108" s="91">
        <f>C108*(1+'Control Panel'!$C$45)</f>
        <v>57731467.880366705</v>
      </c>
      <c r="K108" s="91">
        <f>D108*(1+'Control Panel'!$C$45)</f>
        <v>57731467.880366705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226702.93576073341</v>
      </c>
      <c r="N108" s="92">
        <f t="shared" si="36"/>
        <v>18433.246300733386</v>
      </c>
      <c r="O108" s="92">
        <f>J108*(1+'Control Panel'!$C$45)</f>
        <v>59463411.916777708</v>
      </c>
      <c r="P108" s="92">
        <f>K108*(1+'Control Panel'!$C$45)</f>
        <v>59463411.916777708</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233504.0238335554</v>
      </c>
      <c r="S108" s="92">
        <f t="shared" si="37"/>
        <v>18986.243689755356</v>
      </c>
      <c r="T108" s="92">
        <f>O108*(1+'Control Panel'!$C$45)</f>
        <v>61247314.27428104</v>
      </c>
      <c r="U108" s="92">
        <f>P108*(1+'Control Panel'!$C$45)</f>
        <v>61247314.27428104</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240509.14454856206</v>
      </c>
      <c r="X108" s="92">
        <f t="shared" si="38"/>
        <v>19555.831000448001</v>
      </c>
      <c r="Y108" s="91">
        <f>T108*(1+'Control Panel'!$C$45)</f>
        <v>63084733.70250947</v>
      </c>
      <c r="Z108" s="91">
        <f>U108*(1+'Control Panel'!$C$45)</f>
        <v>63084733.70250947</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247724.41888501891</v>
      </c>
      <c r="AC108" s="93">
        <f t="shared" si="39"/>
        <v>20142.505930461397</v>
      </c>
      <c r="AD108" s="93">
        <f>Y108*(1+'Control Panel'!$C$45)</f>
        <v>64977275.713584758</v>
      </c>
      <c r="AE108" s="91">
        <f>Z108*(1+'Control Panel'!$C$45)</f>
        <v>64977275.713584758</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255156.15145156952</v>
      </c>
      <c r="AH108" s="91">
        <f t="shared" si="40"/>
        <v>20746.781108375289</v>
      </c>
      <c r="AI108" s="92">
        <f t="shared" si="41"/>
        <v>1105732.0664496659</v>
      </c>
      <c r="AJ108" s="92">
        <f t="shared" si="42"/>
        <v>1203596.6744794394</v>
      </c>
      <c r="AK108" s="92">
        <f t="shared" si="43"/>
        <v>97864.608029773459</v>
      </c>
    </row>
    <row r="109" spans="1:80" s="94" customFormat="1" ht="14" x14ac:dyDescent="0.3">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220789.32357085502</v>
      </c>
      <c r="G109" s="89">
        <f t="shared" si="33"/>
        <v>3.5855092946447962E-3</v>
      </c>
      <c r="H109" s="90">
        <f t="shared" si="34"/>
        <v>3.9150748773159137E-3</v>
      </c>
      <c r="I109" s="91">
        <f t="shared" si="35"/>
        <v>18585.739570855018</v>
      </c>
      <c r="J109" s="91">
        <f>C109*(1+'Control Panel'!$C$45)</f>
        <v>58086501.638990328</v>
      </c>
      <c r="K109" s="91">
        <f>D109*(1+'Control Panel'!$C$45)</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227413.00327798066</v>
      </c>
      <c r="N109" s="92">
        <f t="shared" si="36"/>
        <v>19143.313817980641</v>
      </c>
      <c r="O109" s="92">
        <f>J109*(1+'Control Panel'!$C$45)</f>
        <v>59829096.688160039</v>
      </c>
      <c r="P109" s="92">
        <f>K109*(1+'Control Panel'!$C$45)</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234235.39337632008</v>
      </c>
      <c r="S109" s="92">
        <f t="shared" si="37"/>
        <v>19717.613232520031</v>
      </c>
      <c r="T109" s="92">
        <f>O109*(1+'Control Panel'!$C$45)</f>
        <v>61623969.588804841</v>
      </c>
      <c r="U109" s="92">
        <f>P109*(1+'Control Panel'!$C$45)</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241262.45517760966</v>
      </c>
      <c r="X109" s="92">
        <f t="shared" si="38"/>
        <v>20309.1416294956</v>
      </c>
      <c r="Y109" s="91">
        <f>T109*(1+'Control Panel'!$C$45)</f>
        <v>63472688.676468991</v>
      </c>
      <c r="Z109" s="91">
        <f>U109*(1+'Control Panel'!$C$45)</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248500.32883293796</v>
      </c>
      <c r="AC109" s="93">
        <f t="shared" si="39"/>
        <v>20918.415878380445</v>
      </c>
      <c r="AD109" s="93">
        <f>Y109*(1+'Control Panel'!$C$45)</f>
        <v>65376869.336763062</v>
      </c>
      <c r="AE109" s="91">
        <f>Z109*(1+'Control Panel'!$C$45)</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255955.33869792614</v>
      </c>
      <c r="AH109" s="91">
        <f t="shared" si="40"/>
        <v>21545.968354731915</v>
      </c>
      <c r="AI109" s="92">
        <f t="shared" si="41"/>
        <v>1105732.0664496659</v>
      </c>
      <c r="AJ109" s="92">
        <f t="shared" si="42"/>
        <v>1207366.5193627747</v>
      </c>
      <c r="AK109" s="92">
        <f t="shared" si="43"/>
        <v>101634.45291310875</v>
      </c>
    </row>
    <row r="110" spans="1:80" s="94" customFormat="1" ht="14" x14ac:dyDescent="0.3">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220992.80042289</v>
      </c>
      <c r="G110" s="89">
        <f t="shared" si="33"/>
        <v>3.5790525280058063E-3</v>
      </c>
      <c r="H110" s="90">
        <f t="shared" si="34"/>
        <v>3.9116262203573353E-3</v>
      </c>
      <c r="I110" s="91">
        <f t="shared" si="35"/>
        <v>18789.216422889993</v>
      </c>
      <c r="J110" s="91">
        <f>C110*(1+'Control Panel'!$C$45)</f>
        <v>58191292.217788354</v>
      </c>
      <c r="K110" s="91">
        <f>D110*(1+'Control Panel'!$C$45)</f>
        <v>58191292.217788354</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227622.58443557669</v>
      </c>
      <c r="N110" s="92">
        <f t="shared" si="36"/>
        <v>19352.894975576666</v>
      </c>
      <c r="O110" s="92">
        <f>J110*(1+'Control Panel'!$C$45)</f>
        <v>59937030.984322004</v>
      </c>
      <c r="P110" s="92">
        <f>K110*(1+'Control Panel'!$C$45)</f>
        <v>59937030.984322004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234451.26196864399</v>
      </c>
      <c r="S110" s="92">
        <f t="shared" si="37"/>
        <v>19933.481824843941</v>
      </c>
      <c r="T110" s="92">
        <f>O110*(1+'Control Panel'!$C$45)</f>
        <v>61735141.913851663</v>
      </c>
      <c r="U110" s="92">
        <f>P110*(1+'Control Panel'!$C$45)</f>
        <v>61735141.913851663</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241484.7998277033</v>
      </c>
      <c r="X110" s="92">
        <f t="shared" si="38"/>
        <v>20531.48627958924</v>
      </c>
      <c r="Y110" s="91">
        <f>T110*(1+'Control Panel'!$C$45)</f>
        <v>63587196.171267211</v>
      </c>
      <c r="Z110" s="91">
        <f>U110*(1+'Control Panel'!$C$45)</f>
        <v>63587196.171267211</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248729.34382253443</v>
      </c>
      <c r="AC110" s="93">
        <f t="shared" si="39"/>
        <v>21147.430867976916</v>
      </c>
      <c r="AD110" s="93">
        <f>Y110*(1+'Control Panel'!$C$45)</f>
        <v>65494812.056405231</v>
      </c>
      <c r="AE110" s="92">
        <f>Z110*(1+'Control Panel'!$C$45)</f>
        <v>65494812.056405231</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256191.22413721046</v>
      </c>
      <c r="AH110" s="91">
        <f t="shared" si="40"/>
        <v>21781.853794016235</v>
      </c>
      <c r="AI110" s="92">
        <f t="shared" si="41"/>
        <v>1105732.0664496659</v>
      </c>
      <c r="AJ110" s="92">
        <f t="shared" si="42"/>
        <v>1208479.2141916689</v>
      </c>
      <c r="AK110" s="92">
        <f t="shared" si="43"/>
        <v>102747.14774200297</v>
      </c>
    </row>
    <row r="111" spans="1:80" s="94" customFormat="1" ht="14" x14ac:dyDescent="0.3">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221932.85035518001</v>
      </c>
      <c r="G111" s="89">
        <f t="shared" si="33"/>
        <v>3.5495220802365668E-3</v>
      </c>
      <c r="H111" s="90">
        <f t="shared" si="34"/>
        <v>3.8958535604668074E-3</v>
      </c>
      <c r="I111" s="91">
        <f t="shared" si="35"/>
        <v>19729.266355180007</v>
      </c>
      <c r="J111" s="91">
        <f>C111*(1+'Control Panel'!$C$45)</f>
        <v>58675417.932917707</v>
      </c>
      <c r="K111" s="91">
        <f>D111*(1+'Control Panel'!$C$45)</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228590.83586583543</v>
      </c>
      <c r="N111" s="92">
        <f t="shared" si="36"/>
        <v>20321.146405835403</v>
      </c>
      <c r="O111" s="92">
        <f>J111*(1+'Control Panel'!$C$45)</f>
        <v>60435680.470905237</v>
      </c>
      <c r="P111" s="92">
        <f>K111*(1+'Control Panel'!$C$45)</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235448.56094181049</v>
      </c>
      <c r="S111" s="92">
        <f t="shared" si="37"/>
        <v>20930.780798010441</v>
      </c>
      <c r="T111" s="92">
        <f>O111*(1+'Control Panel'!$C$45)</f>
        <v>62248750.885032393</v>
      </c>
      <c r="U111" s="92">
        <f>P111*(1+'Control Panel'!$C$45)</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242512.01777006476</v>
      </c>
      <c r="X111" s="92">
        <f t="shared" si="38"/>
        <v>21558.704221950698</v>
      </c>
      <c r="Y111" s="91">
        <f>T111*(1+'Control Panel'!$C$45)</f>
        <v>64116213.411583364</v>
      </c>
      <c r="Z111" s="91">
        <f>U111*(1+'Control Panel'!$C$45)</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249787.37830316671</v>
      </c>
      <c r="AC111" s="93">
        <f t="shared" si="39"/>
        <v>22205.465348609199</v>
      </c>
      <c r="AD111" s="93">
        <f>Y111*(1+'Control Panel'!$C$45)</f>
        <v>66039699.813930869</v>
      </c>
      <c r="AE111" s="91">
        <f>Z111*(1+'Control Panel'!$C$45)</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257280.99965226176</v>
      </c>
      <c r="AH111" s="91">
        <f t="shared" si="40"/>
        <v>22871.629309067532</v>
      </c>
      <c r="AI111" s="92">
        <f t="shared" si="41"/>
        <v>1105732.0664496659</v>
      </c>
      <c r="AJ111" s="92">
        <f t="shared" si="42"/>
        <v>1213619.7925331392</v>
      </c>
      <c r="AK111" s="92">
        <f t="shared" si="43"/>
        <v>107887.7260834733</v>
      </c>
    </row>
    <row r="112" spans="1:80" s="94" customFormat="1" ht="14" x14ac:dyDescent="0.3">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223693.23590287499</v>
      </c>
      <c r="G112" s="89">
        <f t="shared" si="33"/>
        <v>3.495512636015313E-3</v>
      </c>
      <c r="H112" s="90">
        <f t="shared" si="34"/>
        <v>3.867006297423758E-3</v>
      </c>
      <c r="I112" s="91">
        <f t="shared" si="35"/>
        <v>21489.65190287499</v>
      </c>
      <c r="J112" s="91">
        <f>C112*(1+'Control Panel'!$C$45)</f>
        <v>59582016.489980623</v>
      </c>
      <c r="K112" s="91">
        <f>D112*(1+'Control Panel'!$C$45)</f>
        <v>59582016.489980623</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230404.03297996125</v>
      </c>
      <c r="N112" s="92">
        <f t="shared" si="36"/>
        <v>22134.343519961229</v>
      </c>
      <c r="O112" s="92">
        <f>J112*(1+'Control Panel'!$C$45)</f>
        <v>61369476.984680042</v>
      </c>
      <c r="P112" s="92">
        <f>K112*(1+'Control Panel'!$C$45)</f>
        <v>61369476.984680042</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237316.15396936008</v>
      </c>
      <c r="S112" s="92">
        <f t="shared" si="37"/>
        <v>22798.373825560033</v>
      </c>
      <c r="T112" s="92">
        <f>O112*(1+'Control Panel'!$C$45)</f>
        <v>63210561.294220448</v>
      </c>
      <c r="U112" s="92">
        <f>P112*(1+'Control Panel'!$C$45)</f>
        <v>63210561.294220448</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244435.6385884409</v>
      </c>
      <c r="X112" s="92">
        <f t="shared" si="38"/>
        <v>23482.325040326832</v>
      </c>
      <c r="Y112" s="91">
        <f>T112*(1+'Control Panel'!$C$45)</f>
        <v>65106878.133047059</v>
      </c>
      <c r="Z112" s="91">
        <f>U112*(1+'Control Panel'!$C$45)</f>
        <v>65106878.133047059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251768.70774609409</v>
      </c>
      <c r="AC112" s="93">
        <f t="shared" si="39"/>
        <v>24186.79479153658</v>
      </c>
      <c r="AD112" s="93">
        <f>Y112*(1+'Control Panel'!$C$45)</f>
        <v>67060084.477038473</v>
      </c>
      <c r="AE112" s="91">
        <f>Z112*(1+'Control Panel'!$C$45)</f>
        <v>67060084.477038473</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259321.76897847696</v>
      </c>
      <c r="AH112" s="91">
        <f t="shared" si="40"/>
        <v>24912.398635282734</v>
      </c>
      <c r="AI112" s="92">
        <f t="shared" si="41"/>
        <v>1105732.0664496659</v>
      </c>
      <c r="AJ112" s="92">
        <f t="shared" si="42"/>
        <v>1223246.3022623332</v>
      </c>
      <c r="AK112" s="92">
        <f t="shared" si="43"/>
        <v>117514.23581266729</v>
      </c>
    </row>
    <row r="113" spans="1:37" s="94" customFormat="1" ht="14" x14ac:dyDescent="0.3">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226303.50954275997</v>
      </c>
      <c r="G113" s="89">
        <f t="shared" si="33"/>
        <v>3.4183869063819264E-3</v>
      </c>
      <c r="H113" s="90">
        <f t="shared" si="34"/>
        <v>3.8258122758558426E-3</v>
      </c>
      <c r="I113" s="91">
        <f t="shared" si="35"/>
        <v>24099.925542759971</v>
      </c>
      <c r="J113" s="91">
        <f>C113*(1+'Control Panel'!$C$45)</f>
        <v>60926307.414521396</v>
      </c>
      <c r="K113" s="91">
        <f>D113*(1+'Control Panel'!$C$45)</f>
        <v>60926307.414521396</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233092.61482904281</v>
      </c>
      <c r="N113" s="92">
        <f t="shared" si="36"/>
        <v>24822.925369042787</v>
      </c>
      <c r="O113" s="92">
        <f>J113*(1+'Control Panel'!$C$45)</f>
        <v>62754096.636957042</v>
      </c>
      <c r="P113" s="92">
        <f>K113*(1+'Control Panel'!$C$45)</f>
        <v>62754096.636957042</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240085.39327391406</v>
      </c>
      <c r="S113" s="92">
        <f t="shared" si="37"/>
        <v>25567.613130114012</v>
      </c>
      <c r="T113" s="92">
        <f>O113*(1+'Control Panel'!$C$45)</f>
        <v>64636719.536065757</v>
      </c>
      <c r="U113" s="92">
        <f>P113*(1+'Control Panel'!$C$45)</f>
        <v>64636719.536065757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247287.9550721315</v>
      </c>
      <c r="X113" s="92">
        <f t="shared" si="38"/>
        <v>26334.641524017439</v>
      </c>
      <c r="Y113" s="91">
        <f>T113*(1+'Control Panel'!$C$45)</f>
        <v>66575821.122147731</v>
      </c>
      <c r="Z113" s="91">
        <f>U113*(1+'Control Panel'!$C$45)</f>
        <v>66575821.122147731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254706.59372429544</v>
      </c>
      <c r="AC113" s="93">
        <f t="shared" si="39"/>
        <v>27124.680769737926</v>
      </c>
      <c r="AD113" s="93">
        <f>Y113*(1+'Control Panel'!$C$45)</f>
        <v>68573095.755812168</v>
      </c>
      <c r="AE113" s="91">
        <f>Z113*(1+'Control Panel'!$C$45)</f>
        <v>68573095.755812168</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262347.79153602436</v>
      </c>
      <c r="AH113" s="91">
        <f t="shared" si="40"/>
        <v>27938.421192830137</v>
      </c>
      <c r="AI113" s="92">
        <f t="shared" si="41"/>
        <v>1105732.0664496659</v>
      </c>
      <c r="AJ113" s="92">
        <f t="shared" si="42"/>
        <v>1237520.3484354082</v>
      </c>
      <c r="AK113" s="92">
        <f t="shared" si="43"/>
        <v>131788.28198574227</v>
      </c>
    </row>
    <row r="114" spans="1:37" s="94" customFormat="1" ht="14" x14ac:dyDescent="0.3">
      <c r="A114" s="86" t="str">
        <f>'ESTIMATED Earned Revenue'!A115</f>
        <v>West Palm Beach, FL</v>
      </c>
      <c r="B114" s="86"/>
      <c r="C114" s="87">
        <f>'ESTIMATED Earned Revenue'!$I115*1.07925</f>
        <v>59214786.295469999</v>
      </c>
      <c r="D114" s="87">
        <f>'ESTIMATED Earned Revenue'!$L115*1.07925</f>
        <v>59214786.295469999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226429.57259093999</v>
      </c>
      <c r="G114" s="89">
        <f t="shared" si="33"/>
        <v>3.4147481845335785E-3</v>
      </c>
      <c r="H114" s="90">
        <f t="shared" si="34"/>
        <v>3.8238687793467918E-3</v>
      </c>
      <c r="I114" s="91">
        <f t="shared" si="35"/>
        <v>24225.988590939989</v>
      </c>
      <c r="J114" s="91">
        <f>C114*(1+'Control Panel'!$C$45)</f>
        <v>60991229.884334102</v>
      </c>
      <c r="K114" s="91">
        <f>D114*(1+'Control Panel'!$C$45)</f>
        <v>60991229.884334102</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233222.45976866822</v>
      </c>
      <c r="N114" s="92">
        <f t="shared" si="36"/>
        <v>24952.770308668201</v>
      </c>
      <c r="O114" s="92">
        <f>J114*(1+'Control Panel'!$C$45)</f>
        <v>62820966.780864127</v>
      </c>
      <c r="P114" s="92">
        <f>K114*(1+'Control Panel'!$C$45)</f>
        <v>62820966.780864127</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240219.13356172823</v>
      </c>
      <c r="S114" s="92">
        <f t="shared" si="37"/>
        <v>25701.353417928185</v>
      </c>
      <c r="T114" s="92">
        <f>O114*(1+'Control Panel'!$C$45)</f>
        <v>64705595.784290053</v>
      </c>
      <c r="U114" s="92">
        <f>P114*(1+'Control Panel'!$C$45)</f>
        <v>64705595.784290053</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247425.70756858011</v>
      </c>
      <c r="X114" s="92">
        <f t="shared" si="38"/>
        <v>26472.394020466047</v>
      </c>
      <c r="Y114" s="91">
        <f>T114*(1+'Control Panel'!$C$45)</f>
        <v>66646763.657818757</v>
      </c>
      <c r="Z114" s="91">
        <f>U114*(1+'Control Panel'!$C$45)</f>
        <v>66646763.657818757</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254848.47879563749</v>
      </c>
      <c r="AC114" s="93">
        <f t="shared" si="39"/>
        <v>27266.565841079981</v>
      </c>
      <c r="AD114" s="93">
        <f>Y114*(1+'Control Panel'!$C$45)</f>
        <v>68646166.567553326</v>
      </c>
      <c r="AE114" s="91">
        <f>Z114*(1+'Control Panel'!$C$45)</f>
        <v>68646166.567553326</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262493.93315950665</v>
      </c>
      <c r="AH114" s="91">
        <f t="shared" si="40"/>
        <v>28084.56281631242</v>
      </c>
      <c r="AI114" s="92">
        <f t="shared" si="41"/>
        <v>1105732.0664496659</v>
      </c>
      <c r="AJ114" s="92">
        <f t="shared" si="42"/>
        <v>1238209.7128541209</v>
      </c>
      <c r="AK114" s="92">
        <f t="shared" si="43"/>
        <v>132477.64640445495</v>
      </c>
    </row>
    <row r="115" spans="1:37" s="94" customFormat="1" ht="14" x14ac:dyDescent="0.3">
      <c r="A115" s="86" t="str">
        <f>'ESTIMATED Earned Revenue'!A116</f>
        <v>Macon, GA</v>
      </c>
      <c r="B115" s="86"/>
      <c r="C115" s="87">
        <f>'ESTIMATED Earned Revenue'!$I116*1.07925</f>
        <v>62792961.683865003</v>
      </c>
      <c r="D115" s="87">
        <f>'ESTIMATED Earned Revenue'!$L116*1.07925</f>
        <v>62792961.683865003</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233585.92336772999</v>
      </c>
      <c r="G115" s="89">
        <f t="shared" si="33"/>
        <v>3.2201631930980782E-3</v>
      </c>
      <c r="H115" s="90">
        <f t="shared" si="34"/>
        <v>3.719937985147644E-3</v>
      </c>
      <c r="I115" s="91">
        <f t="shared" si="35"/>
        <v>31382.33936772999</v>
      </c>
      <c r="J115" s="91">
        <f>C115*(1+'Control Panel'!$C$45)</f>
        <v>64676750.534380957</v>
      </c>
      <c r="K115" s="91">
        <f>D115*(1+'Control Panel'!$C$45)</f>
        <v>64676750.534380957</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240593.50106876192</v>
      </c>
      <c r="N115" s="92">
        <f t="shared" si="36"/>
        <v>32323.811608761898</v>
      </c>
      <c r="O115" s="92">
        <f>J115*(1+'Control Panel'!$C$45)</f>
        <v>66617053.050412387</v>
      </c>
      <c r="P115" s="92">
        <f>K115*(1+'Control Panel'!$C$45)</f>
        <v>66617053.050412387</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247811.30610082479</v>
      </c>
      <c r="S115" s="92">
        <f t="shared" si="37"/>
        <v>33293.525957024744</v>
      </c>
      <c r="T115" s="92">
        <f>O115*(1+'Control Panel'!$C$45)</f>
        <v>68615564.641924754</v>
      </c>
      <c r="U115" s="92">
        <f>P115*(1+'Control Panel'!$C$45)</f>
        <v>68615564.641924754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255245.6452838495</v>
      </c>
      <c r="X115" s="92">
        <f t="shared" si="38"/>
        <v>34292.331735735439</v>
      </c>
      <c r="Y115" s="91">
        <f>T115*(1+'Control Panel'!$C$45)</f>
        <v>70674031.581182495</v>
      </c>
      <c r="Z115" s="91">
        <f>U115*(1+'Control Panel'!$C$45)</f>
        <v>70674031.581182495</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262903.01464236499</v>
      </c>
      <c r="AC115" s="93">
        <f t="shared" si="39"/>
        <v>35321.101687807473</v>
      </c>
      <c r="AD115" s="93">
        <f>Y115*(1+'Control Panel'!$C$45)</f>
        <v>72794252.528617978</v>
      </c>
      <c r="AE115" s="91">
        <f>Z115*(1+'Control Panel'!$C$45)</f>
        <v>72794252.528617978</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270790.10508163599</v>
      </c>
      <c r="AH115" s="91">
        <f t="shared" si="40"/>
        <v>36380.734738441766</v>
      </c>
      <c r="AI115" s="92">
        <f t="shared" si="41"/>
        <v>1105732.0664496659</v>
      </c>
      <c r="AJ115" s="92">
        <f t="shared" si="42"/>
        <v>1277343.5721774371</v>
      </c>
      <c r="AK115" s="92">
        <f t="shared" si="43"/>
        <v>171611.5057277712</v>
      </c>
    </row>
    <row r="116" spans="1:37" s="94" customFormat="1" ht="14" x14ac:dyDescent="0.3">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234756.05403150001</v>
      </c>
      <c r="G116" s="89">
        <f t="shared" si="33"/>
        <v>3.1904367100249209E-3</v>
      </c>
      <c r="H116" s="90">
        <f t="shared" si="34"/>
        <v>3.7040606198290305E-3</v>
      </c>
      <c r="I116" s="91">
        <f t="shared" si="35"/>
        <v>32552.470031500008</v>
      </c>
      <c r="J116" s="91">
        <f>C116*(1+'Control Panel'!$C$45)</f>
        <v>65279367.826222509</v>
      </c>
      <c r="K116" s="91">
        <f>D116*(1+'Control Panel'!$C$45)</f>
        <v>65279367.826222509</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241798.735652445</v>
      </c>
      <c r="N116" s="92">
        <f t="shared" si="36"/>
        <v>33529.046192444977</v>
      </c>
      <c r="O116" s="92">
        <f>J116*(1+'Control Panel'!$C$45)</f>
        <v>67237748.861009181</v>
      </c>
      <c r="P116" s="92">
        <f>K116*(1+'Control Panel'!$C$45)</f>
        <v>67237748.861009181</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249052.69772201835</v>
      </c>
      <c r="S116" s="92">
        <f t="shared" si="37"/>
        <v>34534.917578218301</v>
      </c>
      <c r="T116" s="92">
        <f>O116*(1+'Control Panel'!$C$45)</f>
        <v>69254881.326839462</v>
      </c>
      <c r="U116" s="92">
        <f>P116*(1+'Control Panel'!$C$45)</f>
        <v>69254881.326839462</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256524.27865367889</v>
      </c>
      <c r="X116" s="92">
        <f t="shared" si="38"/>
        <v>35570.965105564828</v>
      </c>
      <c r="Y116" s="91">
        <f>T116*(1+'Control Panel'!$C$45)</f>
        <v>71332527.766644642</v>
      </c>
      <c r="Z116" s="91">
        <f>U116*(1+'Control Panel'!$C$45)</f>
        <v>71332527.766644642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264220.00701328926</v>
      </c>
      <c r="AC116" s="93">
        <f t="shared" si="39"/>
        <v>36638.094058731745</v>
      </c>
      <c r="AD116" s="93">
        <f>Y116*(1+'Control Panel'!$C$45)</f>
        <v>73472503.599643975</v>
      </c>
      <c r="AE116" s="91">
        <f>Z116*(1+'Control Panel'!$C$45)</f>
        <v>73472503.599643975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272146.60722368798</v>
      </c>
      <c r="AH116" s="91">
        <f t="shared" si="40"/>
        <v>37737.236880493758</v>
      </c>
      <c r="AI116" s="92">
        <f t="shared" si="41"/>
        <v>1105732.0664496659</v>
      </c>
      <c r="AJ116" s="92">
        <f t="shared" si="42"/>
        <v>1283742.3262651195</v>
      </c>
      <c r="AK116" s="92">
        <f t="shared" si="43"/>
        <v>178010.25981545355</v>
      </c>
    </row>
    <row r="117" spans="1:37" s="94" customFormat="1" ht="14" x14ac:dyDescent="0.3">
      <c r="A117" s="86" t="str">
        <f>'ESTIMATED Earned Revenue'!A118</f>
        <v>Dayton, OH</v>
      </c>
      <c r="B117" s="86"/>
      <c r="C117" s="87">
        <f>'ESTIMATED Earned Revenue'!$I118*1.07925</f>
        <v>64581024.522262506</v>
      </c>
      <c r="D117" s="87">
        <f>'ESTIMATED Earned Revenue'!$L118*1.07925</f>
        <v>64581024.522262506</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237162.04904452502</v>
      </c>
      <c r="G117" s="89">
        <f t="shared" si="33"/>
        <v>3.1310061352510126E-3</v>
      </c>
      <c r="H117" s="90">
        <f t="shared" si="34"/>
        <v>3.6723178487633006E-3</v>
      </c>
      <c r="I117" s="91">
        <f t="shared" si="35"/>
        <v>34958.465044525015</v>
      </c>
      <c r="J117" s="91">
        <f>C117*(1+'Control Panel'!$C$45)</f>
        <v>66518455.257930383</v>
      </c>
      <c r="K117" s="91">
        <f>D117*(1+'Control Panel'!$C$45)</f>
        <v>66518455.257930383</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244276.91051586077</v>
      </c>
      <c r="N117" s="92">
        <f t="shared" si="36"/>
        <v>36007.221055860748</v>
      </c>
      <c r="O117" s="92">
        <f>J117*(1+'Control Panel'!$C$45)</f>
        <v>68514008.915668294</v>
      </c>
      <c r="P117" s="92">
        <f>K117*(1+'Control Panel'!$C$45)</f>
        <v>68514008.915668294</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251605.2178313366</v>
      </c>
      <c r="S117" s="92">
        <f t="shared" si="37"/>
        <v>37087.437687536556</v>
      </c>
      <c r="T117" s="92">
        <f>O117*(1+'Control Panel'!$C$45)</f>
        <v>70569429.183138341</v>
      </c>
      <c r="U117" s="92">
        <f>P117*(1+'Control Panel'!$C$45)</f>
        <v>70569429.183138341</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259153.37436627666</v>
      </c>
      <c r="X117" s="92">
        <f t="shared" si="38"/>
        <v>38200.060818162601</v>
      </c>
      <c r="Y117" s="91">
        <f>T117*(1+'Control Panel'!$C$45)</f>
        <v>72686512.058632493</v>
      </c>
      <c r="Z117" s="91">
        <f>U117*(1+'Control Panel'!$C$45)</f>
        <v>72686512.058632493</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266927.97559726494</v>
      </c>
      <c r="AC117" s="93">
        <f t="shared" si="39"/>
        <v>39346.062642707431</v>
      </c>
      <c r="AD117" s="93">
        <f>Y117*(1+'Control Panel'!$C$45)</f>
        <v>74867107.42039147</v>
      </c>
      <c r="AE117" s="91">
        <f>Z117*(1+'Control Panel'!$C$45)</f>
        <v>74867107.42039147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274935.81486518297</v>
      </c>
      <c r="AH117" s="91">
        <f t="shared" si="40"/>
        <v>40526.444521988742</v>
      </c>
      <c r="AI117" s="92">
        <f t="shared" si="41"/>
        <v>1105732.0664496659</v>
      </c>
      <c r="AJ117" s="92">
        <f t="shared" si="42"/>
        <v>1296899.2931759218</v>
      </c>
      <c r="AK117" s="92">
        <f t="shared" si="43"/>
        <v>191167.22672625585</v>
      </c>
    </row>
    <row r="118" spans="1:37" s="94" customFormat="1" ht="14" x14ac:dyDescent="0.3">
      <c r="A118" s="86" t="str">
        <f>'ESTIMATED Earned Revenue'!A119</f>
        <v>San Jose, CA</v>
      </c>
      <c r="B118" s="86"/>
      <c r="C118" s="87">
        <f>'ESTIMATED Earned Revenue'!$I119*1.07925</f>
        <v>64625518.330312505</v>
      </c>
      <c r="D118" s="87">
        <f>'ESTIMATED Earned Revenue'!$L119*1.07925</f>
        <v>64625518.330312505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237251.03666062502</v>
      </c>
      <c r="G118" s="89">
        <f t="shared" si="33"/>
        <v>3.128850479256531E-3</v>
      </c>
      <c r="H118" s="90">
        <f t="shared" si="34"/>
        <v>3.6711664802128599E-3</v>
      </c>
      <c r="I118" s="91">
        <f t="shared" si="35"/>
        <v>35047.452660625015</v>
      </c>
      <c r="J118" s="91">
        <f>C118*(1+'Control Panel'!$C$45)</f>
        <v>66564283.880221881</v>
      </c>
      <c r="K118" s="91">
        <f>D118*(1+'Control Panel'!$C$45)</f>
        <v>66564283.880221881</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244368.56776044378</v>
      </c>
      <c r="N118" s="92">
        <f t="shared" si="36"/>
        <v>36098.878300443757</v>
      </c>
      <c r="O118" s="92">
        <f>J118*(1+'Control Panel'!$C$45)</f>
        <v>68561212.396628544</v>
      </c>
      <c r="P118" s="92">
        <f>K118*(1+'Control Panel'!$C$45)</f>
        <v>68561212.396628544</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251699.6247932571</v>
      </c>
      <c r="S118" s="92">
        <f t="shared" si="37"/>
        <v>37181.844649457053</v>
      </c>
      <c r="T118" s="92">
        <f>O118*(1+'Control Panel'!$C$45)</f>
        <v>70618048.768527403</v>
      </c>
      <c r="U118" s="92">
        <f>P118*(1+'Control Panel'!$C$45)</f>
        <v>70618048.768527403</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259250.6135370548</v>
      </c>
      <c r="X118" s="92">
        <f t="shared" si="38"/>
        <v>38297.299988940737</v>
      </c>
      <c r="Y118" s="91">
        <f>T118*(1+'Control Panel'!$C$45)</f>
        <v>72736590.231583223</v>
      </c>
      <c r="Z118" s="91">
        <f>U118*(1+'Control Panel'!$C$45)</f>
        <v>72736590.231583223</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267028.13194316643</v>
      </c>
      <c r="AC118" s="93">
        <f t="shared" si="39"/>
        <v>39446.218988608918</v>
      </c>
      <c r="AD118" s="93">
        <f>Y118*(1+'Control Panel'!$C$45)</f>
        <v>74918687.938530728</v>
      </c>
      <c r="AE118" s="91">
        <f>Z118*(1+'Control Panel'!$C$45)</f>
        <v>74918687.938530728</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275038.97590146144</v>
      </c>
      <c r="AH118" s="91">
        <f t="shared" si="40"/>
        <v>40629.605558267212</v>
      </c>
      <c r="AI118" s="92">
        <f t="shared" si="41"/>
        <v>1105732.0664496659</v>
      </c>
      <c r="AJ118" s="92">
        <f t="shared" si="42"/>
        <v>1297385.9139353835</v>
      </c>
      <c r="AK118" s="92">
        <f t="shared" si="43"/>
        <v>191653.84748571762</v>
      </c>
    </row>
    <row r="119" spans="1:37" s="94" customFormat="1" ht="14" x14ac:dyDescent="0.3">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240056.16921784001</v>
      </c>
      <c r="G119" s="89">
        <f t="shared" si="33"/>
        <v>3.0571858994267397E-3</v>
      </c>
      <c r="H119" s="90">
        <f t="shared" si="34"/>
        <v>3.6294922230615846E-3</v>
      </c>
      <c r="I119" s="91">
        <f t="shared" si="35"/>
        <v>37852.585217840009</v>
      </c>
      <c r="J119" s="91">
        <f>C119*(1+'Control Panel'!$C$45)</f>
        <v>68124640.885938004</v>
      </c>
      <c r="K119" s="91">
        <f>D119*(1+'Control Panel'!$C$45)</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247257.85435437522</v>
      </c>
      <c r="N119" s="92">
        <f t="shared" si="36"/>
        <v>38988.164894375193</v>
      </c>
      <c r="O119" s="92">
        <f>J119*(1+'Control Panel'!$C$45)</f>
        <v>70168380.11251615</v>
      </c>
      <c r="P119" s="92">
        <f>K119*(1+'Control Panel'!$C$45)</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254675.58998500643</v>
      </c>
      <c r="S119" s="92">
        <f t="shared" si="37"/>
        <v>40157.809841206385</v>
      </c>
      <c r="T119" s="92">
        <f>O119*(1+'Control Panel'!$C$45)</f>
        <v>72273431.515891641</v>
      </c>
      <c r="U119" s="92">
        <f>P119*(1+'Control Panel'!$C$45)</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262315.85780635668</v>
      </c>
      <c r="X119" s="92">
        <f t="shared" si="38"/>
        <v>41362.544258242619</v>
      </c>
      <c r="Y119" s="91">
        <f>T119*(1+'Control Panel'!$C$45)</f>
        <v>74441634.461368397</v>
      </c>
      <c r="Z119" s="91">
        <f>U119*(1+'Control Panel'!$C$45)</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270185.33360054734</v>
      </c>
      <c r="AC119" s="93">
        <f t="shared" si="39"/>
        <v>42603.420645989827</v>
      </c>
      <c r="AD119" s="93">
        <f>Y119*(1+'Control Panel'!$C$45)</f>
        <v>76674883.495209455</v>
      </c>
      <c r="AE119" s="91">
        <f>Z119*(1+'Control Panel'!$C$45)</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278290.89366856386</v>
      </c>
      <c r="AH119" s="91">
        <f t="shared" si="40"/>
        <v>43881.523325369635</v>
      </c>
      <c r="AI119" s="92">
        <f t="shared" si="41"/>
        <v>1105732.0664496659</v>
      </c>
      <c r="AJ119" s="92">
        <f t="shared" si="42"/>
        <v>1312725.5294148496</v>
      </c>
      <c r="AK119" s="92">
        <f t="shared" si="43"/>
        <v>206993.46296518366</v>
      </c>
    </row>
    <row r="120" spans="1:37" s="94" customFormat="1" ht="14" x14ac:dyDescent="0.3">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240189.27562420003</v>
      </c>
      <c r="G120" s="89">
        <f t="shared" si="33"/>
        <v>3.0418815713288299E-3</v>
      </c>
      <c r="H120" s="90">
        <f t="shared" si="34"/>
        <v>3.6133253263803426E-3</v>
      </c>
      <c r="I120" s="91">
        <f t="shared" si="35"/>
        <v>37985.69162420003</v>
      </c>
      <c r="J120" s="91">
        <f>C120*(1+'Control Panel'!$C$45)</f>
        <v>68467389.88231501</v>
      </c>
      <c r="K120" s="91">
        <f>D120*(1+'Control Panel'!$C$45)</f>
        <v>68467389.88231501</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247394.95395292604</v>
      </c>
      <c r="N120" s="92">
        <f t="shared" si="36"/>
        <v>39125.264492926013</v>
      </c>
      <c r="O120" s="92">
        <f>J120*(1+'Control Panel'!$C$45)</f>
        <v>70521411.578784466</v>
      </c>
      <c r="P120" s="92">
        <f>K120*(1+'Control Panel'!$C$45)</f>
        <v>70521411.578784466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254816.80257151375</v>
      </c>
      <c r="S120" s="92">
        <f t="shared" si="37"/>
        <v>40299.022427713702</v>
      </c>
      <c r="T120" s="92">
        <f>O120*(1+'Control Panel'!$C$45)</f>
        <v>72637053.926147997</v>
      </c>
      <c r="U120" s="92">
        <f>P120*(1+'Control Panel'!$C$45)</f>
        <v>72637053.926147997</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262461.30677045922</v>
      </c>
      <c r="X120" s="92">
        <f t="shared" si="38"/>
        <v>41507.993222345161</v>
      </c>
      <c r="Y120" s="91">
        <f>T120*(1+'Control Panel'!$C$45)</f>
        <v>74816165.543932438</v>
      </c>
      <c r="Z120" s="91">
        <f>U120*(1+'Control Panel'!$C$45)</f>
        <v>74816165.543932438</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270335.14603357296</v>
      </c>
      <c r="AC120" s="93">
        <f t="shared" si="39"/>
        <v>42753.233079015452</v>
      </c>
      <c r="AD120" s="93">
        <f>Y120*(1+'Control Panel'!$C$45)</f>
        <v>77060650.510250419</v>
      </c>
      <c r="AE120" s="91">
        <f>Z120*(1+'Control Panel'!$C$45)</f>
        <v>77060650.510250419</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278445.20047458023</v>
      </c>
      <c r="AH120" s="91">
        <f t="shared" si="40"/>
        <v>44035.830131385999</v>
      </c>
      <c r="AI120" s="92">
        <f t="shared" si="41"/>
        <v>1105732.0664496659</v>
      </c>
      <c r="AJ120" s="92">
        <f t="shared" si="42"/>
        <v>1313453.4098030522</v>
      </c>
      <c r="AK120" s="92">
        <f t="shared" si="43"/>
        <v>207721.34335338627</v>
      </c>
    </row>
    <row r="121" spans="1:37" s="94" customFormat="1" ht="14" x14ac:dyDescent="0.3">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241036.95526870003</v>
      </c>
      <c r="G121" s="89">
        <f t="shared" si="33"/>
        <v>2.9479009938273766E-3</v>
      </c>
      <c r="H121" s="90">
        <f t="shared" si="34"/>
        <v>3.5140479012761992E-3</v>
      </c>
      <c r="I121" s="91">
        <f t="shared" si="35"/>
        <v>38833.371268700022</v>
      </c>
      <c r="J121" s="91">
        <f>C121*(1+'Control Panel'!$C$45)</f>
        <v>70650164.966902509</v>
      </c>
      <c r="K121" s="91">
        <f>D121*(1+'Control Panel'!$C$45)</f>
        <v>70650164.966902509</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248268.06398676103</v>
      </c>
      <c r="N121" s="92">
        <f t="shared" si="36"/>
        <v>39998.374526761007</v>
      </c>
      <c r="O121" s="92">
        <f>J121*(1+'Control Panel'!$C$45)</f>
        <v>72769669.915909588</v>
      </c>
      <c r="P121" s="92">
        <f>K121*(1+'Control Panel'!$C$45)</f>
        <v>72769669.915909588</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255716.10590636381</v>
      </c>
      <c r="S121" s="92">
        <f t="shared" si="37"/>
        <v>41198.325762563763</v>
      </c>
      <c r="T121" s="92">
        <f>O121*(1+'Control Panel'!$C$45)</f>
        <v>74952760.013386875</v>
      </c>
      <c r="U121" s="92">
        <f>P121*(1+'Control Panel'!$C$45)</f>
        <v>74952760.013386875</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263387.58920535474</v>
      </c>
      <c r="X121" s="92">
        <f t="shared" si="38"/>
        <v>42434.27565724068</v>
      </c>
      <c r="Y121" s="91">
        <f>T121*(1+'Control Panel'!$C$45)</f>
        <v>77201342.813788489</v>
      </c>
      <c r="Z121" s="91">
        <f>U121*(1+'Control Panel'!$C$45)</f>
        <v>77201342.813788489</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271289.21694151539</v>
      </c>
      <c r="AC121" s="93">
        <f t="shared" si="39"/>
        <v>43707.303986957879</v>
      </c>
      <c r="AD121" s="93">
        <f>Y121*(1+'Control Panel'!$C$45)</f>
        <v>79517383.098202139</v>
      </c>
      <c r="AE121" s="91">
        <f>Z121*(1+'Control Panel'!$C$45)</f>
        <v>79517383.098202139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279427.89350976091</v>
      </c>
      <c r="AH121" s="91">
        <f t="shared" si="40"/>
        <v>45018.52316656668</v>
      </c>
      <c r="AI121" s="92">
        <f t="shared" si="41"/>
        <v>1105732.0664496659</v>
      </c>
      <c r="AJ121" s="92">
        <f t="shared" si="42"/>
        <v>1318088.8695497559</v>
      </c>
      <c r="AK121" s="92">
        <f t="shared" si="43"/>
        <v>212356.80310009001</v>
      </c>
    </row>
    <row r="122" spans="1:37" s="94" customFormat="1" ht="14" x14ac:dyDescent="0.3">
      <c r="A122" s="86" t="str">
        <f>'ESTIMATED Earned Revenue'!A123</f>
        <v>Roanoke, VA</v>
      </c>
      <c r="B122" s="86"/>
      <c r="C122" s="87">
        <f>'ESTIMATED Earned Revenue'!$I123*1.07925</f>
        <v>70013940.659572497</v>
      </c>
      <c r="D122" s="87">
        <f>'ESTIMATED Earned Revenue'!$L123*1.07925</f>
        <v>70013940.659572497</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241605.57426382901</v>
      </c>
      <c r="G122" s="89">
        <f t="shared" si="33"/>
        <v>2.8880474673346956E-3</v>
      </c>
      <c r="H122" s="90">
        <f t="shared" si="34"/>
        <v>3.4508209649073084E-3</v>
      </c>
      <c r="I122" s="91">
        <f t="shared" si="35"/>
        <v>39401.990263829008</v>
      </c>
      <c r="J122" s="91">
        <f>C122*(1+'Control Panel'!$C$45)</f>
        <v>72114358.879359677</v>
      </c>
      <c r="K122" s="91">
        <f>D122*(1+'Control Panel'!$C$45)</f>
        <v>72114358.879359677</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248853.74155174388</v>
      </c>
      <c r="N122" s="92">
        <f t="shared" si="36"/>
        <v>40584.052091743855</v>
      </c>
      <c r="O122" s="92">
        <f>J122*(1+'Control Panel'!$C$45)</f>
        <v>74277789.645740464</v>
      </c>
      <c r="P122" s="92">
        <f>K122*(1+'Control Panel'!$C$45)</f>
        <v>74277789.645740464</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256319.35379829616</v>
      </c>
      <c r="S122" s="92">
        <f t="shared" si="37"/>
        <v>41801.573654496111</v>
      </c>
      <c r="T122" s="92">
        <f>O122*(1+'Control Panel'!$C$45)</f>
        <v>76506123.335112676</v>
      </c>
      <c r="U122" s="92">
        <f>P122*(1+'Control Panel'!$C$45)</f>
        <v>76506123.335112676</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264008.93453404505</v>
      </c>
      <c r="X122" s="92">
        <f t="shared" si="38"/>
        <v>43055.620985930989</v>
      </c>
      <c r="Y122" s="91">
        <f>T122*(1+'Control Panel'!$C$45)</f>
        <v>78801307.035166055</v>
      </c>
      <c r="Z122" s="91">
        <f>U122*(1+'Control Panel'!$C$45)</f>
        <v>78801307.035166055</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271929.20263006643</v>
      </c>
      <c r="AC122" s="93">
        <f t="shared" si="39"/>
        <v>44347.289675508917</v>
      </c>
      <c r="AD122" s="93">
        <f>Y122*(1+'Control Panel'!$C$45)</f>
        <v>81165346.246221036</v>
      </c>
      <c r="AE122" s="91">
        <f>Z122*(1+'Control Panel'!$C$45)</f>
        <v>81165346.246221036</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280087.07876896847</v>
      </c>
      <c r="AH122" s="91">
        <f t="shared" si="40"/>
        <v>45677.708425774239</v>
      </c>
      <c r="AI122" s="92">
        <f t="shared" si="41"/>
        <v>1105732.0664496659</v>
      </c>
      <c r="AJ122" s="92">
        <f t="shared" si="42"/>
        <v>1321198.31128312</v>
      </c>
      <c r="AK122" s="92">
        <f t="shared" si="43"/>
        <v>215466.24483345402</v>
      </c>
    </row>
    <row r="123" spans="1:37" s="94" customFormat="1" ht="14" x14ac:dyDescent="0.3">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241641.51744610001</v>
      </c>
      <c r="G123" s="89">
        <f t="shared" si="33"/>
        <v>2.8843456131350592E-3</v>
      </c>
      <c r="H123" s="90">
        <f t="shared" si="34"/>
        <v>3.4469104701772123E-3</v>
      </c>
      <c r="I123" s="91">
        <f t="shared" si="35"/>
        <v>39437.933446100011</v>
      </c>
      <c r="J123" s="91">
        <f>C123*(1+'Control Panel'!$C$45)</f>
        <v>72206912.573707506</v>
      </c>
      <c r="K123" s="91">
        <f>D123*(1+'Control Panel'!$C$45)</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248890.76302948303</v>
      </c>
      <c r="N123" s="92">
        <f t="shared" si="36"/>
        <v>40621.073569483007</v>
      </c>
      <c r="O123" s="92">
        <f>J123*(1+'Control Panel'!$C$45)</f>
        <v>74373119.950918734</v>
      </c>
      <c r="P123" s="92">
        <f>K123*(1+'Control Panel'!$C$45)</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256357.48592036747</v>
      </c>
      <c r="S123" s="92">
        <f t="shared" si="37"/>
        <v>41839.705776567425</v>
      </c>
      <c r="T123" s="92">
        <f>O123*(1+'Control Panel'!$C$45)</f>
        <v>76604313.5494463</v>
      </c>
      <c r="U123" s="92">
        <f>P123*(1+'Control Panel'!$C$45)</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264048.21061977855</v>
      </c>
      <c r="X123" s="92">
        <f t="shared" si="38"/>
        <v>43094.897071664484</v>
      </c>
      <c r="Y123" s="91">
        <f>T123*(1+'Control Panel'!$C$45)</f>
        <v>78902442.955929697</v>
      </c>
      <c r="Z123" s="91">
        <f>U123*(1+'Control Panel'!$C$45)</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271969.65699837188</v>
      </c>
      <c r="AC123" s="93">
        <f t="shared" si="39"/>
        <v>44387.744043814368</v>
      </c>
      <c r="AD123" s="93">
        <f>Y123*(1+'Control Panel'!$C$45)</f>
        <v>81269516.244607583</v>
      </c>
      <c r="AE123" s="91">
        <f>Z123*(1+'Control Panel'!$C$45)</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280128.74676832312</v>
      </c>
      <c r="AH123" s="91">
        <f t="shared" si="40"/>
        <v>45719.376425128896</v>
      </c>
      <c r="AI123" s="92">
        <f t="shared" si="41"/>
        <v>1105732.0664496659</v>
      </c>
      <c r="AJ123" s="92">
        <f t="shared" si="42"/>
        <v>1321394.8633363242</v>
      </c>
      <c r="AK123" s="92">
        <f t="shared" si="43"/>
        <v>215662.7968866583</v>
      </c>
    </row>
    <row r="124" spans="1:37" s="94" customFormat="1" ht="14" x14ac:dyDescent="0.3">
      <c r="A124" s="86" t="str">
        <f>'ESTIMATED Earned Revenue'!A125</f>
        <v>Menasha, WI</v>
      </c>
      <c r="B124" s="86"/>
      <c r="C124" s="87">
        <f>'ESTIMATED Earned Revenue'!$I125*1.07925</f>
        <v>71813932.426635012</v>
      </c>
      <c r="D124" s="87">
        <f>'ESTIMATED Earned Revenue'!$L125*1.07925</f>
        <v>71813932.426635012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242325.57097065402</v>
      </c>
      <c r="G124" s="89">
        <f t="shared" si="33"/>
        <v>2.8156595408080575E-3</v>
      </c>
      <c r="H124" s="90">
        <f t="shared" si="34"/>
        <v>3.3743531760806081E-3</v>
      </c>
      <c r="I124" s="91">
        <f t="shared" si="35"/>
        <v>40121.986970654019</v>
      </c>
      <c r="J124" s="91">
        <f>C124*(1+'Control Panel'!$C$45)</f>
        <v>73968350.39943406</v>
      </c>
      <c r="K124" s="91">
        <f>D124*(1+'Control Panel'!$C$45)</f>
        <v>73968350.39943406</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249595.33815977364</v>
      </c>
      <c r="N124" s="92">
        <f t="shared" si="36"/>
        <v>41325.648699773621</v>
      </c>
      <c r="O124" s="92">
        <f>J124*(1+'Control Panel'!$C$45)</f>
        <v>76187400.911417082</v>
      </c>
      <c r="P124" s="92">
        <f>K124*(1+'Control Panel'!$C$45)</f>
        <v>76187400.911417082</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257083.19830456682</v>
      </c>
      <c r="S124" s="92">
        <f t="shared" si="37"/>
        <v>42565.418160766771</v>
      </c>
      <c r="T124" s="92">
        <f>O124*(1+'Control Panel'!$C$45)</f>
        <v>78473022.938759595</v>
      </c>
      <c r="U124" s="92">
        <f>P124*(1+'Control Panel'!$C$45)</f>
        <v>78473022.938759595</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264795.69437550387</v>
      </c>
      <c r="X124" s="92">
        <f t="shared" si="38"/>
        <v>43842.380827389803</v>
      </c>
      <c r="Y124" s="91">
        <f>T124*(1+'Control Panel'!$C$45)</f>
        <v>80827213.626922384</v>
      </c>
      <c r="Z124" s="91">
        <f>U124*(1+'Control Panel'!$C$45)</f>
        <v>80827213.626922384</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272739.56526676891</v>
      </c>
      <c r="AC124" s="93">
        <f t="shared" si="39"/>
        <v>45157.652312211401</v>
      </c>
      <c r="AD124" s="93">
        <f>Y124*(1+'Control Panel'!$C$45)</f>
        <v>83252030.035730064</v>
      </c>
      <c r="AE124" s="91">
        <f>Z124*(1+'Control Panel'!$C$45)</f>
        <v>83252030.035730064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280921.75228477211</v>
      </c>
      <c r="AH124" s="91">
        <f t="shared" si="40"/>
        <v>46512.381941577885</v>
      </c>
      <c r="AI124" s="92">
        <f t="shared" si="41"/>
        <v>1105732.0664496659</v>
      </c>
      <c r="AJ124" s="92">
        <f t="shared" si="42"/>
        <v>1325135.5483913855</v>
      </c>
      <c r="AK124" s="92">
        <f t="shared" si="43"/>
        <v>219403.48194171954</v>
      </c>
    </row>
    <row r="125" spans="1:37" s="94" customFormat="1" ht="14" x14ac:dyDescent="0.3">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242691.39363699401</v>
      </c>
      <c r="G125" s="89">
        <f t="shared" si="33"/>
        <v>2.7802527802120065E-3</v>
      </c>
      <c r="H125" s="90">
        <f t="shared" si="34"/>
        <v>3.3369508519333615E-3</v>
      </c>
      <c r="I125" s="91">
        <f t="shared" si="35"/>
        <v>40487.809636994003</v>
      </c>
      <c r="J125" s="91">
        <f>C125*(1+'Control Panel'!$C$45)</f>
        <v>74910343.765259549</v>
      </c>
      <c r="K125" s="91">
        <f>D125*(1+'Control Panel'!$C$45)</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249972.13550610383</v>
      </c>
      <c r="N125" s="92">
        <f t="shared" si="36"/>
        <v>41702.446046103811</v>
      </c>
      <c r="O125" s="92">
        <f>J125*(1+'Control Panel'!$C$45)</f>
        <v>77157654.078217342</v>
      </c>
      <c r="P125" s="92">
        <f>K125*(1+'Control Panel'!$C$45)</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257471.29957128692</v>
      </c>
      <c r="S125" s="92">
        <f t="shared" si="37"/>
        <v>42953.51942748687</v>
      </c>
      <c r="T125" s="92">
        <f>O125*(1+'Control Panel'!$C$45)</f>
        <v>79472383.700563863</v>
      </c>
      <c r="U125" s="92">
        <f>P125*(1+'Control Panel'!$C$45)</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265195.43868022558</v>
      </c>
      <c r="X125" s="92">
        <f t="shared" si="38"/>
        <v>44242.125132111512</v>
      </c>
      <c r="Y125" s="91">
        <f>T125*(1+'Control Panel'!$C$45)</f>
        <v>81856555.211580783</v>
      </c>
      <c r="Z125" s="91">
        <f>U125*(1+'Control Panel'!$C$45)</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273151.30190063227</v>
      </c>
      <c r="AC125" s="93">
        <f t="shared" si="39"/>
        <v>45569.38894607476</v>
      </c>
      <c r="AD125" s="93">
        <f>Y125*(1+'Control Panel'!$C$45)</f>
        <v>84312251.867928207</v>
      </c>
      <c r="AE125" s="91">
        <f>Z125*(1+'Control Panel'!$C$45)</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281345.84101765137</v>
      </c>
      <c r="AH125" s="91">
        <f t="shared" si="40"/>
        <v>46936.470674457145</v>
      </c>
      <c r="AI125" s="92">
        <f t="shared" si="41"/>
        <v>1105732.0664496659</v>
      </c>
      <c r="AJ125" s="92">
        <f t="shared" si="42"/>
        <v>1327136.0166759</v>
      </c>
      <c r="AK125" s="92">
        <f t="shared" si="43"/>
        <v>221403.95022623404</v>
      </c>
    </row>
    <row r="126" spans="1:37" s="94" customFormat="1" ht="14" x14ac:dyDescent="0.3">
      <c r="A126" s="86" t="str">
        <f>'ESTIMATED Earned Revenue'!A127</f>
        <v>Charleston, SC</v>
      </c>
      <c r="B126" s="86"/>
      <c r="C126" s="87">
        <f>'ESTIMATED Earned Revenue'!$I127*1.07925</f>
        <v>77430538.705500007</v>
      </c>
      <c r="D126" s="87">
        <f>'ESTIMATED Earned Revenue'!$L127*1.07925</f>
        <v>77430538.705500007</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244572.21348220002</v>
      </c>
      <c r="G126" s="89">
        <f t="shared" si="33"/>
        <v>2.611419052230321E-3</v>
      </c>
      <c r="H126" s="90">
        <f t="shared" si="34"/>
        <v>3.1586014713446348E-3</v>
      </c>
      <c r="I126" s="91">
        <f t="shared" si="35"/>
        <v>42368.62948220002</v>
      </c>
      <c r="J126" s="91">
        <f>C126*(1+'Control Panel'!$C$45)</f>
        <v>79753454.866665006</v>
      </c>
      <c r="K126" s="91">
        <f>D126*(1+'Control Panel'!$C$45)</f>
        <v>79753454.866665006</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251909.37994666601</v>
      </c>
      <c r="N126" s="92">
        <f t="shared" si="36"/>
        <v>43639.69048666599</v>
      </c>
      <c r="O126" s="92">
        <f>J126*(1+'Control Panel'!$C$45)</f>
        <v>82146058.512664959</v>
      </c>
      <c r="P126" s="92">
        <f>K126*(1+'Control Panel'!$C$45)</f>
        <v>82146058.512664959</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259466.66134506595</v>
      </c>
      <c r="S126" s="92">
        <f t="shared" si="37"/>
        <v>44948.881201265904</v>
      </c>
      <c r="T126" s="92">
        <f>O126*(1+'Control Panel'!$C$45)</f>
        <v>84610440.268044904</v>
      </c>
      <c r="U126" s="92">
        <f>P126*(1+'Control Panel'!$C$45)</f>
        <v>84610440.268044904</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267250.66130721796</v>
      </c>
      <c r="X126" s="92">
        <f t="shared" si="38"/>
        <v>46297.347759103897</v>
      </c>
      <c r="Y126" s="91">
        <f>T126*(1+'Control Panel'!$C$45)</f>
        <v>87148753.476086259</v>
      </c>
      <c r="Z126" s="91">
        <f>U126*(1+'Control Panel'!$C$45)</f>
        <v>87148753.476086259</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275268.1812064345</v>
      </c>
      <c r="AC126" s="93">
        <f t="shared" si="39"/>
        <v>47686.268251876987</v>
      </c>
      <c r="AD126" s="93">
        <f>Y126*(1+'Control Panel'!$C$45)</f>
        <v>89763216.080368847</v>
      </c>
      <c r="AE126" s="91">
        <f>Z126*(1+'Control Panel'!$C$45)</f>
        <v>89763216.080368847</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283526.22670262761</v>
      </c>
      <c r="AH126" s="91">
        <f t="shared" si="40"/>
        <v>49116.856359433383</v>
      </c>
      <c r="AI126" s="92">
        <f t="shared" si="41"/>
        <v>1105732.0664496659</v>
      </c>
      <c r="AJ126" s="92">
        <f t="shared" si="42"/>
        <v>1337421.1105080121</v>
      </c>
      <c r="AK126" s="92">
        <f t="shared" si="43"/>
        <v>231689.04405834619</v>
      </c>
    </row>
    <row r="127" spans="1:37" s="94" customFormat="1" ht="14" x14ac:dyDescent="0.3">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245270.80076573201</v>
      </c>
      <c r="G127" s="89">
        <f t="shared" si="33"/>
        <v>2.5538169713687905E-3</v>
      </c>
      <c r="H127" s="90">
        <f t="shared" si="34"/>
        <v>3.0977528745323316E-3</v>
      </c>
      <c r="I127" s="91">
        <f t="shared" si="35"/>
        <v>43067.21676573201</v>
      </c>
      <c r="J127" s="91">
        <f>C127*(1+'Control Panel'!$C$45)</f>
        <v>81552317.121759892</v>
      </c>
      <c r="K127" s="91">
        <f>D127*(1+'Control Panel'!$C$45)</f>
        <v>81552317.121759892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252628.92484870399</v>
      </c>
      <c r="N127" s="92">
        <f t="shared" si="36"/>
        <v>44359.235388703964</v>
      </c>
      <c r="O127" s="92">
        <f>J127*(1+'Control Panel'!$C$45)</f>
        <v>83998886.635412693</v>
      </c>
      <c r="P127" s="92">
        <f>K127*(1+'Control Panel'!$C$45)</f>
        <v>83998886.635412693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260207.79259416505</v>
      </c>
      <c r="S127" s="92">
        <f t="shared" si="37"/>
        <v>45690.012450365</v>
      </c>
      <c r="T127" s="92">
        <f>O127*(1+'Control Panel'!$C$45)</f>
        <v>86518853.234475076</v>
      </c>
      <c r="U127" s="92">
        <f>P127*(1+'Control Panel'!$C$45)</f>
        <v>86518853.234475076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268014.02649379004</v>
      </c>
      <c r="X127" s="92">
        <f t="shared" si="38"/>
        <v>47060.712945675972</v>
      </c>
      <c r="Y127" s="91">
        <f>T127*(1+'Control Panel'!$C$45)</f>
        <v>89114418.831509337</v>
      </c>
      <c r="Z127" s="91">
        <f>U127*(1+'Control Panel'!$C$45)</f>
        <v>89114418.831509337</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276054.44734860369</v>
      </c>
      <c r="AC127" s="93">
        <f t="shared" si="39"/>
        <v>48472.534394046175</v>
      </c>
      <c r="AD127" s="93">
        <f>Y127*(1+'Control Panel'!$C$45)</f>
        <v>91787851.396454617</v>
      </c>
      <c r="AE127" s="91">
        <f>Z127*(1+'Control Panel'!$C$45)</f>
        <v>91787851.396454617</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284336.08082906192</v>
      </c>
      <c r="AH127" s="91">
        <f t="shared" si="40"/>
        <v>49926.71048586769</v>
      </c>
      <c r="AI127" s="92">
        <f t="shared" si="41"/>
        <v>1105732.0664496659</v>
      </c>
      <c r="AJ127" s="92">
        <f t="shared" si="42"/>
        <v>1341241.2721143248</v>
      </c>
      <c r="AK127" s="92">
        <f t="shared" si="43"/>
        <v>235509.20566465892</v>
      </c>
    </row>
    <row r="128" spans="1:37" s="94" customFormat="1" ht="14" x14ac:dyDescent="0.3">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245546.97095911903</v>
      </c>
      <c r="G128" s="89">
        <f t="shared" si="33"/>
        <v>2.5317401339870309E-3</v>
      </c>
      <c r="H128" s="90">
        <f t="shared" si="34"/>
        <v>3.074431762575235E-3</v>
      </c>
      <c r="I128" s="91">
        <f t="shared" si="35"/>
        <v>43343.386959119031</v>
      </c>
      <c r="J128" s="91">
        <f>C128*(1+'Control Panel'!$C$45)</f>
        <v>82263455.369731441</v>
      </c>
      <c r="K128" s="91">
        <f>D128*(1+'Control Panel'!$C$45)</f>
        <v>82263455.369731441</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252913.3801478926</v>
      </c>
      <c r="N128" s="92">
        <f t="shared" si="36"/>
        <v>44643.69068789258</v>
      </c>
      <c r="O128" s="92">
        <f>J128*(1+'Control Panel'!$C$45)</f>
        <v>84731359.03082338</v>
      </c>
      <c r="P128" s="92">
        <f>K128*(1+'Control Panel'!$C$45)</f>
        <v>84731359.03082338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260500.78155232931</v>
      </c>
      <c r="S128" s="92">
        <f t="shared" si="37"/>
        <v>45983.001408529264</v>
      </c>
      <c r="T128" s="92">
        <f>O128*(1+'Control Panel'!$C$45)</f>
        <v>87273299.801748082</v>
      </c>
      <c r="U128" s="92">
        <f>P128*(1+'Control Panel'!$C$45)</f>
        <v>87273299.801748082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268315.80512069922</v>
      </c>
      <c r="X128" s="92">
        <f t="shared" si="38"/>
        <v>47362.491572585161</v>
      </c>
      <c r="Y128" s="91">
        <f>T128*(1+'Control Panel'!$C$45)</f>
        <v>89891498.795800522</v>
      </c>
      <c r="Z128" s="91">
        <f>U128*(1+'Control Panel'!$C$45)</f>
        <v>89891498.795800522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276365.27933432016</v>
      </c>
      <c r="AC128" s="93">
        <f t="shared" si="39"/>
        <v>48783.36637976265</v>
      </c>
      <c r="AD128" s="93">
        <f>Y128*(1+'Control Panel'!$C$45)</f>
        <v>92588243.759674534</v>
      </c>
      <c r="AE128" s="91">
        <f>Z128*(1+'Control Panel'!$C$45)</f>
        <v>92588243.759674534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284656.23777434987</v>
      </c>
      <c r="AH128" s="91">
        <f t="shared" si="40"/>
        <v>50246.867431155639</v>
      </c>
      <c r="AI128" s="92">
        <f t="shared" si="41"/>
        <v>1105732.0664496659</v>
      </c>
      <c r="AJ128" s="92">
        <f t="shared" si="42"/>
        <v>1342751.4839295913</v>
      </c>
      <c r="AK128" s="92">
        <f t="shared" si="43"/>
        <v>237019.41747992532</v>
      </c>
    </row>
    <row r="129" spans="1:37" s="94" customFormat="1" ht="14" x14ac:dyDescent="0.3">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246617.11921648603</v>
      </c>
      <c r="G129" s="89">
        <f t="shared" si="33"/>
        <v>2.4496815779206866E-3</v>
      </c>
      <c r="H129" s="90">
        <f t="shared" si="34"/>
        <v>2.98774829700593E-3</v>
      </c>
      <c r="I129" s="91">
        <f t="shared" si="35"/>
        <v>44413.535216486023</v>
      </c>
      <c r="J129" s="91">
        <f>C129*(1+'Control Panel'!$C$45)</f>
        <v>85019087.13245146</v>
      </c>
      <c r="K129" s="91">
        <f>D129*(1+'Control Panel'!$C$45)</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254015.63285298061</v>
      </c>
      <c r="N129" s="92">
        <f t="shared" si="36"/>
        <v>45745.943392980582</v>
      </c>
      <c r="O129" s="92">
        <f>J129*(1+'Control Panel'!$C$45)</f>
        <v>87569659.746425003</v>
      </c>
      <c r="P129" s="92">
        <f>K129*(1+'Control Panel'!$C$45)</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261636.10183856997</v>
      </c>
      <c r="S129" s="92">
        <f t="shared" si="37"/>
        <v>47118.321694769926</v>
      </c>
      <c r="T129" s="92">
        <f>O129*(1+'Control Panel'!$C$45)</f>
        <v>90196749.538817748</v>
      </c>
      <c r="U129" s="92">
        <f>P129*(1+'Control Panel'!$C$45)</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269485.18501552712</v>
      </c>
      <c r="X129" s="92">
        <f t="shared" si="38"/>
        <v>48531.871467413061</v>
      </c>
      <c r="Y129" s="91">
        <f>T129*(1+'Control Panel'!$C$45)</f>
        <v>92902652.024982288</v>
      </c>
      <c r="Z129" s="91">
        <f>U129*(1+'Control Panel'!$C$45)</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277569.74062599288</v>
      </c>
      <c r="AC129" s="93">
        <f t="shared" si="39"/>
        <v>49987.827671435371</v>
      </c>
      <c r="AD129" s="93">
        <f>Y129*(1+'Control Panel'!$C$45)</f>
        <v>95689731.58573176</v>
      </c>
      <c r="AE129" s="91">
        <f>Z129*(1+'Control Panel'!$C$45)</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285896.83290477277</v>
      </c>
      <c r="AH129" s="91">
        <f t="shared" si="40"/>
        <v>51487.462561578548</v>
      </c>
      <c r="AI129" s="92">
        <f t="shared" si="41"/>
        <v>1105732.0664496659</v>
      </c>
      <c r="AJ129" s="92">
        <f t="shared" si="42"/>
        <v>1348603.4932378435</v>
      </c>
      <c r="AK129" s="92">
        <f t="shared" si="43"/>
        <v>242871.42678817757</v>
      </c>
    </row>
    <row r="130" spans="1:37" s="94" customFormat="1" ht="14" x14ac:dyDescent="0.3">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247043.10514031202</v>
      </c>
      <c r="G130" s="89">
        <f t="shared" si="33"/>
        <v>2.4184784404349289E-3</v>
      </c>
      <c r="H130" s="90">
        <f t="shared" si="34"/>
        <v>2.9547865167411872E-3</v>
      </c>
      <c r="I130" s="91">
        <f t="shared" si="35"/>
        <v>44839.521140312019</v>
      </c>
      <c r="J130" s="91">
        <f>C130*(1+'Control Panel'!$C$45)</f>
        <v>86116000.886303395</v>
      </c>
      <c r="K130" s="91">
        <f>D130*(1+'Control Panel'!$C$45)</f>
        <v>86116000.886303395</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254454.39835452137</v>
      </c>
      <c r="N130" s="92">
        <f t="shared" si="36"/>
        <v>46184.708894521347</v>
      </c>
      <c r="O130" s="92">
        <f>J130*(1+'Control Panel'!$C$45)</f>
        <v>88699480.912892506</v>
      </c>
      <c r="P130" s="92">
        <f>K130*(1+'Control Panel'!$C$45)</f>
        <v>88699480.912892506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262088.03030515698</v>
      </c>
      <c r="S130" s="92">
        <f t="shared" si="37"/>
        <v>47570.250161356933</v>
      </c>
      <c r="T130" s="92">
        <f>O130*(1+'Control Panel'!$C$45)</f>
        <v>91360465.340279281</v>
      </c>
      <c r="U130" s="92">
        <f>P130*(1+'Control Panel'!$C$45)</f>
        <v>91360465.340279281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269950.67133611173</v>
      </c>
      <c r="X130" s="92">
        <f t="shared" si="38"/>
        <v>48997.357787997666</v>
      </c>
      <c r="Y130" s="91">
        <f>T130*(1+'Control Panel'!$C$45)</f>
        <v>94101279.300487667</v>
      </c>
      <c r="Z130" s="91">
        <f>U130*(1+'Control Panel'!$C$45)</f>
        <v>94101279.300487667</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278049.19153619505</v>
      </c>
      <c r="AC130" s="93">
        <f t="shared" si="39"/>
        <v>50467.27858163754</v>
      </c>
      <c r="AD130" s="93">
        <f>Y130*(1+'Control Panel'!$C$45)</f>
        <v>96924317.679502293</v>
      </c>
      <c r="AE130" s="91">
        <f>Z130*(1+'Control Panel'!$C$45)</f>
        <v>96924317.679502293</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286390.66734228097</v>
      </c>
      <c r="AH130" s="91">
        <f t="shared" si="40"/>
        <v>51981.296999086742</v>
      </c>
      <c r="AI130" s="92">
        <f t="shared" si="41"/>
        <v>1105732.0664496659</v>
      </c>
      <c r="AJ130" s="92">
        <f t="shared" si="42"/>
        <v>1350932.9588742661</v>
      </c>
      <c r="AK130" s="92">
        <f t="shared" si="43"/>
        <v>245200.8924246002</v>
      </c>
    </row>
    <row r="131" spans="1:37" s="94" customFormat="1" ht="14" x14ac:dyDescent="0.3">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247275.53528680003</v>
      </c>
      <c r="G131" s="89">
        <f t="shared" ref="G131:G157" si="44">E131/$C131</f>
        <v>2.4017859881838789E-3</v>
      </c>
      <c r="H131" s="90">
        <f t="shared" ref="H131:H157" si="45">F131/$D131</f>
        <v>2.9371532597191976E-3</v>
      </c>
      <c r="I131" s="91">
        <f t="shared" ref="I131:I157" si="46">F131-E131</f>
        <v>45071.951286800031</v>
      </c>
      <c r="J131" s="91">
        <f>C131*(1+'Control Panel'!$C$45)</f>
        <v>86714508.513510004</v>
      </c>
      <c r="K131" s="91">
        <f>D131*(1+'Control Panel'!$C$45)</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254693.80140540402</v>
      </c>
      <c r="N131" s="92">
        <f t="shared" ref="N131:N157" si="47">M131-L131</f>
        <v>46424.111945404002</v>
      </c>
      <c r="O131" s="92">
        <f>J131*(1+'Control Panel'!$C$45)</f>
        <v>89315943.768915311</v>
      </c>
      <c r="P131" s="92">
        <f>K131*(1+'Control Panel'!$C$45)</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262334.61544756609</v>
      </c>
      <c r="S131" s="92">
        <f t="shared" ref="S131:S157" si="48">R131-Q131</f>
        <v>47816.835303766042</v>
      </c>
      <c r="T131" s="92">
        <f>O131*(1+'Control Panel'!$C$45)</f>
        <v>91995422.081982777</v>
      </c>
      <c r="U131" s="92">
        <f>P131*(1+'Control Panel'!$C$45)</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270204.65403279313</v>
      </c>
      <c r="X131" s="92">
        <f t="shared" ref="X131:X157" si="49">W131-V131</f>
        <v>49251.340484679065</v>
      </c>
      <c r="Y131" s="91">
        <f>T131*(1+'Control Panel'!$C$45)</f>
        <v>94755284.744442269</v>
      </c>
      <c r="Z131" s="91">
        <f>U131*(1+'Control Panel'!$C$45)</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278310.79371377686</v>
      </c>
      <c r="AC131" s="93">
        <f t="shared" ref="AC131:AC157" si="50">AB131-AA131</f>
        <v>50728.880759219348</v>
      </c>
      <c r="AD131" s="93">
        <f>Y131*(1+'Control Panel'!$C$45)</f>
        <v>97597943.286775544</v>
      </c>
      <c r="AE131" s="91">
        <f>Z131*(1+'Control Panel'!$C$45)</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286660.11758519028</v>
      </c>
      <c r="AH131" s="91">
        <f t="shared" ref="AH131:AH157" si="51">AG131-AF131</f>
        <v>52250.747241996054</v>
      </c>
      <c r="AI131" s="92">
        <f t="shared" ref="AI131:AI157" si="52">L131+Q131+V131+AA131+AF131</f>
        <v>1105732.0664496659</v>
      </c>
      <c r="AJ131" s="92">
        <f t="shared" ref="AJ131:AJ157" si="53">M131+R131+W131+AB131+AG131</f>
        <v>1352203.9821847305</v>
      </c>
      <c r="AK131" s="92">
        <f t="shared" ref="AK131:AK157" si="54">AJ131-AI131</f>
        <v>246471.91573506454</v>
      </c>
    </row>
    <row r="132" spans="1:37" s="94" customFormat="1" ht="14" x14ac:dyDescent="0.3">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247527.12915749804</v>
      </c>
      <c r="G132" s="89">
        <f t="shared" si="44"/>
        <v>2.3839750323871676E-3</v>
      </c>
      <c r="H132" s="90">
        <f t="shared" si="45"/>
        <v>2.9183384590747365E-3</v>
      </c>
      <c r="I132" s="91">
        <f t="shared" si="46"/>
        <v>45323.54515749804</v>
      </c>
      <c r="J132" s="91">
        <f>C132*(1+'Control Panel'!$C$45)</f>
        <v>87362362.730557367</v>
      </c>
      <c r="K132" s="91">
        <f>D132*(1+'Control Panel'!$C$45)</f>
        <v>87362362.730557367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254952.94309222297</v>
      </c>
      <c r="N132" s="92">
        <f t="shared" si="47"/>
        <v>46683.253632222943</v>
      </c>
      <c r="O132" s="92">
        <f>J132*(1+'Control Panel'!$C$45)</f>
        <v>89983233.612474084</v>
      </c>
      <c r="P132" s="92">
        <f>K132*(1+'Control Panel'!$C$45)</f>
        <v>89983233.612474084</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262601.53138498962</v>
      </c>
      <c r="S132" s="92">
        <f t="shared" si="48"/>
        <v>48083.751241189573</v>
      </c>
      <c r="T132" s="92">
        <f>O132*(1+'Control Panel'!$C$45)</f>
        <v>92682730.620848313</v>
      </c>
      <c r="U132" s="92">
        <f>P132*(1+'Control Panel'!$C$45)</f>
        <v>92682730.620848313</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270479.57744833932</v>
      </c>
      <c r="X132" s="92">
        <f t="shared" si="49"/>
        <v>49526.263900225254</v>
      </c>
      <c r="Y132" s="91">
        <f>T132*(1+'Control Panel'!$C$45)</f>
        <v>95463212.539473772</v>
      </c>
      <c r="Z132" s="91">
        <f>U132*(1+'Control Panel'!$C$45)</f>
        <v>95463212.539473772</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278593.96483178949</v>
      </c>
      <c r="AC132" s="93">
        <f t="shared" si="50"/>
        <v>51012.051877231977</v>
      </c>
      <c r="AD132" s="93">
        <f>Y132*(1+'Control Panel'!$C$45)</f>
        <v>98327108.915657982</v>
      </c>
      <c r="AE132" s="91">
        <f>Z132*(1+'Control Panel'!$C$45)</f>
        <v>98327108.915657982</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286951.78383674327</v>
      </c>
      <c r="AH132" s="91">
        <f t="shared" si="51"/>
        <v>52542.413493549044</v>
      </c>
      <c r="AI132" s="92">
        <f t="shared" si="52"/>
        <v>1105732.0664496659</v>
      </c>
      <c r="AJ132" s="92">
        <f t="shared" si="53"/>
        <v>1353579.8005940847</v>
      </c>
      <c r="AK132" s="92">
        <f t="shared" si="54"/>
        <v>247847.73414441873</v>
      </c>
    </row>
    <row r="133" spans="1:37" s="94" customFormat="1" ht="14" x14ac:dyDescent="0.3">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248882.99743390002</v>
      </c>
      <c r="G133" s="89">
        <f t="shared" si="44"/>
        <v>2.2923627497011749E-3</v>
      </c>
      <c r="H133" s="90">
        <f t="shared" si="45"/>
        <v>2.8215628084586547E-3</v>
      </c>
      <c r="I133" s="91">
        <f t="shared" si="46"/>
        <v>46679.413433900016</v>
      </c>
      <c r="J133" s="91">
        <f>C133*(1+'Control Panel'!$C$45)</f>
        <v>90853723.542292506</v>
      </c>
      <c r="K133" s="91">
        <f>D133*(1+'Control Panel'!$C$45)</f>
        <v>90853723.542292506</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256349.48741691702</v>
      </c>
      <c r="N133" s="92">
        <f t="shared" si="47"/>
        <v>48079.797956916998</v>
      </c>
      <c r="O133" s="92">
        <f>J133*(1+'Control Panel'!$C$45)</f>
        <v>93579335.248561278</v>
      </c>
      <c r="P133" s="92">
        <f>K133*(1+'Control Panel'!$C$45)</f>
        <v>93579335.248561278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264039.97203942447</v>
      </c>
      <c r="S133" s="92">
        <f t="shared" si="48"/>
        <v>49522.191895624419</v>
      </c>
      <c r="T133" s="92">
        <f>O133*(1+'Control Panel'!$C$45)</f>
        <v>96386715.306018114</v>
      </c>
      <c r="U133" s="92">
        <f>P133*(1+'Control Panel'!$C$45)</f>
        <v>96386715.306018114</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271961.17132240726</v>
      </c>
      <c r="X133" s="92">
        <f t="shared" si="49"/>
        <v>51007.857774293196</v>
      </c>
      <c r="Y133" s="91">
        <f>T133*(1+'Control Panel'!$C$45)</f>
        <v>99278316.765198663</v>
      </c>
      <c r="Z133" s="91">
        <f>U133*(1+'Control Panel'!$C$45)</f>
        <v>99278316.765198663</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280120.00652207946</v>
      </c>
      <c r="AC133" s="93">
        <f t="shared" si="50"/>
        <v>52538.093567521952</v>
      </c>
      <c r="AD133" s="93">
        <f>Y133*(1+'Control Panel'!$C$45)</f>
        <v>102256666.26815462</v>
      </c>
      <c r="AE133" s="91">
        <f>Z133*(1+'Control Panel'!$C$45)</f>
        <v>102256666.26815462</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288523.60677774192</v>
      </c>
      <c r="AH133" s="91">
        <f t="shared" si="51"/>
        <v>54114.236434547696</v>
      </c>
      <c r="AI133" s="92">
        <f t="shared" si="52"/>
        <v>1105732.0664496659</v>
      </c>
      <c r="AJ133" s="92">
        <f t="shared" si="53"/>
        <v>1360994.24407857</v>
      </c>
      <c r="AK133" s="92">
        <f t="shared" si="54"/>
        <v>255262.17762890412</v>
      </c>
    </row>
    <row r="134" spans="1:37" s="94" customFormat="1" ht="14" x14ac:dyDescent="0.3">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249360.75939220001</v>
      </c>
      <c r="G134" s="89">
        <f t="shared" si="44"/>
        <v>2.2617368996411119E-3</v>
      </c>
      <c r="H134" s="90">
        <f t="shared" si="45"/>
        <v>2.7892108521670304E-3</v>
      </c>
      <c r="I134" s="91">
        <f t="shared" si="46"/>
        <v>47157.175392200006</v>
      </c>
      <c r="J134" s="91">
        <f>C134*(1+'Control Panel'!$C$45)</f>
        <v>92083960.584914997</v>
      </c>
      <c r="K134" s="91">
        <f>D134*(1+'Control Panel'!$C$45)</f>
        <v>92083960.584914997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256841.58223396601</v>
      </c>
      <c r="N134" s="92">
        <f t="shared" si="47"/>
        <v>48571.892773965985</v>
      </c>
      <c r="O134" s="92">
        <f>J134*(1+'Control Panel'!$C$45)</f>
        <v>94846479.402462453</v>
      </c>
      <c r="P134" s="92">
        <f>K134*(1+'Control Panel'!$C$45)</f>
        <v>94846479.402462453</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264546.82970098493</v>
      </c>
      <c r="S134" s="92">
        <f t="shared" si="48"/>
        <v>50029.049557184888</v>
      </c>
      <c r="T134" s="92">
        <f>O134*(1+'Control Panel'!$C$45)</f>
        <v>97691873.784536332</v>
      </c>
      <c r="U134" s="92">
        <f>P134*(1+'Control Panel'!$C$45)</f>
        <v>97691873.784536332</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272483.23471381451</v>
      </c>
      <c r="X134" s="92">
        <f t="shared" si="49"/>
        <v>51529.921165700449</v>
      </c>
      <c r="Y134" s="91">
        <f>T134*(1+'Control Panel'!$C$45)</f>
        <v>100622629.99807243</v>
      </c>
      <c r="Z134" s="91">
        <f>U134*(1+'Control Panel'!$C$45)</f>
        <v>100622629.99807243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280657.73181522894</v>
      </c>
      <c r="AC134" s="93">
        <f t="shared" si="50"/>
        <v>53075.818860671425</v>
      </c>
      <c r="AD134" s="93">
        <f>Y134*(1+'Control Panel'!$C$45)</f>
        <v>103641308.89801461</v>
      </c>
      <c r="AE134" s="91">
        <f>Z134*(1+'Control Panel'!$C$45)</f>
        <v>103641308.89801461</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289077.46382968593</v>
      </c>
      <c r="AH134" s="91">
        <f t="shared" si="51"/>
        <v>54668.093486491707</v>
      </c>
      <c r="AI134" s="92">
        <f t="shared" si="52"/>
        <v>1105732.0664496659</v>
      </c>
      <c r="AJ134" s="92">
        <f t="shared" si="53"/>
        <v>1363606.8422936804</v>
      </c>
      <c r="AK134" s="92">
        <f t="shared" si="54"/>
        <v>257874.77584401448</v>
      </c>
    </row>
    <row r="135" spans="1:37" s="94" customFormat="1" ht="14" x14ac:dyDescent="0.3">
      <c r="A135" s="86" t="str">
        <f>'ESTIMATED Earned Revenue'!A136</f>
        <v>Charlotte, NC</v>
      </c>
      <c r="B135" s="86"/>
      <c r="C135" s="87">
        <f>'ESTIMATED Earned Revenue'!$I136*1.07925</f>
        <v>90050275.869000003</v>
      </c>
      <c r="D135" s="87">
        <f>'ESTIMATED Earned Revenue'!$L136*1.07925</f>
        <v>90050275.869000003</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249620.10834760003</v>
      </c>
      <c r="G135" s="89">
        <f t="shared" si="44"/>
        <v>2.2454521326970085E-3</v>
      </c>
      <c r="H135" s="90">
        <f t="shared" si="45"/>
        <v>2.7720082580394659E-3</v>
      </c>
      <c r="I135" s="91">
        <f t="shared" si="46"/>
        <v>47416.524347600032</v>
      </c>
      <c r="J135" s="91">
        <f>C135*(1+'Control Panel'!$C$45)</f>
        <v>92751784.145070001</v>
      </c>
      <c r="K135" s="91">
        <f>D135*(1+'Control Panel'!$C$45)</f>
        <v>92751784.145070001</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257108.71165802801</v>
      </c>
      <c r="N135" s="92">
        <f t="shared" si="47"/>
        <v>48839.022198027989</v>
      </c>
      <c r="O135" s="92">
        <f>J135*(1+'Control Panel'!$C$45)</f>
        <v>95534337.669422105</v>
      </c>
      <c r="P135" s="92">
        <f>K135*(1+'Control Panel'!$C$45)</f>
        <v>95534337.669422105</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264821.9730077688</v>
      </c>
      <c r="S135" s="92">
        <f t="shared" si="48"/>
        <v>50304.192863968754</v>
      </c>
      <c r="T135" s="92">
        <f>O135*(1+'Control Panel'!$C$45)</f>
        <v>98400367.799504772</v>
      </c>
      <c r="U135" s="92">
        <f>P135*(1+'Control Panel'!$C$45)</f>
        <v>98400367.799504772</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272766.63231980189</v>
      </c>
      <c r="X135" s="92">
        <f t="shared" si="49"/>
        <v>51813.318771687831</v>
      </c>
      <c r="Y135" s="91">
        <f>T135*(1+'Control Panel'!$C$45)</f>
        <v>101352378.83348992</v>
      </c>
      <c r="Z135" s="91">
        <f>U135*(1+'Control Panel'!$C$45)</f>
        <v>101352378.83348992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280949.63134939596</v>
      </c>
      <c r="AC135" s="93">
        <f t="shared" si="50"/>
        <v>53367.718394838448</v>
      </c>
      <c r="AD135" s="93">
        <f>Y135*(1+'Control Panel'!$C$45)</f>
        <v>104392950.19849463</v>
      </c>
      <c r="AE135" s="91">
        <f>Z135*(1+'Control Panel'!$C$45)</f>
        <v>104392950.19849463</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289378.12034987792</v>
      </c>
      <c r="AH135" s="91">
        <f t="shared" si="51"/>
        <v>54968.750006683695</v>
      </c>
      <c r="AI135" s="92">
        <f t="shared" si="52"/>
        <v>1105732.0664496659</v>
      </c>
      <c r="AJ135" s="92">
        <f t="shared" si="53"/>
        <v>1365025.0686848727</v>
      </c>
      <c r="AK135" s="92">
        <f t="shared" si="54"/>
        <v>259293.00223520678</v>
      </c>
    </row>
    <row r="136" spans="1:37" s="94" customFormat="1" ht="14" x14ac:dyDescent="0.3">
      <c r="A136" s="86" t="str">
        <f>'ESTIMATED Earned Revenue'!A137</f>
        <v>Winston-Salem, NC</v>
      </c>
      <c r="B136" s="86"/>
      <c r="C136" s="87">
        <f>'ESTIMATED Earned Revenue'!$I137*1.07925</f>
        <v>90934589.435197487</v>
      </c>
      <c r="D136" s="87">
        <f>'ESTIMATED Earned Revenue'!$L137*1.07925</f>
        <v>90934589.435197487</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249973.83377407902</v>
      </c>
      <c r="G136" s="89">
        <f t="shared" si="44"/>
        <v>2.2236157358371963E-3</v>
      </c>
      <c r="H136" s="90">
        <f t="shared" si="45"/>
        <v>2.7489411380937426E-3</v>
      </c>
      <c r="I136" s="91">
        <f t="shared" si="46"/>
        <v>47770.249774079013</v>
      </c>
      <c r="J136" s="91">
        <f>C136*(1+'Control Panel'!$C$45)</f>
        <v>93662627.11825341</v>
      </c>
      <c r="K136" s="91">
        <f>D136*(1+'Control Panel'!$C$45)</f>
        <v>93662627.11825341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257473.0488473014</v>
      </c>
      <c r="N136" s="92">
        <f t="shared" si="47"/>
        <v>49203.359387301374</v>
      </c>
      <c r="O136" s="92">
        <f>J136*(1+'Control Panel'!$C$45)</f>
        <v>96472505.931801021</v>
      </c>
      <c r="P136" s="92">
        <f>K136*(1+'Control Panel'!$C$45)</f>
        <v>96472505.931801021</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265197.24031272036</v>
      </c>
      <c r="S136" s="92">
        <f t="shared" si="48"/>
        <v>50679.460168920312</v>
      </c>
      <c r="T136" s="92">
        <f>O136*(1+'Control Panel'!$C$45)</f>
        <v>99366681.109755054</v>
      </c>
      <c r="U136" s="92">
        <f>P136*(1+'Control Panel'!$C$45)</f>
        <v>99366681.109755054</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273153.157643902</v>
      </c>
      <c r="X136" s="92">
        <f t="shared" si="49"/>
        <v>52199.844095787936</v>
      </c>
      <c r="Y136" s="91">
        <f>T136*(1+'Control Panel'!$C$45)</f>
        <v>102347681.54304771</v>
      </c>
      <c r="Z136" s="91">
        <f>U136*(1+'Control Panel'!$C$45)</f>
        <v>102347681.54304771</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281347.75243321905</v>
      </c>
      <c r="AC136" s="93">
        <f t="shared" si="50"/>
        <v>53765.839478661539</v>
      </c>
      <c r="AD136" s="93">
        <f>Y136*(1+'Control Panel'!$C$45)</f>
        <v>105418111.98933914</v>
      </c>
      <c r="AE136" s="91">
        <f>Z136*(1+'Control Panel'!$C$45)</f>
        <v>105418111.98933914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289788.18506621575</v>
      </c>
      <c r="AH136" s="91">
        <f t="shared" si="51"/>
        <v>55378.814723021525</v>
      </c>
      <c r="AI136" s="92">
        <f t="shared" si="52"/>
        <v>1105732.0664496659</v>
      </c>
      <c r="AJ136" s="92">
        <f t="shared" si="53"/>
        <v>1366959.3843033584</v>
      </c>
      <c r="AK136" s="92">
        <f t="shared" si="54"/>
        <v>261227.31785369245</v>
      </c>
    </row>
    <row r="137" spans="1:37" s="94" customFormat="1" ht="14" x14ac:dyDescent="0.3">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250063.07528590003</v>
      </c>
      <c r="G137" s="89">
        <f t="shared" si="44"/>
        <v>2.2181735503513369E-3</v>
      </c>
      <c r="H137" s="90">
        <f t="shared" si="45"/>
        <v>2.7431922251125803E-3</v>
      </c>
      <c r="I137" s="91">
        <f t="shared" si="46"/>
        <v>47859.491285900032</v>
      </c>
      <c r="J137" s="91">
        <f>C137*(1+'Control Panel'!$C$45)</f>
        <v>93892424.011192515</v>
      </c>
      <c r="K137" s="91">
        <f>D137*(1+'Control Panel'!$C$45)</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257564.96760447702</v>
      </c>
      <c r="N137" s="92">
        <f t="shared" si="47"/>
        <v>49295.278144476993</v>
      </c>
      <c r="O137" s="92">
        <f>J137*(1+'Control Panel'!$C$45)</f>
        <v>96709196.731528297</v>
      </c>
      <c r="P137" s="92">
        <f>K137*(1+'Control Panel'!$C$45)</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265291.9166326113</v>
      </c>
      <c r="S137" s="92">
        <f t="shared" si="48"/>
        <v>50774.136488811258</v>
      </c>
      <c r="T137" s="92">
        <f>O137*(1+'Control Panel'!$C$45)</f>
        <v>99610472.633474141</v>
      </c>
      <c r="U137" s="92">
        <f>P137*(1+'Control Panel'!$C$45)</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273250.67425338965</v>
      </c>
      <c r="X137" s="92">
        <f t="shared" si="49"/>
        <v>52297.360705275583</v>
      </c>
      <c r="Y137" s="91">
        <f>T137*(1+'Control Panel'!$C$45)</f>
        <v>102598786.81247836</v>
      </c>
      <c r="Z137" s="91">
        <f>U137*(1+'Control Panel'!$C$45)</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281448.19454099133</v>
      </c>
      <c r="AC137" s="93">
        <f t="shared" si="50"/>
        <v>53866.281586433819</v>
      </c>
      <c r="AD137" s="93">
        <f>Y137*(1+'Control Panel'!$C$45)</f>
        <v>105676750.41685271</v>
      </c>
      <c r="AE137" s="91">
        <f>Z137*(1+'Control Panel'!$C$45)</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289891.64043722115</v>
      </c>
      <c r="AH137" s="91">
        <f t="shared" si="51"/>
        <v>55482.270094026928</v>
      </c>
      <c r="AI137" s="92">
        <f t="shared" si="52"/>
        <v>1105732.0664496659</v>
      </c>
      <c r="AJ137" s="92">
        <f t="shared" si="53"/>
        <v>1367447.3934686906</v>
      </c>
      <c r="AK137" s="92">
        <f t="shared" si="54"/>
        <v>261715.32701902464</v>
      </c>
    </row>
    <row r="138" spans="1:37" s="94" customFormat="1" ht="14" x14ac:dyDescent="0.3">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254549.63700455803</v>
      </c>
      <c r="G138" s="89">
        <f t="shared" si="44"/>
        <v>1.9751439955550598E-3</v>
      </c>
      <c r="H138" s="90">
        <f t="shared" si="45"/>
        <v>2.4864652601819005E-3</v>
      </c>
      <c r="I138" s="91">
        <f t="shared" si="46"/>
        <v>52346.053004558024</v>
      </c>
      <c r="J138" s="91">
        <f>C138*(1+'Control Panel'!$C$45)</f>
        <v>105445320.43673685</v>
      </c>
      <c r="K138" s="91">
        <f>D138*(1+'Control Panel'!$C$45)</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262186.12617469474</v>
      </c>
      <c r="N138" s="92">
        <f t="shared" si="47"/>
        <v>53916.436714694719</v>
      </c>
      <c r="O138" s="92">
        <f>J138*(1+'Control Panel'!$C$45)</f>
        <v>108608680.04983896</v>
      </c>
      <c r="P138" s="92">
        <f>K138*(1+'Control Panel'!$C$45)</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270051.70995993557</v>
      </c>
      <c r="S138" s="92">
        <f t="shared" si="48"/>
        <v>55533.929816135525</v>
      </c>
      <c r="T138" s="92">
        <f>O138*(1+'Control Panel'!$C$45)</f>
        <v>111866940.45133413</v>
      </c>
      <c r="U138" s="92">
        <f>P138*(1+'Control Panel'!$C$45)</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278153.26138053363</v>
      </c>
      <c r="X138" s="92">
        <f t="shared" si="49"/>
        <v>57199.947832419566</v>
      </c>
      <c r="Y138" s="91">
        <f>T138*(1+'Control Panel'!$C$45)</f>
        <v>115222948.66487417</v>
      </c>
      <c r="Z138" s="91">
        <f>U138*(1+'Control Panel'!$C$45)</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286497.85928194964</v>
      </c>
      <c r="AC138" s="93">
        <f t="shared" si="50"/>
        <v>58915.946327392128</v>
      </c>
      <c r="AD138" s="93">
        <f>Y138*(1+'Control Panel'!$C$45)</f>
        <v>118679637.1248204</v>
      </c>
      <c r="AE138" s="91">
        <f>Z138*(1+'Control Panel'!$C$45)</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295092.79512040823</v>
      </c>
      <c r="AH138" s="91">
        <f t="shared" si="51"/>
        <v>60683.424777214008</v>
      </c>
      <c r="AI138" s="92">
        <f t="shared" si="52"/>
        <v>1105732.0664496659</v>
      </c>
      <c r="AJ138" s="92">
        <f t="shared" si="53"/>
        <v>1391981.7519175219</v>
      </c>
      <c r="AK138" s="92">
        <f t="shared" si="54"/>
        <v>286249.685467856</v>
      </c>
    </row>
    <row r="139" spans="1:37" s="94" customFormat="1" ht="14" x14ac:dyDescent="0.3">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256555.05527367102</v>
      </c>
      <c r="G139" s="89">
        <f t="shared" si="44"/>
        <v>1.8829315739168086E-3</v>
      </c>
      <c r="H139" s="90">
        <f t="shared" si="45"/>
        <v>2.3890556461292358E-3</v>
      </c>
      <c r="I139" s="91">
        <f t="shared" si="46"/>
        <v>54351.471273671021</v>
      </c>
      <c r="J139" s="91">
        <f>C139*(1+'Control Panel'!$C$45)</f>
        <v>110609272.47970283</v>
      </c>
      <c r="K139" s="91">
        <f>D139*(1+'Control Panel'!$C$45)</f>
        <v>110609272.47970283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264251.70699188113</v>
      </c>
      <c r="N139" s="92">
        <f t="shared" si="47"/>
        <v>55982.017531881109</v>
      </c>
      <c r="O139" s="92">
        <f>J139*(1+'Control Panel'!$C$45)</f>
        <v>113927550.65409392</v>
      </c>
      <c r="P139" s="92">
        <f>K139*(1+'Control Panel'!$C$45)</f>
        <v>113927550.65409392</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272179.25820163754</v>
      </c>
      <c r="S139" s="92">
        <f t="shared" si="48"/>
        <v>57661.478057837492</v>
      </c>
      <c r="T139" s="92">
        <f>O139*(1+'Control Panel'!$C$45)</f>
        <v>117345377.17371674</v>
      </c>
      <c r="U139" s="92">
        <f>P139*(1+'Control Panel'!$C$45)</f>
        <v>117345377.17371674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280344.63606948667</v>
      </c>
      <c r="X139" s="92">
        <f t="shared" si="49"/>
        <v>59391.322521372611</v>
      </c>
      <c r="Y139" s="91">
        <f>T139*(1+'Control Panel'!$C$45)</f>
        <v>120865738.48892824</v>
      </c>
      <c r="Z139" s="91">
        <f>U139*(1+'Control Panel'!$C$45)</f>
        <v>120865738.48892824</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288754.97521157126</v>
      </c>
      <c r="AC139" s="93">
        <f t="shared" si="50"/>
        <v>61173.062257013749</v>
      </c>
      <c r="AD139" s="93">
        <f>Y139*(1+'Control Panel'!$C$45)</f>
        <v>124491710.6435961</v>
      </c>
      <c r="AE139" s="91">
        <f>Z139*(1+'Control Panel'!$C$45)</f>
        <v>124491710.6435961</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297417.62452791852</v>
      </c>
      <c r="AH139" s="91">
        <f t="shared" si="51"/>
        <v>63008.254184724297</v>
      </c>
      <c r="AI139" s="92">
        <f t="shared" si="52"/>
        <v>1105732.0664496659</v>
      </c>
      <c r="AJ139" s="92">
        <f t="shared" si="53"/>
        <v>1402948.2010024949</v>
      </c>
      <c r="AK139" s="92">
        <f t="shared" si="54"/>
        <v>297216.13455282897</v>
      </c>
    </row>
    <row r="140" spans="1:37" s="94" customFormat="1" ht="14" x14ac:dyDescent="0.3">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260395.95255432103</v>
      </c>
      <c r="G140" s="89">
        <f t="shared" si="44"/>
        <v>1.7283851642797968E-3</v>
      </c>
      <c r="H140" s="90">
        <f t="shared" si="45"/>
        <v>2.2257988326922747E-3</v>
      </c>
      <c r="I140" s="91">
        <f t="shared" si="46"/>
        <v>58192.36855432103</v>
      </c>
      <c r="J140" s="91">
        <f>C140*(1+'Control Panel'!$C$45)</f>
        <v>120499582.97737657</v>
      </c>
      <c r="K140" s="91">
        <f>D140*(1+'Control Panel'!$C$45)</f>
        <v>120499582.97737657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268207.83119095064</v>
      </c>
      <c r="N140" s="92">
        <f t="shared" si="47"/>
        <v>59938.141730950621</v>
      </c>
      <c r="O140" s="92">
        <f>J140*(1+'Control Panel'!$C$45)</f>
        <v>124114570.46669787</v>
      </c>
      <c r="P140" s="92">
        <f>K140*(1+'Control Panel'!$C$45)</f>
        <v>124114570.46669787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276254.06612667913</v>
      </c>
      <c r="S140" s="92">
        <f t="shared" si="48"/>
        <v>61736.285982879082</v>
      </c>
      <c r="T140" s="92">
        <f>O140*(1+'Control Panel'!$C$45)</f>
        <v>127838007.58069882</v>
      </c>
      <c r="U140" s="92">
        <f>P140*(1+'Control Panel'!$C$45)</f>
        <v>127838007.58069882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284541.68823227956</v>
      </c>
      <c r="X140" s="92">
        <f t="shared" si="49"/>
        <v>63588.374684165494</v>
      </c>
      <c r="Y140" s="91">
        <f>T140*(1+'Control Panel'!$C$45)</f>
        <v>131673147.80811979</v>
      </c>
      <c r="Z140" s="91">
        <f>U140*(1+'Control Panel'!$C$45)</f>
        <v>131673147.80811979</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293077.93893924792</v>
      </c>
      <c r="AC140" s="93">
        <f t="shared" si="50"/>
        <v>65496.025984690408</v>
      </c>
      <c r="AD140" s="93">
        <f>Y140*(1+'Control Panel'!$C$45)</f>
        <v>135623342.24236339</v>
      </c>
      <c r="AE140" s="91">
        <f>Z140*(1+'Control Panel'!$C$45)</f>
        <v>135623342.24236339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301870.27716742543</v>
      </c>
      <c r="AH140" s="91">
        <f t="shared" si="51"/>
        <v>67460.906824231206</v>
      </c>
      <c r="AI140" s="92">
        <f t="shared" si="52"/>
        <v>1105732.0664496659</v>
      </c>
      <c r="AJ140" s="92">
        <f t="shared" si="53"/>
        <v>1423951.8016565829</v>
      </c>
      <c r="AK140" s="92">
        <f t="shared" si="54"/>
        <v>318219.73520691693</v>
      </c>
    </row>
    <row r="141" spans="1:37" s="94" customFormat="1" ht="14" x14ac:dyDescent="0.3">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260487.66932170003</v>
      </c>
      <c r="G141" s="89">
        <f t="shared" si="44"/>
        <v>1.72500427767176E-3</v>
      </c>
      <c r="H141" s="90">
        <f t="shared" si="45"/>
        <v>2.2222273956364661E-3</v>
      </c>
      <c r="I141" s="91">
        <f t="shared" si="46"/>
        <v>58284.085321700026</v>
      </c>
      <c r="J141" s="91">
        <f>C141*(1+'Control Panel'!$C$45)</f>
        <v>120735753.6533775</v>
      </c>
      <c r="K141" s="91">
        <f>D141*(1+'Control Panel'!$C$45)</f>
        <v>120735753.6533775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268302.29946135101</v>
      </c>
      <c r="N141" s="92">
        <f t="shared" si="47"/>
        <v>60032.610001350986</v>
      </c>
      <c r="O141" s="92">
        <f>J141*(1+'Control Panel'!$C$45)</f>
        <v>124357826.26297884</v>
      </c>
      <c r="P141" s="92">
        <f>K141*(1+'Control Panel'!$C$45)</f>
        <v>124357826.26297884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276351.36844519153</v>
      </c>
      <c r="S141" s="92">
        <f t="shared" si="48"/>
        <v>61833.588301391486</v>
      </c>
      <c r="T141" s="92">
        <f>O141*(1+'Control Panel'!$C$45)</f>
        <v>128088561.0508682</v>
      </c>
      <c r="U141" s="92">
        <f>P141*(1+'Control Panel'!$C$45)</f>
        <v>128088561.0508682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284641.90962034726</v>
      </c>
      <c r="X141" s="92">
        <f t="shared" si="49"/>
        <v>63688.596072233195</v>
      </c>
      <c r="Y141" s="91">
        <f>T141*(1+'Control Panel'!$C$45)</f>
        <v>131931217.88239425</v>
      </c>
      <c r="Z141" s="91">
        <f>U141*(1+'Control Panel'!$C$45)</f>
        <v>131931217.88239425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293181.1669689577</v>
      </c>
      <c r="AC141" s="93">
        <f t="shared" si="50"/>
        <v>65599.254014400183</v>
      </c>
      <c r="AD141" s="93">
        <f>Y141*(1+'Control Panel'!$C$45)</f>
        <v>135889154.4188661</v>
      </c>
      <c r="AE141" s="91">
        <f>Z141*(1+'Control Panel'!$C$45)</f>
        <v>135889154.4188661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301976.6020380265</v>
      </c>
      <c r="AH141" s="91">
        <f t="shared" si="51"/>
        <v>67567.23169483227</v>
      </c>
      <c r="AI141" s="92">
        <f t="shared" si="52"/>
        <v>1105732.0664496659</v>
      </c>
      <c r="AJ141" s="92">
        <f t="shared" si="53"/>
        <v>1424453.346533874</v>
      </c>
      <c r="AK141" s="92">
        <f t="shared" si="54"/>
        <v>318721.28008420812</v>
      </c>
    </row>
    <row r="142" spans="1:37" s="94" customFormat="1" ht="14" x14ac:dyDescent="0.3">
      <c r="A142" s="86" t="str">
        <f>'ESTIMATED Earned Revenue'!A143</f>
        <v>Santa Ana, CA</v>
      </c>
      <c r="B142" s="86"/>
      <c r="C142" s="87">
        <f>'ESTIMATED Earned Revenue'!$I143*1.07925</f>
        <v>119844596.0772675</v>
      </c>
      <c r="D142" s="87">
        <f>'ESTIMATED Earned Revenue'!$L143*1.07925</f>
        <v>119844596.0772675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261537.83643090702</v>
      </c>
      <c r="G142" s="89">
        <f t="shared" si="44"/>
        <v>1.6872148650710385E-3</v>
      </c>
      <c r="H142" s="90">
        <f t="shared" si="45"/>
        <v>2.1823081306251435E-3</v>
      </c>
      <c r="I142" s="91">
        <f t="shared" si="46"/>
        <v>59334.252430907014</v>
      </c>
      <c r="J142" s="91">
        <f>C142*(1+'Control Panel'!$C$45)</f>
        <v>123439933.95958553</v>
      </c>
      <c r="K142" s="91">
        <f>D142*(1+'Control Panel'!$C$45)</f>
        <v>123439933.95958553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269383.97158383421</v>
      </c>
      <c r="N142" s="92">
        <f t="shared" si="47"/>
        <v>61114.282123834186</v>
      </c>
      <c r="O142" s="92">
        <f>J142*(1+'Control Panel'!$C$45)</f>
        <v>127143131.9783731</v>
      </c>
      <c r="P142" s="92">
        <f>K142*(1+'Control Panel'!$C$45)</f>
        <v>127143131.9783731</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277465.49073134921</v>
      </c>
      <c r="S142" s="92">
        <f t="shared" si="48"/>
        <v>62947.710587549169</v>
      </c>
      <c r="T142" s="92">
        <f>O142*(1+'Control Panel'!$C$45)</f>
        <v>130957425.93772429</v>
      </c>
      <c r="U142" s="92">
        <f>P142*(1+'Control Panel'!$C$45)</f>
        <v>130957425.93772429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285789.45557508973</v>
      </c>
      <c r="X142" s="92">
        <f t="shared" si="49"/>
        <v>64836.142026975664</v>
      </c>
      <c r="Y142" s="91">
        <f>T142*(1+'Control Panel'!$C$45)</f>
        <v>134886148.71585602</v>
      </c>
      <c r="Z142" s="91">
        <f>U142*(1+'Control Panel'!$C$45)</f>
        <v>134886148.71585602</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294363.13930234237</v>
      </c>
      <c r="AC142" s="93">
        <f t="shared" si="50"/>
        <v>66781.226347784861</v>
      </c>
      <c r="AD142" s="93">
        <f>Y142*(1+'Control Panel'!$C$45)</f>
        <v>138932733.17733169</v>
      </c>
      <c r="AE142" s="91">
        <f>Z142*(1+'Control Panel'!$C$45)</f>
        <v>138932733.17733169</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303194.03354141273</v>
      </c>
      <c r="AH142" s="91">
        <f t="shared" si="51"/>
        <v>68784.663198218506</v>
      </c>
      <c r="AI142" s="92">
        <f t="shared" si="52"/>
        <v>1105732.0664496659</v>
      </c>
      <c r="AJ142" s="92">
        <f t="shared" si="53"/>
        <v>1430196.0907340283</v>
      </c>
      <c r="AK142" s="92">
        <f t="shared" si="54"/>
        <v>324464.02428436233</v>
      </c>
    </row>
    <row r="143" spans="1:37" s="94" customFormat="1" ht="14" x14ac:dyDescent="0.3">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261599.99760000003</v>
      </c>
      <c r="G143" s="89">
        <f t="shared" si="44"/>
        <v>1.6513499039562617E-3</v>
      </c>
      <c r="H143" s="90">
        <f t="shared" si="45"/>
        <v>2.1364266763526721E-3</v>
      </c>
      <c r="I143" s="91">
        <f t="shared" si="46"/>
        <v>59396.413600000029</v>
      </c>
      <c r="J143" s="91">
        <f>C143*(1+'Control Panel'!$C$45)</f>
        <v>126120873.0027675</v>
      </c>
      <c r="K143" s="91">
        <f>D143*(1+'Control Panel'!$C$45)</f>
        <v>126120873.0027675</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269447.99758800003</v>
      </c>
      <c r="N143" s="92">
        <f t="shared" si="47"/>
        <v>61178.308128000004</v>
      </c>
      <c r="O143" s="92">
        <f>J143*(1+'Control Panel'!$C$45)</f>
        <v>129904499.19285053</v>
      </c>
      <c r="P143" s="92">
        <f>K143*(1+'Control Panel'!$C$45)</f>
        <v>129904499.19285053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277531.43751563999</v>
      </c>
      <c r="S143" s="92">
        <f t="shared" si="48"/>
        <v>63013.657371839945</v>
      </c>
      <c r="T143" s="92">
        <f>O143*(1+'Control Panel'!$C$45)</f>
        <v>133801634.16863605</v>
      </c>
      <c r="U143" s="92">
        <f>P143*(1+'Control Panel'!$C$45)</f>
        <v>133801634.16863605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285857.38079999998</v>
      </c>
      <c r="X143" s="92">
        <f t="shared" si="49"/>
        <v>64904.067251885921</v>
      </c>
      <c r="Y143" s="91">
        <f>T143*(1+'Control Panel'!$C$45)</f>
        <v>137815683.19369513</v>
      </c>
      <c r="Z143" s="91">
        <f>U143*(1+'Control Panel'!$C$45)</f>
        <v>137815683.19369513</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294433.102296</v>
      </c>
      <c r="AC143" s="93">
        <f t="shared" si="50"/>
        <v>66851.189341442485</v>
      </c>
      <c r="AD143" s="93">
        <f>Y143*(1+'Control Panel'!$C$45)</f>
        <v>141950153.68950599</v>
      </c>
      <c r="AE143" s="91">
        <f>Z143*(1+'Control Panel'!$C$45)</f>
        <v>141950153.68950599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303266.09543688007</v>
      </c>
      <c r="AH143" s="91">
        <f t="shared" si="51"/>
        <v>68856.725093685847</v>
      </c>
      <c r="AI143" s="92">
        <f t="shared" si="52"/>
        <v>1105732.0664496659</v>
      </c>
      <c r="AJ143" s="92">
        <f t="shared" si="53"/>
        <v>1430536.0136365199</v>
      </c>
      <c r="AK143" s="92">
        <f t="shared" si="54"/>
        <v>324803.94718685397</v>
      </c>
    </row>
    <row r="144" spans="1:37" s="94" customFormat="1" ht="14" x14ac:dyDescent="0.3">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261599.99760000003</v>
      </c>
      <c r="G144" s="89">
        <f t="shared" si="44"/>
        <v>1.5914445368588478E-3</v>
      </c>
      <c r="H144" s="90">
        <f t="shared" si="45"/>
        <v>2.05892437110713E-3</v>
      </c>
      <c r="I144" s="91">
        <f t="shared" si="46"/>
        <v>59396.413600000029</v>
      </c>
      <c r="J144" s="91">
        <f>C144*(1+'Control Panel'!$C$45)</f>
        <v>130868331.69258751</v>
      </c>
      <c r="K144" s="91">
        <f>D144*(1+'Control Panel'!$C$45)</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269447.99758800003</v>
      </c>
      <c r="N144" s="92">
        <f t="shared" si="47"/>
        <v>61178.308128000004</v>
      </c>
      <c r="O144" s="92">
        <f>J144*(1+'Control Panel'!$C$45)</f>
        <v>134794381.64336514</v>
      </c>
      <c r="P144" s="92">
        <f>K144*(1+'Control Panel'!$C$45)</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277531.43751563999</v>
      </c>
      <c r="S144" s="92">
        <f t="shared" si="48"/>
        <v>63013.657371839945</v>
      </c>
      <c r="T144" s="92">
        <f>O144*(1+'Control Panel'!$C$45)</f>
        <v>138838213.09266609</v>
      </c>
      <c r="U144" s="92">
        <f>P144*(1+'Control Panel'!$C$45)</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285857.38079999998</v>
      </c>
      <c r="X144" s="92">
        <f t="shared" si="49"/>
        <v>64904.067251885921</v>
      </c>
      <c r="Y144" s="91">
        <f>T144*(1+'Control Panel'!$C$45)</f>
        <v>143003359.48544607</v>
      </c>
      <c r="Z144" s="91">
        <f>U144*(1+'Control Panel'!$C$45)</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294433.102296</v>
      </c>
      <c r="AC144" s="93">
        <f t="shared" si="50"/>
        <v>66851.189341442485</v>
      </c>
      <c r="AD144" s="93">
        <f>Y144*(1+'Control Panel'!$C$45)</f>
        <v>147293460.27000946</v>
      </c>
      <c r="AE144" s="91">
        <f>Z144*(1+'Control Panel'!$C$45)</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303266.09543688007</v>
      </c>
      <c r="AH144" s="91">
        <f t="shared" si="51"/>
        <v>68856.725093685847</v>
      </c>
      <c r="AI144" s="92">
        <f t="shared" si="52"/>
        <v>1105732.0664496659</v>
      </c>
      <c r="AJ144" s="92">
        <f t="shared" si="53"/>
        <v>1430536.0136365199</v>
      </c>
      <c r="AK144" s="92">
        <f t="shared" si="54"/>
        <v>324803.94718685397</v>
      </c>
    </row>
    <row r="145" spans="1:37" s="94" customFormat="1" ht="14" x14ac:dyDescent="0.3">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261599.99760000003</v>
      </c>
      <c r="G145" s="89">
        <f t="shared" si="44"/>
        <v>1.5681306603087895E-3</v>
      </c>
      <c r="H145" s="90">
        <f t="shared" si="45"/>
        <v>2.0287621458443873E-3</v>
      </c>
      <c r="I145" s="91">
        <f t="shared" si="46"/>
        <v>59396.413600000029</v>
      </c>
      <c r="J145" s="91">
        <f>C145*(1+'Control Panel'!$C$45)</f>
        <v>132813991.0732875</v>
      </c>
      <c r="K145" s="91">
        <f>D145*(1+'Control Panel'!$C$45)</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269447.99758800003</v>
      </c>
      <c r="N145" s="92">
        <f t="shared" si="47"/>
        <v>61178.308128000004</v>
      </c>
      <c r="O145" s="92">
        <f>J145*(1+'Control Panel'!$C$45)</f>
        <v>136798410.80548614</v>
      </c>
      <c r="P145" s="92">
        <f>K145*(1+'Control Panel'!$C$45)</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277531.43751563999</v>
      </c>
      <c r="S145" s="92">
        <f t="shared" si="48"/>
        <v>63013.657371839945</v>
      </c>
      <c r="T145" s="92">
        <f>O145*(1+'Control Panel'!$C$45)</f>
        <v>140902363.12965074</v>
      </c>
      <c r="U145" s="92">
        <f>P145*(1+'Control Panel'!$C$45)</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285857.38079999998</v>
      </c>
      <c r="X145" s="92">
        <f t="shared" si="49"/>
        <v>64904.067251885921</v>
      </c>
      <c r="Y145" s="91">
        <f>T145*(1+'Control Panel'!$C$45)</f>
        <v>145129434.02354026</v>
      </c>
      <c r="Z145" s="91">
        <f>U145*(1+'Control Panel'!$C$45)</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294433.102296</v>
      </c>
      <c r="AC145" s="93">
        <f t="shared" si="50"/>
        <v>66851.189341442485</v>
      </c>
      <c r="AD145" s="93">
        <f>Y145*(1+'Control Panel'!$C$45)</f>
        <v>149483317.04424646</v>
      </c>
      <c r="AE145" s="91">
        <f>Z145*(1+'Control Panel'!$C$45)</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303266.09543688007</v>
      </c>
      <c r="AH145" s="91">
        <f t="shared" si="51"/>
        <v>68856.725093685847</v>
      </c>
      <c r="AI145" s="92">
        <f t="shared" si="52"/>
        <v>1105732.0664496659</v>
      </c>
      <c r="AJ145" s="92">
        <f t="shared" si="53"/>
        <v>1430536.0136365199</v>
      </c>
      <c r="AK145" s="92">
        <f t="shared" si="54"/>
        <v>324803.94718685397</v>
      </c>
    </row>
    <row r="146" spans="1:37" s="94" customFormat="1" ht="14" x14ac:dyDescent="0.3">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261599.99760000003</v>
      </c>
      <c r="G146" s="89">
        <f t="shared" si="44"/>
        <v>1.4220310283075469E-3</v>
      </c>
      <c r="H146" s="90">
        <f t="shared" si="45"/>
        <v>1.8397463894229483E-3</v>
      </c>
      <c r="I146" s="91">
        <f t="shared" si="46"/>
        <v>59396.413600000029</v>
      </c>
      <c r="J146" s="91">
        <f>C146*(1+'Control Panel'!$C$45)</f>
        <v>146459315.84761238</v>
      </c>
      <c r="K146" s="91">
        <f>D146*(1+'Control Panel'!$C$45)</f>
        <v>146459315.84761238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269447.99758800003</v>
      </c>
      <c r="N146" s="92">
        <f t="shared" si="47"/>
        <v>61178.308128000004</v>
      </c>
      <c r="O146" s="92">
        <f>J146*(1+'Control Panel'!$C$45)</f>
        <v>150853095.32304075</v>
      </c>
      <c r="P146" s="92">
        <f>K146*(1+'Control Panel'!$C$45)</f>
        <v>150853095.32304075</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277531.43751563999</v>
      </c>
      <c r="S146" s="92">
        <f t="shared" si="48"/>
        <v>63013.657371839945</v>
      </c>
      <c r="T146" s="92">
        <f>O146*(1+'Control Panel'!$C$45)</f>
        <v>155378688.18273199</v>
      </c>
      <c r="U146" s="92">
        <f>P146*(1+'Control Panel'!$C$45)</f>
        <v>155378688.18273199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285857.38079999998</v>
      </c>
      <c r="X146" s="92">
        <f t="shared" si="49"/>
        <v>64904.067251885921</v>
      </c>
      <c r="Y146" s="91">
        <f>T146*(1+'Control Panel'!$C$45)</f>
        <v>160040048.82821396</v>
      </c>
      <c r="Z146" s="91">
        <f>U146*(1+'Control Panel'!$C$45)</f>
        <v>160040048.82821396</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294433.102296</v>
      </c>
      <c r="AC146" s="93">
        <f t="shared" si="50"/>
        <v>66851.189341442485</v>
      </c>
      <c r="AD146" s="93">
        <f>Y146*(1+'Control Panel'!$C$45)</f>
        <v>164841250.29306039</v>
      </c>
      <c r="AE146" s="91">
        <f>Z146*(1+'Control Panel'!$C$45)</f>
        <v>164841250.29306039</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303266.09543688007</v>
      </c>
      <c r="AH146" s="91">
        <f t="shared" si="51"/>
        <v>68856.725093685847</v>
      </c>
      <c r="AI146" s="92">
        <f t="shared" si="52"/>
        <v>1105732.0664496659</v>
      </c>
      <c r="AJ146" s="92">
        <f t="shared" si="53"/>
        <v>1430536.0136365199</v>
      </c>
      <c r="AK146" s="92">
        <f t="shared" si="54"/>
        <v>324803.94718685397</v>
      </c>
    </row>
    <row r="147" spans="1:37" s="94" customFormat="1" ht="14" x14ac:dyDescent="0.3">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261599.99760000003</v>
      </c>
      <c r="G147" s="89">
        <f t="shared" si="44"/>
        <v>1.3482091882750505E-3</v>
      </c>
      <c r="H147" s="90">
        <f t="shared" si="45"/>
        <v>1.7442397085160033E-3</v>
      </c>
      <c r="I147" s="91">
        <f t="shared" si="46"/>
        <v>59396.413600000029</v>
      </c>
      <c r="J147" s="91">
        <f>C147*(1+'Control Panel'!$C$45)</f>
        <v>154478765.8556667</v>
      </c>
      <c r="K147" s="91">
        <f>D147*(1+'Control Panel'!$C$45)</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269447.99758800003</v>
      </c>
      <c r="N147" s="92">
        <f t="shared" si="47"/>
        <v>61178.308128000004</v>
      </c>
      <c r="O147" s="92">
        <f>J147*(1+'Control Panel'!$C$45)</f>
        <v>159113128.83133671</v>
      </c>
      <c r="P147" s="92">
        <f>K147*(1+'Control Panel'!$C$45)</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277531.43751563999</v>
      </c>
      <c r="S147" s="92">
        <f t="shared" si="48"/>
        <v>63013.657371839945</v>
      </c>
      <c r="T147" s="92">
        <f>O147*(1+'Control Panel'!$C$45)</f>
        <v>163886522.69627681</v>
      </c>
      <c r="U147" s="92">
        <f>P147*(1+'Control Panel'!$C$45)</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285857.38079999998</v>
      </c>
      <c r="X147" s="92">
        <f t="shared" si="49"/>
        <v>64904.067251885921</v>
      </c>
      <c r="Y147" s="91">
        <f>T147*(1+'Control Panel'!$C$45)</f>
        <v>168803118.37716511</v>
      </c>
      <c r="Z147" s="91">
        <f>U147*(1+'Control Panel'!$C$45)</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294433.102296</v>
      </c>
      <c r="AC147" s="93">
        <f t="shared" si="50"/>
        <v>66851.189341442485</v>
      </c>
      <c r="AD147" s="93">
        <f>Y147*(1+'Control Panel'!$C$45)</f>
        <v>173867211.92848006</v>
      </c>
      <c r="AE147" s="91">
        <f>Z147*(1+'Control Panel'!$C$45)</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303266.09543688007</v>
      </c>
      <c r="AH147" s="91">
        <f t="shared" si="51"/>
        <v>68856.725093685847</v>
      </c>
      <c r="AI147" s="92">
        <f t="shared" si="52"/>
        <v>1105732.0664496659</v>
      </c>
      <c r="AJ147" s="92">
        <f t="shared" si="53"/>
        <v>1430536.0136365199</v>
      </c>
      <c r="AK147" s="92">
        <f t="shared" si="54"/>
        <v>324803.94718685397</v>
      </c>
    </row>
    <row r="148" spans="1:37" s="94" customFormat="1" ht="14" x14ac:dyDescent="0.3">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261599.99760000003</v>
      </c>
      <c r="G148" s="89">
        <f t="shared" si="44"/>
        <v>1.3142447224499352E-3</v>
      </c>
      <c r="H148" s="90">
        <f t="shared" si="45"/>
        <v>1.7002983302151348E-3</v>
      </c>
      <c r="I148" s="91">
        <f t="shared" si="46"/>
        <v>59396.413600000029</v>
      </c>
      <c r="J148" s="91">
        <f>C148*(1+'Control Panel'!$C$45)</f>
        <v>158471012.25695342</v>
      </c>
      <c r="K148" s="91">
        <f>D148*(1+'Control Panel'!$C$45)</f>
        <v>158471012.25695342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269447.99758800003</v>
      </c>
      <c r="N148" s="92">
        <f t="shared" si="47"/>
        <v>61178.308128000004</v>
      </c>
      <c r="O148" s="92">
        <f>J148*(1+'Control Panel'!$C$45)</f>
        <v>163225142.62466201</v>
      </c>
      <c r="P148" s="92">
        <f>K148*(1+'Control Panel'!$C$45)</f>
        <v>163225142.62466201</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277531.43751563999</v>
      </c>
      <c r="S148" s="92">
        <f t="shared" si="48"/>
        <v>63013.657371839945</v>
      </c>
      <c r="T148" s="92">
        <f>O148*(1+'Control Panel'!$C$45)</f>
        <v>168121896.90340188</v>
      </c>
      <c r="U148" s="92">
        <f>P148*(1+'Control Panel'!$C$45)</f>
        <v>168121896.90340188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285857.38079999998</v>
      </c>
      <c r="X148" s="92">
        <f t="shared" si="49"/>
        <v>64904.067251885921</v>
      </c>
      <c r="Y148" s="91">
        <f>T148*(1+'Control Panel'!$C$45)</f>
        <v>173165553.81050393</v>
      </c>
      <c r="Z148" s="91">
        <f>U148*(1+'Control Panel'!$C$45)</f>
        <v>173165553.81050393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294433.102296</v>
      </c>
      <c r="AC148" s="93">
        <f t="shared" si="50"/>
        <v>66851.189341442485</v>
      </c>
      <c r="AD148" s="93">
        <f>Y148*(1+'Control Panel'!$C$45)</f>
        <v>178360520.42481905</v>
      </c>
      <c r="AE148" s="91">
        <f>Z148*(1+'Control Panel'!$C$45)</f>
        <v>178360520.42481905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303266.09543688007</v>
      </c>
      <c r="AH148" s="91">
        <f t="shared" si="51"/>
        <v>68856.725093685847</v>
      </c>
      <c r="AI148" s="92">
        <f t="shared" si="52"/>
        <v>1105732.0664496659</v>
      </c>
      <c r="AJ148" s="92">
        <f t="shared" si="53"/>
        <v>1430536.0136365199</v>
      </c>
      <c r="AK148" s="92">
        <f t="shared" si="54"/>
        <v>324803.94718685397</v>
      </c>
    </row>
    <row r="149" spans="1:37" s="94" customFormat="1" ht="14" x14ac:dyDescent="0.3">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261599.99760000003</v>
      </c>
      <c r="G149" s="89">
        <f t="shared" si="44"/>
        <v>1.2446409811971751E-3</v>
      </c>
      <c r="H149" s="90">
        <f t="shared" si="45"/>
        <v>1.6102487960551811E-3</v>
      </c>
      <c r="I149" s="91">
        <f t="shared" si="46"/>
        <v>59396.413600000029</v>
      </c>
      <c r="J149" s="91">
        <f>C149*(1+'Control Panel'!$C$45)</f>
        <v>167333146.39830753</v>
      </c>
      <c r="K149" s="91">
        <f>D149*(1+'Control Panel'!$C$45)</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269447.99758800003</v>
      </c>
      <c r="N149" s="92">
        <f t="shared" si="47"/>
        <v>61178.308128000004</v>
      </c>
      <c r="O149" s="92">
        <f>J149*(1+'Control Panel'!$C$45)</f>
        <v>172353140.79025677</v>
      </c>
      <c r="P149" s="92">
        <f>K149*(1+'Control Panel'!$C$45)</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277531.43751563999</v>
      </c>
      <c r="S149" s="92">
        <f t="shared" si="48"/>
        <v>63013.657371839945</v>
      </c>
      <c r="T149" s="92">
        <f>O149*(1+'Control Panel'!$C$45)</f>
        <v>177523735.01396447</v>
      </c>
      <c r="U149" s="92">
        <f>P149*(1+'Control Panel'!$C$45)</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285857.38079999998</v>
      </c>
      <c r="X149" s="92">
        <f t="shared" si="49"/>
        <v>64904.067251885921</v>
      </c>
      <c r="Y149" s="91">
        <f>T149*(1+'Control Panel'!$C$45)</f>
        <v>182849447.06438342</v>
      </c>
      <c r="Z149" s="91">
        <f>U149*(1+'Control Panel'!$C$45)</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294433.102296</v>
      </c>
      <c r="AC149" s="93">
        <f t="shared" si="50"/>
        <v>66851.189341442485</v>
      </c>
      <c r="AD149" s="93">
        <f>Y149*(1+'Control Panel'!$C$45)</f>
        <v>188334930.47631493</v>
      </c>
      <c r="AE149" s="91">
        <f>Z149*(1+'Control Panel'!$C$45)</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303266.09543688007</v>
      </c>
      <c r="AH149" s="91">
        <f t="shared" si="51"/>
        <v>68856.725093685847</v>
      </c>
      <c r="AI149" s="92">
        <f t="shared" si="52"/>
        <v>1105732.0664496659</v>
      </c>
      <c r="AJ149" s="92">
        <f t="shared" si="53"/>
        <v>1430536.0136365199</v>
      </c>
      <c r="AK149" s="92">
        <f t="shared" si="54"/>
        <v>324803.94718685397</v>
      </c>
    </row>
    <row r="150" spans="1:37" s="94" customFormat="1" ht="14" x14ac:dyDescent="0.3">
      <c r="A150" s="86" t="str">
        <f>'ESTIMATED Earned Revenue'!A151</f>
        <v>Los Angeles, CA</v>
      </c>
      <c r="B150" s="86"/>
      <c r="C150" s="95">
        <f>'ESTIMATED Earned Revenue'!$I151*1.07925</f>
        <v>182423006.44424254</v>
      </c>
      <c r="D150" s="95">
        <f>'ESTIMATED Earned Revenue'!$L151*1.07925</f>
        <v>182423006.44424254</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261599.99760000003</v>
      </c>
      <c r="G150" s="89">
        <f t="shared" si="44"/>
        <v>1.1084324720950335E-3</v>
      </c>
      <c r="H150" s="90">
        <f t="shared" si="45"/>
        <v>1.434029636387765E-3</v>
      </c>
      <c r="I150" s="91">
        <f t="shared" si="46"/>
        <v>59396.413600000029</v>
      </c>
      <c r="J150" s="91">
        <f>C150*(1+'Control Panel'!$C$45)</f>
        <v>187895696.63756981</v>
      </c>
      <c r="K150" s="91">
        <f>D150*(1+'Control Panel'!$C$45)</f>
        <v>187895696.63756981</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269447.99758800003</v>
      </c>
      <c r="N150" s="92">
        <f t="shared" si="47"/>
        <v>61178.308128000004</v>
      </c>
      <c r="O150" s="92">
        <f>J150*(1+'Control Panel'!$C$45)</f>
        <v>193532567.53669691</v>
      </c>
      <c r="P150" s="92">
        <f>K150*(1+'Control Panel'!$C$45)</f>
        <v>193532567.53669691</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277531.43751563999</v>
      </c>
      <c r="S150" s="92">
        <f t="shared" si="48"/>
        <v>63013.657371839945</v>
      </c>
      <c r="T150" s="92">
        <f>O150*(1+'Control Panel'!$C$45)</f>
        <v>199338544.56279781</v>
      </c>
      <c r="U150" s="92">
        <f>P150*(1+'Control Panel'!$C$45)</f>
        <v>199338544.56279781</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285857.38079999998</v>
      </c>
      <c r="X150" s="92">
        <f t="shared" si="49"/>
        <v>64904.067251885921</v>
      </c>
      <c r="Y150" s="91">
        <f>T150*(1+'Control Panel'!$C$45)</f>
        <v>205318700.89968175</v>
      </c>
      <c r="Z150" s="91">
        <f>U150*(1+'Control Panel'!$C$45)</f>
        <v>205318700.89968175</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294433.102296</v>
      </c>
      <c r="AC150" s="93">
        <f t="shared" si="50"/>
        <v>66851.189341442485</v>
      </c>
      <c r="AD150" s="93">
        <f>Y150*(1+'Control Panel'!$C$45)</f>
        <v>211478261.92667219</v>
      </c>
      <c r="AE150" s="91">
        <f>Z150*(1+'Control Panel'!$C$45)</f>
        <v>211478261.92667219</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303266.09543688007</v>
      </c>
      <c r="AH150" s="91">
        <f t="shared" si="51"/>
        <v>68856.725093685847</v>
      </c>
      <c r="AI150" s="92">
        <f t="shared" si="52"/>
        <v>1105732.0664496659</v>
      </c>
      <c r="AJ150" s="92">
        <f t="shared" si="53"/>
        <v>1430536.0136365199</v>
      </c>
      <c r="AK150" s="92">
        <f t="shared" si="54"/>
        <v>324803.94718685397</v>
      </c>
    </row>
    <row r="151" spans="1:37" s="94" customFormat="1" ht="14" x14ac:dyDescent="0.3">
      <c r="A151" s="86" t="str">
        <f>'ESTIMATED Earned Revenue'!A152</f>
        <v>Miami, FL</v>
      </c>
      <c r="B151" s="86"/>
      <c r="C151" s="87">
        <f>'ESTIMATED Earned Revenue'!$I152*1.07925</f>
        <v>183714057.91646725</v>
      </c>
      <c r="D151" s="87">
        <f>'ESTIMATED Earned Revenue'!$L152*1.07925</f>
        <v>183714057.91646725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261599.99760000003</v>
      </c>
      <c r="G151" s="89">
        <f t="shared" si="44"/>
        <v>1.1006429572849548E-3</v>
      </c>
      <c r="H151" s="90">
        <f t="shared" si="45"/>
        <v>1.4239519858569923E-3</v>
      </c>
      <c r="I151" s="91">
        <f t="shared" si="46"/>
        <v>59396.413600000029</v>
      </c>
      <c r="J151" s="91">
        <f>C151*(1+'Control Panel'!$C$45)</f>
        <v>189225479.65396127</v>
      </c>
      <c r="K151" s="91">
        <f>D151*(1+'Control Panel'!$C$45)</f>
        <v>189225479.65396127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269447.99758800003</v>
      </c>
      <c r="N151" s="92">
        <f t="shared" si="47"/>
        <v>61178.308128000004</v>
      </c>
      <c r="O151" s="92">
        <f>J151*(1+'Control Panel'!$C$45)</f>
        <v>194902244.04358011</v>
      </c>
      <c r="P151" s="92">
        <f>K151*(1+'Control Panel'!$C$45)</f>
        <v>194902244.04358011</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277531.43751563999</v>
      </c>
      <c r="S151" s="92">
        <f t="shared" si="48"/>
        <v>63013.657371839945</v>
      </c>
      <c r="T151" s="92">
        <f>O151*(1+'Control Panel'!$C$45)</f>
        <v>200749311.36488754</v>
      </c>
      <c r="U151" s="92">
        <f>P151*(1+'Control Panel'!$C$45)</f>
        <v>200749311.36488754</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285857.38079999998</v>
      </c>
      <c r="X151" s="92">
        <f t="shared" si="49"/>
        <v>64904.067251885921</v>
      </c>
      <c r="Y151" s="91">
        <f>T151*(1+'Control Panel'!$C$45)</f>
        <v>206771790.70583418</v>
      </c>
      <c r="Z151" s="91">
        <f>U151*(1+'Control Panel'!$C$45)</f>
        <v>206771790.70583418</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294433.102296</v>
      </c>
      <c r="AC151" s="93">
        <f t="shared" si="50"/>
        <v>66851.189341442485</v>
      </c>
      <c r="AD151" s="93">
        <f>Y151*(1+'Control Panel'!$C$45)</f>
        <v>212974944.42700922</v>
      </c>
      <c r="AE151" s="91">
        <f>Z151*(1+'Control Panel'!$C$45)</f>
        <v>212974944.42700922</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303266.09543688007</v>
      </c>
      <c r="AH151" s="91">
        <f t="shared" si="51"/>
        <v>68856.725093685847</v>
      </c>
      <c r="AI151" s="92">
        <f t="shared" si="52"/>
        <v>1105732.0664496659</v>
      </c>
      <c r="AJ151" s="92">
        <f t="shared" si="53"/>
        <v>1430536.0136365199</v>
      </c>
      <c r="AK151" s="92">
        <f t="shared" si="54"/>
        <v>324803.94718685397</v>
      </c>
    </row>
    <row r="152" spans="1:37" s="94" customFormat="1" ht="14" x14ac:dyDescent="0.3">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261599.99760000003</v>
      </c>
      <c r="G152" s="89">
        <f t="shared" si="44"/>
        <v>1.0657955999892345E-3</v>
      </c>
      <c r="H152" s="90">
        <f t="shared" si="45"/>
        <v>1.3788683705985862E-3</v>
      </c>
      <c r="I152" s="91">
        <f t="shared" si="46"/>
        <v>59396.413600000029</v>
      </c>
      <c r="J152" s="91">
        <f>C152*(1+'Control Panel'!$C$45)</f>
        <v>195412414.46493468</v>
      </c>
      <c r="K152" s="91">
        <f>D152*(1+'Control Panel'!$C$45)</f>
        <v>195412414.46493468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269447.99758800003</v>
      </c>
      <c r="N152" s="92">
        <f t="shared" si="47"/>
        <v>61178.308128000004</v>
      </c>
      <c r="O152" s="92">
        <f>J152*(1+'Control Panel'!$C$45)</f>
        <v>201274786.89888272</v>
      </c>
      <c r="P152" s="92">
        <f>K152*(1+'Control Panel'!$C$45)</f>
        <v>201274786.89888272</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277531.43751563999</v>
      </c>
      <c r="S152" s="92">
        <f t="shared" si="48"/>
        <v>63013.657371839945</v>
      </c>
      <c r="T152" s="92">
        <f>O152*(1+'Control Panel'!$C$45)</f>
        <v>207313030.50584921</v>
      </c>
      <c r="U152" s="92">
        <f>P152*(1+'Control Panel'!$C$45)</f>
        <v>207313030.50584921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285857.38079999998</v>
      </c>
      <c r="X152" s="92">
        <f t="shared" si="49"/>
        <v>64904.067251885921</v>
      </c>
      <c r="Y152" s="91">
        <f>T152*(1+'Control Panel'!$C$45)</f>
        <v>213532421.42102468</v>
      </c>
      <c r="Z152" s="91">
        <f>U152*(1+'Control Panel'!$C$45)</f>
        <v>213532421.42102468</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294433.102296</v>
      </c>
      <c r="AC152" s="93">
        <f t="shared" si="50"/>
        <v>66851.189341442485</v>
      </c>
      <c r="AD152" s="93">
        <f>Y152*(1+'Control Panel'!$C$45)</f>
        <v>219938394.06365544</v>
      </c>
      <c r="AE152" s="91">
        <f>Z152*(1+'Control Panel'!$C$45)</f>
        <v>219938394.06365544</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303266.09543688007</v>
      </c>
      <c r="AH152" s="91">
        <f t="shared" si="51"/>
        <v>68856.725093685847</v>
      </c>
      <c r="AI152" s="92">
        <f t="shared" si="52"/>
        <v>1105732.0664496659</v>
      </c>
      <c r="AJ152" s="92">
        <f t="shared" si="53"/>
        <v>1430536.0136365199</v>
      </c>
      <c r="AK152" s="92">
        <f t="shared" si="54"/>
        <v>324803.94718685397</v>
      </c>
    </row>
    <row r="153" spans="1:37" s="94" customFormat="1" ht="14" x14ac:dyDescent="0.3">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261599.99760000003</v>
      </c>
      <c r="G153" s="89">
        <f t="shared" si="44"/>
        <v>9.9809431918115128E-4</v>
      </c>
      <c r="H153" s="90">
        <f t="shared" si="45"/>
        <v>1.2912801362727718E-3</v>
      </c>
      <c r="I153" s="91">
        <f t="shared" si="46"/>
        <v>59396.413600000029</v>
      </c>
      <c r="J153" s="91">
        <f>C153*(1+'Control Panel'!$C$45)</f>
        <v>208667344.87665153</v>
      </c>
      <c r="K153" s="91">
        <f>D153*(1+'Control Panel'!$C$45)</f>
        <v>208667344.87665153</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269447.99758800003</v>
      </c>
      <c r="N153" s="92">
        <f t="shared" si="47"/>
        <v>61178.308128000004</v>
      </c>
      <c r="O153" s="92">
        <f>J153*(1+'Control Panel'!$C$45)</f>
        <v>214927365.22295108</v>
      </c>
      <c r="P153" s="92">
        <f>K153*(1+'Control Panel'!$C$45)</f>
        <v>214927365.22295108</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277531.43751563999</v>
      </c>
      <c r="S153" s="92">
        <f t="shared" si="48"/>
        <v>63013.657371839945</v>
      </c>
      <c r="T153" s="92">
        <f>O153*(1+'Control Panel'!$C$45)</f>
        <v>221375186.17963964</v>
      </c>
      <c r="U153" s="92">
        <f>P153*(1+'Control Panel'!$C$45)</f>
        <v>221375186.17963964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285857.38079999998</v>
      </c>
      <c r="X153" s="92">
        <f t="shared" si="49"/>
        <v>64904.067251885921</v>
      </c>
      <c r="Y153" s="91">
        <f>T153*(1+'Control Panel'!$C$45)</f>
        <v>228016441.76502883</v>
      </c>
      <c r="Z153" s="91">
        <f>U153*(1+'Control Panel'!$C$45)</f>
        <v>228016441.76502883</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294433.102296</v>
      </c>
      <c r="AC153" s="93">
        <f t="shared" si="50"/>
        <v>66851.189341442485</v>
      </c>
      <c r="AD153" s="93">
        <f>Y153*(1+'Control Panel'!$C$45)</f>
        <v>234856935.01797971</v>
      </c>
      <c r="AE153" s="91">
        <f>Z153*(1+'Control Panel'!$C$45)</f>
        <v>234856935.01797971</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303266.09543688007</v>
      </c>
      <c r="AH153" s="91">
        <f t="shared" si="51"/>
        <v>68856.725093685847</v>
      </c>
      <c r="AI153" s="92">
        <f t="shared" si="52"/>
        <v>1105732.0664496659</v>
      </c>
      <c r="AJ153" s="92">
        <f t="shared" si="53"/>
        <v>1430536.0136365199</v>
      </c>
      <c r="AK153" s="92">
        <f t="shared" si="54"/>
        <v>324803.94718685397</v>
      </c>
    </row>
    <row r="154" spans="1:37" s="94" customFormat="1" ht="14" x14ac:dyDescent="0.3">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261599.99760000003</v>
      </c>
      <c r="G154" s="89">
        <f t="shared" si="44"/>
        <v>9.2844383134577839E-4</v>
      </c>
      <c r="H154" s="90">
        <f t="shared" si="45"/>
        <v>1.201170123927133E-3</v>
      </c>
      <c r="I154" s="91">
        <f t="shared" si="46"/>
        <v>59396.413600000029</v>
      </c>
      <c r="J154" s="91">
        <f>C154*(1+'Control Panel'!$C$45)</f>
        <v>224321261.54375252</v>
      </c>
      <c r="K154" s="91">
        <f>D154*(1+'Control Panel'!$C$45)</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269447.99758800003</v>
      </c>
      <c r="N154" s="92">
        <f t="shared" si="47"/>
        <v>61178.308128000004</v>
      </c>
      <c r="O154" s="92">
        <f>J154*(1+'Control Panel'!$C$45)</f>
        <v>231050899.3900651</v>
      </c>
      <c r="P154" s="92">
        <f>K154*(1+'Control Panel'!$C$45)</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277531.43751563999</v>
      </c>
      <c r="S154" s="92">
        <f t="shared" si="48"/>
        <v>63013.657371839945</v>
      </c>
      <c r="T154" s="92">
        <f>O154*(1+'Control Panel'!$C$45)</f>
        <v>237982426.37176707</v>
      </c>
      <c r="U154" s="92">
        <f>P154*(1+'Control Panel'!$C$45)</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285857.38079999998</v>
      </c>
      <c r="X154" s="92">
        <f t="shared" si="49"/>
        <v>64904.067251885921</v>
      </c>
      <c r="Y154" s="91">
        <f>T154*(1+'Control Panel'!$C$45)</f>
        <v>245121899.16292009</v>
      </c>
      <c r="Z154" s="91">
        <f>U154*(1+'Control Panel'!$C$45)</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294433.102296</v>
      </c>
      <c r="AC154" s="93">
        <f t="shared" si="50"/>
        <v>66851.189341442485</v>
      </c>
      <c r="AD154" s="93">
        <f>Y154*(1+'Control Panel'!$C$45)</f>
        <v>252475556.1378077</v>
      </c>
      <c r="AE154" s="91">
        <f>Z154*(1+'Control Panel'!$C$45)</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303266.09543688007</v>
      </c>
      <c r="AH154" s="91">
        <f t="shared" si="51"/>
        <v>68856.725093685847</v>
      </c>
      <c r="AI154" s="92">
        <f t="shared" si="52"/>
        <v>1105732.0664496659</v>
      </c>
      <c r="AJ154" s="92">
        <f t="shared" si="53"/>
        <v>1430536.0136365199</v>
      </c>
      <c r="AK154" s="92">
        <f t="shared" si="54"/>
        <v>324803.94718685397</v>
      </c>
    </row>
    <row r="155" spans="1:37" s="94" customFormat="1" ht="14" x14ac:dyDescent="0.3">
      <c r="A155" s="86" t="str">
        <f>'ESTIMATED Earned Revenue'!A156</f>
        <v>Indianapolis, IN</v>
      </c>
      <c r="B155" s="86"/>
      <c r="C155" s="87">
        <f>'ESTIMATED Earned Revenue'!$I156*1.07925</f>
        <v>221586550.9665682</v>
      </c>
      <c r="D155" s="87">
        <f>'ESTIMATED Earned Revenue'!$L156*1.07925</f>
        <v>221586550.9665682</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261599.99760000003</v>
      </c>
      <c r="G155" s="89">
        <f t="shared" si="44"/>
        <v>9.1252642869335239E-4</v>
      </c>
      <c r="H155" s="90">
        <f t="shared" si="45"/>
        <v>1.1805770542431019E-3</v>
      </c>
      <c r="I155" s="91">
        <f t="shared" si="46"/>
        <v>59396.413600000029</v>
      </c>
      <c r="J155" s="91">
        <f>C155*(1+'Control Panel'!$C$45)</f>
        <v>228234147.49556527</v>
      </c>
      <c r="K155" s="91">
        <f>D155*(1+'Control Panel'!$C$45)</f>
        <v>228234147.49556527</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269447.99758800003</v>
      </c>
      <c r="N155" s="92">
        <f t="shared" si="47"/>
        <v>61178.308128000004</v>
      </c>
      <c r="O155" s="92">
        <f>J155*(1+'Control Panel'!$C$45)</f>
        <v>235081171.92043224</v>
      </c>
      <c r="P155" s="92">
        <f>K155*(1+'Control Panel'!$C$45)</f>
        <v>235081171.92043224</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277531.43751563999</v>
      </c>
      <c r="S155" s="92">
        <f t="shared" si="48"/>
        <v>63013.657371839945</v>
      </c>
      <c r="T155" s="92">
        <f>O155*(1+'Control Panel'!$C$45)</f>
        <v>242133607.07804522</v>
      </c>
      <c r="U155" s="92">
        <f>P155*(1+'Control Panel'!$C$45)</f>
        <v>242133607.07804522</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285857.38079999998</v>
      </c>
      <c r="X155" s="92">
        <f t="shared" si="49"/>
        <v>64904.067251885921</v>
      </c>
      <c r="Y155" s="91">
        <f>T155*(1+'Control Panel'!$C$45)</f>
        <v>249397615.29038659</v>
      </c>
      <c r="Z155" s="91">
        <f>U155*(1+'Control Panel'!$C$45)</f>
        <v>249397615.29038659</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294433.102296</v>
      </c>
      <c r="AC155" s="93">
        <f t="shared" si="50"/>
        <v>66851.189341442485</v>
      </c>
      <c r="AD155" s="93">
        <f>Y155*(1+'Control Panel'!$C$45)</f>
        <v>256879543.74909818</v>
      </c>
      <c r="AE155" s="91">
        <f>Z155*(1+'Control Panel'!$C$45)</f>
        <v>256879543.74909818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303266.09543688007</v>
      </c>
      <c r="AH155" s="91">
        <f t="shared" si="51"/>
        <v>68856.725093685847</v>
      </c>
      <c r="AI155" s="92">
        <f t="shared" si="52"/>
        <v>1105732.0664496659</v>
      </c>
      <c r="AJ155" s="92">
        <f t="shared" si="53"/>
        <v>1430536.0136365199</v>
      </c>
      <c r="AK155" s="92">
        <f t="shared" si="54"/>
        <v>324803.94718685397</v>
      </c>
    </row>
    <row r="156" spans="1:37" s="94" customFormat="1" ht="14" x14ac:dyDescent="0.3">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261599.99760000003</v>
      </c>
      <c r="G156" s="89">
        <f t="shared" si="44"/>
        <v>6.7336167245485344E-4</v>
      </c>
      <c r="H156" s="90">
        <f t="shared" si="45"/>
        <v>8.7115870259807881E-4</v>
      </c>
      <c r="I156" s="91">
        <f t="shared" si="46"/>
        <v>59396.413600000029</v>
      </c>
      <c r="J156" s="91">
        <f>C156*(1+'Control Panel'!$C$45)</f>
        <v>309298405.35876918</v>
      </c>
      <c r="K156" s="91">
        <f>D156*(1+'Control Panel'!$C$45)</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269447.99758800003</v>
      </c>
      <c r="N156" s="92">
        <f t="shared" si="47"/>
        <v>61178.308128000004</v>
      </c>
      <c r="O156" s="92">
        <f>J156*(1+'Control Panel'!$C$45)</f>
        <v>318577357.51953226</v>
      </c>
      <c r="P156" s="92">
        <f>K156*(1+'Control Panel'!$C$45)</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277531.43751563999</v>
      </c>
      <c r="S156" s="92">
        <f t="shared" si="48"/>
        <v>63013.657371839945</v>
      </c>
      <c r="T156" s="92">
        <f>O156*(1+'Control Panel'!$C$45)</f>
        <v>328134678.24511826</v>
      </c>
      <c r="U156" s="92">
        <f>P156*(1+'Control Panel'!$C$45)</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285857.38079999998</v>
      </c>
      <c r="X156" s="92">
        <f t="shared" si="49"/>
        <v>64904.067251885921</v>
      </c>
      <c r="Y156" s="91">
        <f>T156*(1+'Control Panel'!$C$45)</f>
        <v>337978718.59247184</v>
      </c>
      <c r="Z156" s="91">
        <f>U156*(1+'Control Panel'!$C$45)</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294433.102296</v>
      </c>
      <c r="AC156" s="93">
        <f t="shared" si="50"/>
        <v>66851.189341442485</v>
      </c>
      <c r="AD156" s="93">
        <f>Y156*(1+'Control Panel'!$C$45)</f>
        <v>348118080.15024602</v>
      </c>
      <c r="AE156" s="91">
        <f>Z156*(1+'Control Panel'!$C$45)</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303266.09543688007</v>
      </c>
      <c r="AH156" s="91">
        <f t="shared" si="51"/>
        <v>68856.725093685847</v>
      </c>
      <c r="AI156" s="92">
        <f t="shared" si="52"/>
        <v>1105732.0664496659</v>
      </c>
      <c r="AJ156" s="92">
        <f t="shared" si="53"/>
        <v>1430536.0136365199</v>
      </c>
      <c r="AK156" s="92">
        <f t="shared" si="54"/>
        <v>324803.94718685397</v>
      </c>
    </row>
    <row r="157" spans="1:37" s="94" customFormat="1" ht="14" x14ac:dyDescent="0.3">
      <c r="A157" s="86" t="str">
        <f>'ESTIMATED Earned Revenue'!A158</f>
        <v>Milwaukee, WI</v>
      </c>
      <c r="B157" s="86"/>
      <c r="C157" s="87">
        <f>'ESTIMATED Earned Revenue'!$I158*1.07925</f>
        <v>363108908.40375</v>
      </c>
      <c r="D157" s="87">
        <f>'ESTIMATED Earned Revenue'!$L158*1.07925</f>
        <v>363108908.40375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261599.99760000003</v>
      </c>
      <c r="G157" s="89">
        <f t="shared" si="44"/>
        <v>5.5686759349667266E-4</v>
      </c>
      <c r="H157" s="90">
        <f t="shared" si="45"/>
        <v>7.2044500023425576E-4</v>
      </c>
      <c r="I157" s="91">
        <f t="shared" si="46"/>
        <v>59396.413600000029</v>
      </c>
      <c r="J157" s="91">
        <f>C157*(1+'Control Panel'!$C$45)</f>
        <v>374002175.65586251</v>
      </c>
      <c r="K157" s="91">
        <f>D157*(1+'Control Panel'!$C$45)</f>
        <v>374002175.65586251</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269447.99758800003</v>
      </c>
      <c r="N157" s="92">
        <f t="shared" si="47"/>
        <v>61178.308128000004</v>
      </c>
      <c r="O157" s="92">
        <f>J157*(1+'Control Panel'!$C$45)</f>
        <v>385222240.92553842</v>
      </c>
      <c r="P157" s="92">
        <f>K157*(1+'Control Panel'!$C$45)</f>
        <v>385222240.92553842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277531.43751563999</v>
      </c>
      <c r="S157" s="92">
        <f t="shared" si="48"/>
        <v>63013.657371839945</v>
      </c>
      <c r="T157" s="92">
        <f>O157*(1+'Control Panel'!$C$45)</f>
        <v>396778908.15330458</v>
      </c>
      <c r="U157" s="92">
        <f>P157*(1+'Control Panel'!$C$45)</f>
        <v>396778908.15330458</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285857.38079999998</v>
      </c>
      <c r="X157" s="92">
        <f t="shared" si="49"/>
        <v>64904.067251885921</v>
      </c>
      <c r="Y157" s="91">
        <f>T157*(1+'Control Panel'!$C$45)</f>
        <v>408682275.39790374</v>
      </c>
      <c r="Z157" s="91">
        <f>U157*(1+'Control Panel'!$C$45)</f>
        <v>408682275.39790374</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294433.102296</v>
      </c>
      <c r="AC157" s="93">
        <f t="shared" si="50"/>
        <v>66851.189341442485</v>
      </c>
      <c r="AD157" s="93">
        <f>Y157*(1+'Control Panel'!$C$45)</f>
        <v>420942743.65984088</v>
      </c>
      <c r="AE157" s="91">
        <f>Z157*(1+'Control Panel'!$C$45)</f>
        <v>420942743.65984088</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303266.09543688007</v>
      </c>
      <c r="AH157" s="91">
        <f t="shared" si="51"/>
        <v>68856.725093685847</v>
      </c>
      <c r="AI157" s="92">
        <f t="shared" si="52"/>
        <v>1105732.0664496659</v>
      </c>
      <c r="AJ157" s="92">
        <f t="shared" si="53"/>
        <v>1430536.0136365199</v>
      </c>
      <c r="AK157" s="92">
        <f t="shared" si="54"/>
        <v>324803.94718685397</v>
      </c>
    </row>
    <row r="158" spans="1:37" s="94" customFormat="1" ht="14" x14ac:dyDescent="0.3">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 x14ac:dyDescent="0.3">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5" x14ac:dyDescent="0.3">
      <c r="A160" s="109" t="s">
        <v>57</v>
      </c>
      <c r="B160" s="86"/>
      <c r="C160" s="95"/>
      <c r="D160" s="95">
        <f>SUM(D3:D157)</f>
        <v>8160569304.506259</v>
      </c>
      <c r="E160" s="95">
        <f t="shared" ref="E160:F160" si="55">SUM(E3:E157)</f>
        <v>25738478.515713196</v>
      </c>
      <c r="F160" s="95">
        <f t="shared" si="55"/>
        <v>26229644.011649724</v>
      </c>
      <c r="G160" s="110"/>
      <c r="H160" s="110"/>
      <c r="I160" s="91">
        <f>SUM(I3:I157)</f>
        <v>491165.49593649287</v>
      </c>
      <c r="J160" s="92">
        <f t="shared" ref="J160:AK160" si="56">SUM(J3:J157)</f>
        <v>8405386383.641448</v>
      </c>
      <c r="K160" s="92">
        <f t="shared" si="56"/>
        <v>8405386383.641448</v>
      </c>
      <c r="L160" s="92">
        <f t="shared" si="56"/>
        <v>26510632.729044706</v>
      </c>
      <c r="M160" s="92">
        <f t="shared" si="56"/>
        <v>27016533.334339231</v>
      </c>
      <c r="N160" s="92">
        <f t="shared" si="56"/>
        <v>505900.60529458901</v>
      </c>
      <c r="O160" s="92">
        <f t="shared" ref="O160:R160" si="57">SUM(O3:O157)</f>
        <v>8657547975.1506882</v>
      </c>
      <c r="P160" s="92">
        <f t="shared" si="57"/>
        <v>8657547975.1506882</v>
      </c>
      <c r="Q160" s="92">
        <f t="shared" si="57"/>
        <v>27305951.710916001</v>
      </c>
      <c r="R160" s="92">
        <f t="shared" si="57"/>
        <v>27827029.334369369</v>
      </c>
      <c r="S160" s="92">
        <f t="shared" si="56"/>
        <v>521077.62345342012</v>
      </c>
      <c r="T160" s="92">
        <f t="shared" si="56"/>
        <v>8917274414.4052086</v>
      </c>
      <c r="U160" s="92">
        <f t="shared" si="56"/>
        <v>8917274414.4052086</v>
      </c>
      <c r="V160" s="92">
        <f t="shared" si="56"/>
        <v>28125130.262243457</v>
      </c>
      <c r="W160" s="92">
        <f t="shared" si="56"/>
        <v>28661840.219707049</v>
      </c>
      <c r="X160" s="92">
        <f t="shared" si="56"/>
        <v>536709.95746358298</v>
      </c>
      <c r="Y160" s="92">
        <f t="shared" ref="Y160:AB160" si="58">SUM(Y3:Y157)</f>
        <v>9184792646.8373623</v>
      </c>
      <c r="Z160" s="92">
        <f t="shared" si="58"/>
        <v>9184792646.8373623</v>
      </c>
      <c r="AA160" s="92">
        <f t="shared" si="58"/>
        <v>28968884.170110762</v>
      </c>
      <c r="AB160" s="92">
        <f t="shared" si="58"/>
        <v>29521695.428818226</v>
      </c>
      <c r="AC160" s="92">
        <f t="shared" si="56"/>
        <v>552811.25870749145</v>
      </c>
      <c r="AD160" s="92">
        <f t="shared" si="56"/>
        <v>9460336426.2424889</v>
      </c>
      <c r="AE160" s="92">
        <f t="shared" si="56"/>
        <v>9460336426.2424889</v>
      </c>
      <c r="AF160" s="92">
        <f t="shared" si="56"/>
        <v>29837950.695214018</v>
      </c>
      <c r="AG160" s="92">
        <f t="shared" si="56"/>
        <v>30407346.294202767</v>
      </c>
      <c r="AH160" s="92">
        <f t="shared" si="56"/>
        <v>569395.59898872045</v>
      </c>
      <c r="AI160" s="92">
        <f t="shared" si="56"/>
        <v>140748549.56752929</v>
      </c>
      <c r="AJ160" s="92">
        <f t="shared" si="56"/>
        <v>143434444.61143669</v>
      </c>
      <c r="AK160" s="92">
        <f t="shared" si="56"/>
        <v>2685895.0439077923</v>
      </c>
    </row>
    <row r="161" spans="1:37" s="94" customFormat="1" ht="14" x14ac:dyDescent="0.3">
      <c r="A161" s="86" t="s">
        <v>58</v>
      </c>
      <c r="B161" s="86"/>
      <c r="C161" s="112"/>
      <c r="D161" s="112"/>
      <c r="E161" s="96">
        <f>E160/155</f>
        <v>166054.70010137546</v>
      </c>
      <c r="F161" s="88">
        <f>F160/155</f>
        <v>169223.50975257886</v>
      </c>
      <c r="G161" s="113"/>
      <c r="H161" s="113"/>
      <c r="I161" s="114"/>
      <c r="J161" s="92">
        <f>J160/155</f>
        <v>54228299.249299668</v>
      </c>
      <c r="K161" s="92">
        <f>K160/155</f>
        <v>54228299.249299668</v>
      </c>
      <c r="L161" s="92">
        <f t="shared" ref="L161:M161" si="59">L160/155</f>
        <v>171036.34018738518</v>
      </c>
      <c r="M161" s="92">
        <f t="shared" si="59"/>
        <v>174300.2150602531</v>
      </c>
      <c r="N161" s="92"/>
      <c r="O161" s="92">
        <f>O160/155</f>
        <v>55855148.226778634</v>
      </c>
      <c r="P161" s="92">
        <f>P160/155</f>
        <v>55855148.226778634</v>
      </c>
      <c r="Q161" s="92">
        <f t="shared" ref="Q161:R161" si="60">Q160/155</f>
        <v>176167.43039300645</v>
      </c>
      <c r="R161" s="92">
        <f t="shared" si="60"/>
        <v>179529.22151206044</v>
      </c>
      <c r="S161" s="92"/>
      <c r="T161" s="92">
        <f>T160/155</f>
        <v>57530802.673581988</v>
      </c>
      <c r="U161" s="92">
        <f>U160/155</f>
        <v>57530802.673581988</v>
      </c>
      <c r="V161" s="92">
        <f t="shared" ref="V161:W161" si="61">V160/155</f>
        <v>181452.45330479651</v>
      </c>
      <c r="W161" s="92">
        <f t="shared" si="61"/>
        <v>184915.09819165838</v>
      </c>
      <c r="X161" s="92"/>
      <c r="Y161" s="92">
        <f>Y160/155</f>
        <v>59256726.753789432</v>
      </c>
      <c r="Z161" s="92">
        <f>Z160/155</f>
        <v>59256726.753789432</v>
      </c>
      <c r="AA161" s="92">
        <f t="shared" ref="AA161:AB161" si="62">AA160/155</f>
        <v>186896.02690394039</v>
      </c>
      <c r="AB161" s="92">
        <f t="shared" si="62"/>
        <v>190462.55115366596</v>
      </c>
      <c r="AC161" s="92"/>
      <c r="AD161" s="92">
        <f>AD160/155</f>
        <v>61034428.556403153</v>
      </c>
      <c r="AE161" s="92">
        <f>AE160/155</f>
        <v>61034428.556403153</v>
      </c>
      <c r="AF161" s="92">
        <f t="shared" ref="AF161:AG161" si="63">AF160/155</f>
        <v>192502.90771105819</v>
      </c>
      <c r="AG161" s="92">
        <f t="shared" si="63"/>
        <v>196176.42770453397</v>
      </c>
      <c r="AH161" s="115"/>
      <c r="AI161" s="116"/>
      <c r="AJ161" s="115"/>
      <c r="AK161" s="115"/>
    </row>
    <row r="162" spans="1:37" s="94" customFormat="1" ht="14" x14ac:dyDescent="0.3">
      <c r="A162" s="86" t="s">
        <v>59</v>
      </c>
      <c r="B162" s="86"/>
      <c r="C162" s="112"/>
      <c r="D162" s="112"/>
      <c r="E162" s="96"/>
      <c r="F162" s="88"/>
      <c r="G162" s="113"/>
      <c r="H162" s="113"/>
      <c r="I162" s="114"/>
      <c r="J162" s="92"/>
      <c r="K162" s="92"/>
      <c r="L162" s="118">
        <f>L161/J161</f>
        <v>3.1540052436660926E-3</v>
      </c>
      <c r="M162" s="118">
        <f>M161/K161</f>
        <v>3.2141929116927654E-3</v>
      </c>
      <c r="N162" s="92"/>
      <c r="O162" s="92"/>
      <c r="P162" s="92"/>
      <c r="Q162" s="118">
        <f>Q161/O161</f>
        <v>3.1540052436660887E-3</v>
      </c>
      <c r="R162" s="118">
        <f>R161/P161</f>
        <v>3.2141929116927623E-3</v>
      </c>
      <c r="S162" s="92"/>
      <c r="T162" s="92"/>
      <c r="U162" s="118"/>
      <c r="V162" s="118">
        <f>V161/T161</f>
        <v>3.1540052436660865E-3</v>
      </c>
      <c r="W162" s="118">
        <f>W161/U161</f>
        <v>3.2141929122878545E-3</v>
      </c>
      <c r="X162" s="92"/>
      <c r="Y162" s="92"/>
      <c r="Z162" s="92"/>
      <c r="AA162" s="118">
        <f>AA161/Y161</f>
        <v>3.1540052436660874E-3</v>
      </c>
      <c r="AB162" s="118">
        <f>AB161/Z161</f>
        <v>3.2141929125622179E-3</v>
      </c>
      <c r="AC162" s="92"/>
      <c r="AD162" s="92"/>
      <c r="AE162" s="92"/>
      <c r="AF162" s="118">
        <f>AF161/AD161</f>
        <v>3.1540052436660783E-3</v>
      </c>
      <c r="AG162" s="118">
        <f>AG161/AE161</f>
        <v>3.2141929128285908E-3</v>
      </c>
      <c r="AH162" s="115"/>
      <c r="AI162" s="116"/>
      <c r="AJ162" s="115"/>
      <c r="AK162" s="115"/>
    </row>
    <row r="163" spans="1:37" s="94" customFormat="1" ht="14" x14ac:dyDescent="0.3">
      <c r="A163" s="86" t="s">
        <v>60</v>
      </c>
      <c r="B163" s="86"/>
      <c r="C163" s="117"/>
      <c r="D163" s="117"/>
      <c r="E163" s="88"/>
      <c r="F163" s="117"/>
      <c r="G163" s="113"/>
      <c r="H163" s="113"/>
      <c r="I163" s="114"/>
      <c r="J163" s="92">
        <f>J3</f>
        <v>1785084.3659065499</v>
      </c>
      <c r="K163" s="92">
        <f>K3</f>
        <v>1785084.3659065499</v>
      </c>
      <c r="L163" s="92">
        <f>L3</f>
        <v>17850.8436590655</v>
      </c>
      <c r="M163" s="92">
        <f>M3</f>
        <v>11603.048378392574</v>
      </c>
      <c r="N163" s="92"/>
      <c r="O163" s="92">
        <f>O3</f>
        <v>1838636.8968837464</v>
      </c>
      <c r="P163" s="92">
        <f>P3</f>
        <v>1838636.8968837464</v>
      </c>
      <c r="Q163" s="92">
        <f>Q3</f>
        <v>18386.368968837465</v>
      </c>
      <c r="R163" s="92">
        <f>R3</f>
        <v>11951.13982974435</v>
      </c>
      <c r="S163" s="92"/>
      <c r="T163" s="92">
        <f>T3</f>
        <v>1893796.0037902589</v>
      </c>
      <c r="U163" s="92">
        <f>U3</f>
        <v>1893796.0037902589</v>
      </c>
      <c r="V163" s="92">
        <f>V3</f>
        <v>18937.960037902591</v>
      </c>
      <c r="W163" s="92">
        <f>W3</f>
        <v>12309.674024636683</v>
      </c>
      <c r="X163" s="92"/>
      <c r="Y163" s="92">
        <f>Y3</f>
        <v>1950609.8839039668</v>
      </c>
      <c r="Z163" s="92">
        <f>Z3</f>
        <v>1950609.8839039668</v>
      </c>
      <c r="AA163" s="92">
        <f>AA3</f>
        <v>19506.098839039667</v>
      </c>
      <c r="AB163" s="92">
        <f>AB3</f>
        <v>12678.964245375782</v>
      </c>
      <c r="AC163" s="92"/>
      <c r="AD163" s="92">
        <f>AD3</f>
        <v>2009128.1804210858</v>
      </c>
      <c r="AE163" s="92">
        <f>AE3</f>
        <v>2009128.1804210858</v>
      </c>
      <c r="AF163" s="92">
        <f>AF3</f>
        <v>20091.281804210859</v>
      </c>
      <c r="AG163" s="92">
        <f>AG3</f>
        <v>13059.333172737057</v>
      </c>
      <c r="AH163" s="115"/>
      <c r="AI163" s="115"/>
      <c r="AJ163" s="115"/>
      <c r="AK163" s="115"/>
    </row>
    <row r="164" spans="1:37" s="94" customFormat="1" ht="14" x14ac:dyDescent="0.3">
      <c r="A164" s="86" t="s">
        <v>61</v>
      </c>
      <c r="B164" s="86"/>
      <c r="C164" s="117"/>
      <c r="D164" s="117"/>
      <c r="E164" s="88"/>
      <c r="F164" s="117"/>
      <c r="G164" s="113"/>
      <c r="H164" s="113"/>
      <c r="I164" s="114"/>
      <c r="J164" s="115"/>
      <c r="K164" s="115"/>
      <c r="L164" s="118">
        <f>L163/J163</f>
        <v>0.01</v>
      </c>
      <c r="M164" s="118">
        <f>M163/K163</f>
        <v>6.4999999999999997E-3</v>
      </c>
      <c r="N164" s="118"/>
      <c r="O164" s="118"/>
      <c r="P164" s="118"/>
      <c r="Q164" s="118">
        <f>Q163/O163</f>
        <v>0.01</v>
      </c>
      <c r="R164" s="118">
        <f>R163/P163</f>
        <v>6.4999999999999997E-3</v>
      </c>
      <c r="S164" s="118"/>
      <c r="T164" s="118"/>
      <c r="U164" s="118"/>
      <c r="V164" s="118">
        <f>V163/T163</f>
        <v>0.01</v>
      </c>
      <c r="W164" s="118">
        <f>W163/U163</f>
        <v>6.4999999999999997E-3</v>
      </c>
      <c r="X164" s="118"/>
      <c r="Y164" s="118"/>
      <c r="Z164" s="118"/>
      <c r="AA164" s="118">
        <f>AA163/Y163</f>
        <v>0.01</v>
      </c>
      <c r="AB164" s="118">
        <f>AB163/Z163</f>
        <v>6.4999999999999988E-3</v>
      </c>
      <c r="AC164" s="118"/>
      <c r="AD164" s="118"/>
      <c r="AE164" s="118"/>
      <c r="AF164" s="118">
        <f>AF163/AD163</f>
        <v>0.01</v>
      </c>
      <c r="AG164" s="118">
        <f>AG163/AE163</f>
        <v>6.4999999999999997E-3</v>
      </c>
      <c r="AH164" s="115"/>
      <c r="AI164" s="115"/>
      <c r="AJ164" s="115"/>
      <c r="AK164" s="115"/>
    </row>
    <row r="165" spans="1:37" s="94" customFormat="1" ht="14" x14ac:dyDescent="0.3">
      <c r="A165" s="86" t="s">
        <v>62</v>
      </c>
      <c r="B165" s="86"/>
      <c r="C165" s="117"/>
      <c r="D165" s="117"/>
      <c r="E165" s="88"/>
      <c r="F165" s="117"/>
      <c r="G165" s="113"/>
      <c r="H165" s="113"/>
      <c r="I165" s="114"/>
      <c r="J165" s="92">
        <f>J157</f>
        <v>374002175.65586251</v>
      </c>
      <c r="K165" s="92">
        <f>K157</f>
        <v>374002175.65586251</v>
      </c>
      <c r="L165" s="92">
        <f>L157</f>
        <v>208269.68946000002</v>
      </c>
      <c r="M165" s="92">
        <f>M157</f>
        <v>269447.99758800003</v>
      </c>
      <c r="N165" s="92"/>
      <c r="O165" s="92">
        <f>O157</f>
        <v>385222240.92553842</v>
      </c>
      <c r="P165" s="92">
        <f>P157</f>
        <v>385222240.92553842</v>
      </c>
      <c r="Q165" s="92">
        <f>Q157</f>
        <v>214517.78014380005</v>
      </c>
      <c r="R165" s="92">
        <f>R157</f>
        <v>277531.43751563999</v>
      </c>
      <c r="S165" s="92"/>
      <c r="T165" s="92">
        <f>T157</f>
        <v>396778908.15330458</v>
      </c>
      <c r="U165" s="92">
        <f>U157</f>
        <v>396778908.15330458</v>
      </c>
      <c r="V165" s="92">
        <f>V157</f>
        <v>220953.31354811406</v>
      </c>
      <c r="W165" s="92">
        <f>W157</f>
        <v>285857.38079999998</v>
      </c>
      <c r="X165" s="92"/>
      <c r="Y165" s="92">
        <f>Y157</f>
        <v>408682275.39790374</v>
      </c>
      <c r="Z165" s="92">
        <f>Z157</f>
        <v>408682275.39790374</v>
      </c>
      <c r="AA165" s="92">
        <f>AA157</f>
        <v>227581.91295455751</v>
      </c>
      <c r="AB165" s="92">
        <f>AB157</f>
        <v>294433.102296</v>
      </c>
      <c r="AC165" s="92"/>
      <c r="AD165" s="92">
        <f>AD157</f>
        <v>420942743.65984088</v>
      </c>
      <c r="AE165" s="92">
        <f>AE157</f>
        <v>420942743.65984088</v>
      </c>
      <c r="AF165" s="92">
        <f>AF157</f>
        <v>234409.37034319423</v>
      </c>
      <c r="AG165" s="92">
        <f>AG157</f>
        <v>303266.09543688007</v>
      </c>
      <c r="AH165" s="115"/>
      <c r="AI165" s="115"/>
      <c r="AJ165" s="115"/>
      <c r="AK165" s="115"/>
    </row>
    <row r="166" spans="1:37" s="94" customFormat="1" ht="14" x14ac:dyDescent="0.3">
      <c r="A166" s="86" t="s">
        <v>63</v>
      </c>
      <c r="B166" s="86"/>
      <c r="C166" s="117"/>
      <c r="D166" s="117"/>
      <c r="E166" s="88"/>
      <c r="F166" s="117"/>
      <c r="G166" s="113"/>
      <c r="H166" s="113"/>
      <c r="I166" s="114"/>
      <c r="J166" s="115"/>
      <c r="K166" s="115"/>
      <c r="L166" s="118">
        <f>L165/J165</f>
        <v>5.568675879886833E-4</v>
      </c>
      <c r="M166" s="118">
        <f>M165/K165</f>
        <v>7.2044500039468266E-4</v>
      </c>
      <c r="N166" s="118"/>
      <c r="O166" s="118"/>
      <c r="P166" s="118"/>
      <c r="Q166" s="118">
        <f>Q165/O165</f>
        <v>5.5686758798868341E-4</v>
      </c>
      <c r="R166" s="118">
        <f>R165/P165</f>
        <v>7.2044500039468245E-4</v>
      </c>
      <c r="S166" s="118"/>
      <c r="T166" s="118"/>
      <c r="U166" s="118"/>
      <c r="V166" s="118">
        <f>V165/T165</f>
        <v>5.5686758798868341E-4</v>
      </c>
      <c r="W166" s="118">
        <f>W165/U165</f>
        <v>7.2044500079513415E-4</v>
      </c>
      <c r="X166" s="118"/>
      <c r="Y166" s="118"/>
      <c r="Z166" s="118"/>
      <c r="AA166" s="118">
        <f>AA165/Y165</f>
        <v>5.5686758798868341E-4</v>
      </c>
      <c r="AB166" s="118">
        <f>AB165/Z165</f>
        <v>7.2044500097131017E-4</v>
      </c>
      <c r="AC166" s="118"/>
      <c r="AD166" s="118"/>
      <c r="AE166" s="118"/>
      <c r="AF166" s="118">
        <f>AF165/AD165</f>
        <v>5.5686758798868341E-4</v>
      </c>
      <c r="AG166" s="118">
        <f>AG165/AE165</f>
        <v>7.2044500114235488E-4</v>
      </c>
      <c r="AH166" s="147"/>
      <c r="AI166" s="147"/>
      <c r="AJ166" s="147"/>
      <c r="AK166" s="147"/>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topLeftCell="S1" workbookViewId="0">
      <pane ySplit="2" topLeftCell="A144" activePane="bottomLeft" state="frozen"/>
      <selection pane="bottomLeft" activeCell="D4" sqref="D4:D157"/>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05" t="s">
        <v>41</v>
      </c>
      <c r="D1" s="206"/>
      <c r="E1" s="206"/>
      <c r="F1" s="206"/>
      <c r="G1" s="206"/>
      <c r="H1" s="206"/>
      <c r="I1" s="206"/>
      <c r="J1" s="207">
        <v>2024</v>
      </c>
      <c r="K1" s="208"/>
      <c r="L1" s="208"/>
      <c r="M1" s="208"/>
      <c r="N1" s="208"/>
      <c r="O1" s="205">
        <v>2025</v>
      </c>
      <c r="P1" s="209"/>
      <c r="Q1" s="209"/>
      <c r="R1" s="209"/>
      <c r="S1" s="209"/>
      <c r="T1" s="210">
        <v>2026</v>
      </c>
      <c r="U1" s="209"/>
      <c r="V1" s="209"/>
      <c r="W1" s="209"/>
      <c r="X1" s="209"/>
      <c r="Y1" s="205">
        <v>2027</v>
      </c>
      <c r="Z1" s="209"/>
      <c r="AA1" s="209"/>
      <c r="AB1" s="209"/>
      <c r="AC1" s="209"/>
      <c r="AD1" s="207">
        <v>2028</v>
      </c>
      <c r="AE1" s="211"/>
      <c r="AF1" s="211"/>
      <c r="AG1" s="211"/>
      <c r="AH1" s="212"/>
      <c r="AI1" s="201" t="s">
        <v>42</v>
      </c>
      <c r="AJ1" s="202"/>
      <c r="AK1" s="203"/>
    </row>
    <row r="2" spans="1:37" s="28" customFormat="1" ht="94" customHeight="1" x14ac:dyDescent="0.3">
      <c r="A2" s="204" t="s">
        <v>43</v>
      </c>
      <c r="B2" s="204"/>
      <c r="C2" s="153" t="s">
        <v>44</v>
      </c>
      <c r="D2" s="154" t="s">
        <v>45</v>
      </c>
      <c r="E2" s="155" t="s">
        <v>46</v>
      </c>
      <c r="F2" s="154" t="s">
        <v>47</v>
      </c>
      <c r="G2" s="154" t="s">
        <v>48</v>
      </c>
      <c r="H2" s="154" t="s">
        <v>49</v>
      </c>
      <c r="I2" s="156" t="s">
        <v>50</v>
      </c>
      <c r="J2" s="38" t="s">
        <v>44</v>
      </c>
      <c r="K2" s="38" t="s">
        <v>45</v>
      </c>
      <c r="L2" s="38" t="s">
        <v>46</v>
      </c>
      <c r="M2" s="38" t="s">
        <v>51</v>
      </c>
      <c r="N2" s="38" t="s">
        <v>50</v>
      </c>
      <c r="O2" s="153" t="s">
        <v>44</v>
      </c>
      <c r="P2" s="154" t="s">
        <v>45</v>
      </c>
      <c r="Q2" s="154" t="s">
        <v>46</v>
      </c>
      <c r="R2" s="154" t="s">
        <v>51</v>
      </c>
      <c r="S2" s="154" t="s">
        <v>50</v>
      </c>
      <c r="T2" s="158" t="s">
        <v>44</v>
      </c>
      <c r="U2" s="159" t="s">
        <v>45</v>
      </c>
      <c r="V2" s="159" t="s">
        <v>46</v>
      </c>
      <c r="W2" s="159" t="s">
        <v>51</v>
      </c>
      <c r="X2" s="159" t="s">
        <v>50</v>
      </c>
      <c r="Y2" s="153" t="s">
        <v>44</v>
      </c>
      <c r="Z2" s="154" t="s">
        <v>45</v>
      </c>
      <c r="AA2" s="154" t="s">
        <v>46</v>
      </c>
      <c r="AB2" s="154" t="s">
        <v>51</v>
      </c>
      <c r="AC2" s="161" t="s">
        <v>50</v>
      </c>
      <c r="AD2" s="162" t="s">
        <v>44</v>
      </c>
      <c r="AE2" s="38" t="s">
        <v>45</v>
      </c>
      <c r="AF2" s="38" t="s">
        <v>46</v>
      </c>
      <c r="AG2" s="38" t="s">
        <v>51</v>
      </c>
      <c r="AH2" s="38" t="s">
        <v>52</v>
      </c>
      <c r="AI2" s="39" t="s">
        <v>53</v>
      </c>
      <c r="AJ2" s="40" t="s">
        <v>54</v>
      </c>
      <c r="AK2" s="41" t="s">
        <v>55</v>
      </c>
    </row>
    <row r="3" spans="1:37" s="94" customFormat="1" ht="14" x14ac:dyDescent="0.3">
      <c r="A3" s="86" t="str">
        <f>'ESTIMATED Earned Revenue'!A4</f>
        <v>Portsmouth, OH</v>
      </c>
      <c r="B3" s="86"/>
      <c r="C3" s="148">
        <f>'ESTIMATED Earned Revenue'!$I4*1.07925</f>
        <v>1733091.6173849998</v>
      </c>
      <c r="D3" s="148">
        <f>'ESTIMATED Earned Revenue'!$L4*1.07925</f>
        <v>1733091.6173849998</v>
      </c>
      <c r="E3" s="149">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50">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11265.095513002498</v>
      </c>
      <c r="G3" s="151">
        <f t="shared" ref="G3:G66" si="0">E3/$C3</f>
        <v>0.01</v>
      </c>
      <c r="H3" s="151">
        <f t="shared" ref="H3:H66" si="1">F3/$D3</f>
        <v>6.4999999999999997E-3</v>
      </c>
      <c r="I3" s="152">
        <f t="shared" ref="I3:I66" si="2">F3-E3</f>
        <v>-6065.8206608474993</v>
      </c>
      <c r="J3" s="157">
        <f>C3*(1+'Control Panel'!$C$44)</f>
        <v>1854408.0306019499</v>
      </c>
      <c r="K3" s="91">
        <f>D3*(1+'Control Panel'!$C$44)</f>
        <v>1854408.0306019499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12053.652198912674</v>
      </c>
      <c r="N3" s="92">
        <f t="shared" ref="N3:N66" si="3">M3-L3</f>
        <v>-6490.4281071068253</v>
      </c>
      <c r="O3" s="152">
        <f>J3*(1+'Control Panel'!$C$44)</f>
        <v>1984216.5927440864</v>
      </c>
      <c r="P3" s="152">
        <f>K3*(1+'Control Panel'!$C$44)</f>
        <v>1984216.5927440864</v>
      </c>
      <c r="Q3" s="152">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2">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12897.407852836561</v>
      </c>
      <c r="S3" s="152">
        <f t="shared" ref="S3:S66" si="4">R3-Q3</f>
        <v>-6944.7580746043022</v>
      </c>
      <c r="T3" s="152">
        <f>O3*(1+'Control Panel'!$C$44)</f>
        <v>2123111.7542361724</v>
      </c>
      <c r="U3" s="152">
        <f>P3*(1+'Control Panel'!$C$44)</f>
        <v>2123111.7542361724</v>
      </c>
      <c r="V3" s="152">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7">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13800.22640253512</v>
      </c>
      <c r="X3" s="152">
        <f t="shared" ref="X3:X66" si="5">W3-V3</f>
        <v>-7430.8911398266046</v>
      </c>
      <c r="Y3" s="157">
        <f>T3*(1+'Control Panel'!$C$44)</f>
        <v>2271729.5770327048</v>
      </c>
      <c r="Z3" s="157">
        <f>U3*(1+'Control Panel'!$C$44)</f>
        <v>2271729.5770327048</v>
      </c>
      <c r="AA3" s="157">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7">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14766.242250712581</v>
      </c>
      <c r="AC3" s="160">
        <f t="shared" ref="AC3:AC66" si="6">AB3-AA3</f>
        <v>-7951.0535196144665</v>
      </c>
      <c r="AD3" s="160">
        <f>Y3*(1+'Control Panel'!$C$44)</f>
        <v>2430750.6474249945</v>
      </c>
      <c r="AE3" s="91">
        <f>Z3*(1+'Control Panel'!$C$44)</f>
        <v>2430750.6474249945</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15799.879208262464</v>
      </c>
      <c r="AH3" s="91">
        <f t="shared" ref="AH3:AH66" si="7">AG3-AF3</f>
        <v>-8507.6272659874812</v>
      </c>
      <c r="AI3" s="92">
        <f t="shared" ref="AI3:AJ34" si="8">L3+Q3+V3+AA3+AF3</f>
        <v>106642.16602039908</v>
      </c>
      <c r="AJ3" s="92">
        <f t="shared" si="8"/>
        <v>69317.407913259405</v>
      </c>
      <c r="AK3" s="92">
        <f t="shared" ref="AK3:AK66" si="9">AJ3-AI3</f>
        <v>-37324.758107139671</v>
      </c>
    </row>
    <row r="4" spans="1:37" s="94" customFormat="1" ht="14" x14ac:dyDescent="0.3">
      <c r="A4" s="86" t="str">
        <f>'ESTIMATED Earned Revenue'!A5</f>
        <v>Port Huron, MI</v>
      </c>
      <c r="B4" s="86"/>
      <c r="C4" s="95">
        <f>'ESTIMATED Earned Revenue'!$I5*1.07925</f>
        <v>3121917.9072524998</v>
      </c>
      <c r="D4" s="95">
        <f>'ESTIMATED Earned Revenue'!$L5*1.07925</f>
        <v>3121917.9072524998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20292.466397141248</v>
      </c>
      <c r="G4" s="89">
        <f t="shared" si="0"/>
        <v>0.01</v>
      </c>
      <c r="H4" s="90">
        <f t="shared" si="1"/>
        <v>6.4999999999999997E-3</v>
      </c>
      <c r="I4" s="91">
        <f t="shared" si="2"/>
        <v>-10926.712675383751</v>
      </c>
      <c r="J4" s="91">
        <f>C4*(1+'Control Panel'!$C$44)</f>
        <v>3340452.160760175</v>
      </c>
      <c r="K4" s="91">
        <f>D4*(1+'Control Panel'!$C$44)</f>
        <v>3340452.160760175</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21712.939044941137</v>
      </c>
      <c r="N4" s="92">
        <f t="shared" si="3"/>
        <v>-11691.582562660617</v>
      </c>
      <c r="O4" s="92">
        <f>J4*(1+'Control Panel'!$C$44)</f>
        <v>3574283.8120133872</v>
      </c>
      <c r="P4" s="92">
        <f>K4*(1+'Control Panel'!$C$44)</f>
        <v>3574283.8120133872</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23232.844778087016</v>
      </c>
      <c r="S4" s="92">
        <f t="shared" si="4"/>
        <v>-12509.993342046855</v>
      </c>
      <c r="T4" s="92">
        <f>O4*(1+'Control Panel'!$C$44)</f>
        <v>3824483.6788543244</v>
      </c>
      <c r="U4" s="92">
        <f>P4*(1+'Control Panel'!$C$44)</f>
        <v>3824483.6788543244</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24859.143912553107</v>
      </c>
      <c r="X4" s="92">
        <f t="shared" si="5"/>
        <v>-13385.692875990138</v>
      </c>
      <c r="Y4" s="91">
        <f>T4*(1+'Control Panel'!$C$44)</f>
        <v>4092197.5363741275</v>
      </c>
      <c r="Z4" s="91">
        <f>U4*(1+'Control Panel'!$C$44)</f>
        <v>4092197.5363741275</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26599.283986431827</v>
      </c>
      <c r="AC4" s="93">
        <f t="shared" si="6"/>
        <v>-14322.691377309446</v>
      </c>
      <c r="AD4" s="93">
        <f>Y4*(1+'Control Panel'!$C$44)</f>
        <v>4378651.363920317</v>
      </c>
      <c r="AE4" s="91">
        <f>Z4*(1+'Control Panel'!$C$44)</f>
        <v>4378651.363920317</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28461.23386548206</v>
      </c>
      <c r="AH4" s="91">
        <f t="shared" si="7"/>
        <v>-15325.279773721111</v>
      </c>
      <c r="AI4" s="92">
        <f t="shared" si="8"/>
        <v>192100.68551922333</v>
      </c>
      <c r="AJ4" s="92">
        <f t="shared" si="8"/>
        <v>124865.44558749514</v>
      </c>
      <c r="AK4" s="92">
        <f t="shared" si="9"/>
        <v>-67235.239931728196</v>
      </c>
    </row>
    <row r="5" spans="1:37" s="94" customFormat="1" ht="14" x14ac:dyDescent="0.3">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25745.998335573746</v>
      </c>
      <c r="G5" s="89">
        <f t="shared" si="0"/>
        <v>0.01</v>
      </c>
      <c r="H5" s="90">
        <f t="shared" si="1"/>
        <v>6.4999999999999997E-3</v>
      </c>
      <c r="I5" s="91">
        <f t="shared" si="2"/>
        <v>-13863.229873001252</v>
      </c>
      <c r="J5" s="91">
        <f>C5*(1+'Control Panel'!$C$44)</f>
        <v>4238187.4183175247</v>
      </c>
      <c r="K5" s="91">
        <f>D5*(1+'Control Panel'!$C$44)</f>
        <v>4238187.4183175247</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27548.218219063911</v>
      </c>
      <c r="N5" s="92">
        <f t="shared" si="3"/>
        <v>-14833.655964111338</v>
      </c>
      <c r="O5" s="92">
        <f>J5*(1+'Control Panel'!$C$44)</f>
        <v>4534860.5375997517</v>
      </c>
      <c r="P5" s="92">
        <f>K5*(1+'Control Panel'!$C$44)</f>
        <v>4534860.5375997517</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29476.593494398385</v>
      </c>
      <c r="S5" s="92">
        <f t="shared" si="4"/>
        <v>-15872.011881599134</v>
      </c>
      <c r="T5" s="92">
        <f>O5*(1+'Control Panel'!$C$44)</f>
        <v>4852300.7752317348</v>
      </c>
      <c r="U5" s="92">
        <f>P5*(1+'Control Panel'!$C$44)</f>
        <v>4852300.7752317348</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31539.955039006276</v>
      </c>
      <c r="X5" s="92">
        <f t="shared" si="5"/>
        <v>-16983.05271331107</v>
      </c>
      <c r="Y5" s="91">
        <f>T5*(1+'Control Panel'!$C$44)</f>
        <v>5191961.8294979567</v>
      </c>
      <c r="Z5" s="91">
        <f>U5*(1+'Control Panel'!$C$44)</f>
        <v>5191961.8294979567</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33747.75189173672</v>
      </c>
      <c r="AC5" s="93">
        <f t="shared" si="6"/>
        <v>-18171.86640324285</v>
      </c>
      <c r="AD5" s="93">
        <f>Y5*(1+'Control Panel'!$C$44)</f>
        <v>5555399.1575628137</v>
      </c>
      <c r="AE5" s="91">
        <f>Z5*(1+'Control Panel'!$C$44)</f>
        <v>5555399.1575628137</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36110.094524158289</v>
      </c>
      <c r="AH5" s="91">
        <f t="shared" si="7"/>
        <v>-19443.897051469852</v>
      </c>
      <c r="AI5" s="92">
        <f t="shared" si="8"/>
        <v>243727.09718209782</v>
      </c>
      <c r="AJ5" s="92">
        <f t="shared" si="8"/>
        <v>158422.61316836358</v>
      </c>
      <c r="AK5" s="92">
        <f t="shared" si="9"/>
        <v>-85304.48401373424</v>
      </c>
    </row>
    <row r="6" spans="1:37" s="94" customFormat="1" ht="14" x14ac:dyDescent="0.3">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38950.722525974998</v>
      </c>
      <c r="G6" s="89">
        <f t="shared" si="0"/>
        <v>0.01</v>
      </c>
      <c r="H6" s="90">
        <f t="shared" si="1"/>
        <v>6.4999999999999988E-3</v>
      </c>
      <c r="I6" s="91">
        <f t="shared" si="2"/>
        <v>-20973.465975525003</v>
      </c>
      <c r="J6" s="91">
        <f>C6*(1+'Control Panel'!$C$44)</f>
        <v>6411888.1696605003</v>
      </c>
      <c r="K6" s="91">
        <f>D6*(1+'Control Panel'!$C$44)</f>
        <v>6411888.1696605003</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41677.273102793253</v>
      </c>
      <c r="N6" s="92">
        <f t="shared" si="3"/>
        <v>-22441.608593811754</v>
      </c>
      <c r="O6" s="92">
        <f>J6*(1+'Control Panel'!$C$44)</f>
        <v>6860720.3415367361</v>
      </c>
      <c r="P6" s="92">
        <f>K6*(1+'Control Panel'!$C$44)</f>
        <v>6860720.3415367361</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44594.682219988783</v>
      </c>
      <c r="S6" s="92">
        <f t="shared" si="4"/>
        <v>-24012.521195378577</v>
      </c>
      <c r="T6" s="92">
        <f>O6*(1+'Control Panel'!$C$44)</f>
        <v>7340970.7654443085</v>
      </c>
      <c r="U6" s="92">
        <f>P6*(1+'Control Panel'!$C$44)</f>
        <v>7340970.7654443085</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47716.309975388001</v>
      </c>
      <c r="X6" s="92">
        <f t="shared" si="5"/>
        <v>-25693.397679055088</v>
      </c>
      <c r="Y6" s="91">
        <f>T6*(1+'Control Panel'!$C$44)</f>
        <v>7854838.7190254107</v>
      </c>
      <c r="Z6" s="91">
        <f>U6*(1+'Control Panel'!$C$44)</f>
        <v>7854838.7190254107</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51056.451673665164</v>
      </c>
      <c r="AC6" s="93">
        <f t="shared" si="6"/>
        <v>-27491.93551658895</v>
      </c>
      <c r="AD6" s="93">
        <f>Y6*(1+'Control Panel'!$C$44)</f>
        <v>8404677.4293571897</v>
      </c>
      <c r="AE6" s="91">
        <f>Z6*(1+'Control Panel'!$C$44)</f>
        <v>8404677.4293571897</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54630.403290821727</v>
      </c>
      <c r="AH6" s="91">
        <f t="shared" si="7"/>
        <v>-29416.371002750173</v>
      </c>
      <c r="AI6" s="92">
        <f t="shared" si="8"/>
        <v>368730.95425024146</v>
      </c>
      <c r="AJ6" s="92">
        <f t="shared" si="8"/>
        <v>239675.12026265694</v>
      </c>
      <c r="AK6" s="92">
        <f t="shared" si="9"/>
        <v>-129055.83398758451</v>
      </c>
    </row>
    <row r="7" spans="1:37" s="94" customFormat="1" ht="14" x14ac:dyDescent="0.3">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41676.829564499996</v>
      </c>
      <c r="G7" s="89">
        <f t="shared" si="0"/>
        <v>0.01</v>
      </c>
      <c r="H7" s="90">
        <f t="shared" si="1"/>
        <v>6.4999999999999988E-3</v>
      </c>
      <c r="I7" s="91">
        <f t="shared" si="2"/>
        <v>-22441.369765500007</v>
      </c>
      <c r="J7" s="91">
        <f>C7*(1+'Control Panel'!$C$44)</f>
        <v>6860647.3283100007</v>
      </c>
      <c r="K7" s="91">
        <f>D7*(1+'Control Panel'!$C$44)</f>
        <v>6860647.3283100007</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44594.207634015002</v>
      </c>
      <c r="N7" s="92">
        <f t="shared" si="3"/>
        <v>-24012.265649085013</v>
      </c>
      <c r="O7" s="92">
        <f>J7*(1+'Control Panel'!$C$44)</f>
        <v>7340892.6412917012</v>
      </c>
      <c r="P7" s="92">
        <f>K7*(1+'Control Panel'!$C$44)</f>
        <v>7340892.6412917012</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47715.802168396054</v>
      </c>
      <c r="S7" s="92">
        <f t="shared" si="4"/>
        <v>-25693.124244520965</v>
      </c>
      <c r="T7" s="92">
        <f>O7*(1+'Control Panel'!$C$44)</f>
        <v>7854755.1261821212</v>
      </c>
      <c r="U7" s="92">
        <f>P7*(1+'Control Panel'!$C$44)</f>
        <v>7854755.1261821212</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51055.908320183786</v>
      </c>
      <c r="X7" s="92">
        <f t="shared" si="5"/>
        <v>-27491.642941637423</v>
      </c>
      <c r="Y7" s="91">
        <f>T7*(1+'Control Panel'!$C$44)</f>
        <v>8404587.9850148708</v>
      </c>
      <c r="Z7" s="91">
        <f>U7*(1+'Control Panel'!$C$44)</f>
        <v>8404587.9850148708</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54629.821902596661</v>
      </c>
      <c r="AC7" s="93">
        <f t="shared" si="6"/>
        <v>-29416.057947552043</v>
      </c>
      <c r="AD7" s="93">
        <f>Y7*(1+'Control Panel'!$C$44)</f>
        <v>8992909.143965913</v>
      </c>
      <c r="AE7" s="91">
        <f>Z7*(1+'Control Panel'!$C$44)</f>
        <v>8992909.143965913</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58453.909435778434</v>
      </c>
      <c r="AH7" s="91">
        <f t="shared" si="7"/>
        <v>-31475.182003880691</v>
      </c>
      <c r="AI7" s="92">
        <f t="shared" si="8"/>
        <v>394537.92224764609</v>
      </c>
      <c r="AJ7" s="92">
        <f t="shared" si="8"/>
        <v>256449.6494609699</v>
      </c>
      <c r="AK7" s="92">
        <f t="shared" si="9"/>
        <v>-138088.27278667619</v>
      </c>
    </row>
    <row r="8" spans="1:37" s="94" customFormat="1" ht="14" x14ac:dyDescent="0.3">
      <c r="A8" s="86" t="str">
        <f>'ESTIMATED Earned Revenue'!A9</f>
        <v>Lorain, OH</v>
      </c>
      <c r="B8" s="86"/>
      <c r="C8" s="95">
        <f>'ESTIMATED Earned Revenue'!$I9*1.07925</f>
        <v>6465158.0652899994</v>
      </c>
      <c r="D8" s="95">
        <f>'ESTIMATED Earned Revenue'!$L9*1.07925</f>
        <v>6465158.0652899994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42023.527424384993</v>
      </c>
      <c r="G8" s="89">
        <f t="shared" si="0"/>
        <v>0.01</v>
      </c>
      <c r="H8" s="90">
        <f t="shared" si="1"/>
        <v>6.4999999999999997E-3</v>
      </c>
      <c r="I8" s="91">
        <f t="shared" si="2"/>
        <v>-22628.053228515004</v>
      </c>
      <c r="J8" s="91">
        <f>C8*(1+'Control Panel'!$C$44)</f>
        <v>6917719.1298602996</v>
      </c>
      <c r="K8" s="91">
        <f>D8*(1+'Control Panel'!$C$44)</f>
        <v>6917719.1298602996</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44965.174344091945</v>
      </c>
      <c r="N8" s="92">
        <f t="shared" si="3"/>
        <v>-24212.016954511048</v>
      </c>
      <c r="O8" s="92">
        <f>J8*(1+'Control Panel'!$C$44)</f>
        <v>7401959.4689505212</v>
      </c>
      <c r="P8" s="92">
        <f>K8*(1+'Control Panel'!$C$44)</f>
        <v>7401959.4689505212</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48112.736548178385</v>
      </c>
      <c r="S8" s="92">
        <f t="shared" si="4"/>
        <v>-25906.858141326833</v>
      </c>
      <c r="T8" s="92">
        <f>O8*(1+'Control Panel'!$C$44)</f>
        <v>7920096.6317770584</v>
      </c>
      <c r="U8" s="92">
        <f>P8*(1+'Control Panel'!$C$44)</f>
        <v>7920096.6317770584</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51480.628106550874</v>
      </c>
      <c r="X8" s="92">
        <f t="shared" si="5"/>
        <v>-27720.338211219707</v>
      </c>
      <c r="Y8" s="91">
        <f>T8*(1+'Control Panel'!$C$44)</f>
        <v>8474503.3960014526</v>
      </c>
      <c r="Z8" s="91">
        <f>U8*(1+'Control Panel'!$C$44)</f>
        <v>8474503.3960014526</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55084.272074009437</v>
      </c>
      <c r="AC8" s="93">
        <f t="shared" si="6"/>
        <v>-29660.761886005086</v>
      </c>
      <c r="AD8" s="93">
        <f>Y8*(1+'Control Panel'!$C$44)</f>
        <v>9067718.6337215547</v>
      </c>
      <c r="AE8" s="91">
        <f>Z8*(1+'Control Panel'!$C$44)</f>
        <v>9067718.6337215547</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58940.171119190105</v>
      </c>
      <c r="AH8" s="91">
        <f t="shared" si="7"/>
        <v>-31737.015218025444</v>
      </c>
      <c r="AI8" s="92">
        <f t="shared" si="8"/>
        <v>397819.97260310885</v>
      </c>
      <c r="AJ8" s="92">
        <f t="shared" si="8"/>
        <v>258582.98219202075</v>
      </c>
      <c r="AK8" s="92">
        <f t="shared" si="9"/>
        <v>-139236.9904110881</v>
      </c>
    </row>
    <row r="9" spans="1:37" s="94" customFormat="1" ht="14" x14ac:dyDescent="0.3">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46473.468003982503</v>
      </c>
      <c r="G9" s="89">
        <f t="shared" si="0"/>
        <v>1.0000000000000002E-2</v>
      </c>
      <c r="H9" s="90">
        <f t="shared" si="1"/>
        <v>6.4999999999999997E-3</v>
      </c>
      <c r="I9" s="91">
        <f t="shared" si="2"/>
        <v>-25024.175079067514</v>
      </c>
      <c r="J9" s="91">
        <f>C9*(1+'Control Panel'!$C$44)</f>
        <v>7650247.8098863512</v>
      </c>
      <c r="K9" s="91">
        <f>D9*(1+'Control Panel'!$C$44)</f>
        <v>7650247.8098863512</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49726.610764261284</v>
      </c>
      <c r="N9" s="92">
        <f t="shared" si="3"/>
        <v>-26775.867334602233</v>
      </c>
      <c r="O9" s="92">
        <f>J9*(1+'Control Panel'!$C$44)</f>
        <v>8185765.1565783964</v>
      </c>
      <c r="P9" s="92">
        <f>K9*(1+'Control Panel'!$C$44)</f>
        <v>8185765.1565783964</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53207.473517759572</v>
      </c>
      <c r="S9" s="92">
        <f t="shared" si="4"/>
        <v>-28650.178048024391</v>
      </c>
      <c r="T9" s="92">
        <f>O9*(1+'Control Panel'!$C$44)</f>
        <v>8758768.7175388839</v>
      </c>
      <c r="U9" s="92">
        <f>P9*(1+'Control Panel'!$C$44)</f>
        <v>8758768.7175388839</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56931.996664002741</v>
      </c>
      <c r="X9" s="92">
        <f t="shared" si="5"/>
        <v>-30655.690511386099</v>
      </c>
      <c r="Y9" s="91">
        <f>T9*(1+'Control Panel'!$C$44)</f>
        <v>9371882.5277666058</v>
      </c>
      <c r="Z9" s="91">
        <f>U9*(1+'Control Panel'!$C$44)</f>
        <v>9371882.5277666058</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60917.236430482932</v>
      </c>
      <c r="AC9" s="93">
        <f t="shared" si="6"/>
        <v>-32801.588847183135</v>
      </c>
      <c r="AD9" s="93">
        <f>Y9*(1+'Control Panel'!$C$44)</f>
        <v>10027914.304710269</v>
      </c>
      <c r="AE9" s="91">
        <f>Z9*(1+'Control Panel'!$C$44)</f>
        <v>10027914.304710269</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65181.442980616746</v>
      </c>
      <c r="AH9" s="91">
        <f t="shared" si="7"/>
        <v>-35097.700066485952</v>
      </c>
      <c r="AI9" s="92">
        <f t="shared" si="8"/>
        <v>439945.78516480513</v>
      </c>
      <c r="AJ9" s="92">
        <f t="shared" si="8"/>
        <v>285964.76035712328</v>
      </c>
      <c r="AK9" s="92">
        <f t="shared" si="9"/>
        <v>-153981.02480768185</v>
      </c>
    </row>
    <row r="10" spans="1:37" s="94" customFormat="1" ht="14" x14ac:dyDescent="0.3">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47006.808946743753</v>
      </c>
      <c r="G10" s="89">
        <f t="shared" si="0"/>
        <v>0.01</v>
      </c>
      <c r="H10" s="90">
        <f t="shared" si="1"/>
        <v>6.4999999999999997E-3</v>
      </c>
      <c r="I10" s="91">
        <f t="shared" si="2"/>
        <v>-25311.358663631254</v>
      </c>
      <c r="J10" s="91">
        <f>C10*(1+'Control Panel'!$C$44)</f>
        <v>7738043.9343101261</v>
      </c>
      <c r="K10" s="91">
        <f>D10*(1+'Control Panel'!$C$44)</f>
        <v>7738043.9343101261</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50297.285573015819</v>
      </c>
      <c r="N10" s="92">
        <f t="shared" si="3"/>
        <v>-27083.153770085439</v>
      </c>
      <c r="O10" s="92">
        <f>J10*(1+'Control Panel'!$C$44)</f>
        <v>8279707.0097118355</v>
      </c>
      <c r="P10" s="92">
        <f>K10*(1+'Control Panel'!$C$44)</f>
        <v>8279707.0097118355</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53818.095563126932</v>
      </c>
      <c r="S10" s="92">
        <f t="shared" si="4"/>
        <v>-28978.974533991423</v>
      </c>
      <c r="T10" s="92">
        <f>O10*(1+'Control Panel'!$C$44)</f>
        <v>8859286.500391664</v>
      </c>
      <c r="U10" s="92">
        <f>P10*(1+'Control Panel'!$C$44)</f>
        <v>8859286.500391664</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57585.362252545812</v>
      </c>
      <c r="X10" s="92">
        <f t="shared" si="5"/>
        <v>-31007.502751370826</v>
      </c>
      <c r="Y10" s="91">
        <f>T10*(1+'Control Panel'!$C$44)</f>
        <v>9479436.5554190818</v>
      </c>
      <c r="Z10" s="91">
        <f>U10*(1+'Control Panel'!$C$44)</f>
        <v>9479436.5554190818</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61616.337610224029</v>
      </c>
      <c r="AC10" s="93">
        <f t="shared" si="6"/>
        <v>-33178.027943966794</v>
      </c>
      <c r="AD10" s="93">
        <f>Y10*(1+'Control Panel'!$C$44)</f>
        <v>10142997.114298418</v>
      </c>
      <c r="AE10" s="91">
        <f>Z10*(1+'Control Panel'!$C$44)</f>
        <v>10142997.114298418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65929.481242939713</v>
      </c>
      <c r="AH10" s="91">
        <f t="shared" si="7"/>
        <v>-35500.489900044471</v>
      </c>
      <c r="AI10" s="92">
        <f t="shared" si="8"/>
        <v>444994.71114131127</v>
      </c>
      <c r="AJ10" s="92">
        <f t="shared" si="8"/>
        <v>289246.56224185228</v>
      </c>
      <c r="AK10" s="92">
        <f t="shared" si="9"/>
        <v>-155748.14889945899</v>
      </c>
    </row>
    <row r="11" spans="1:37" s="94" customFormat="1" ht="14" x14ac:dyDescent="0.3">
      <c r="A11" s="86" t="str">
        <f>'ESTIMATED Earned Revenue'!A12</f>
        <v>Terre Haute, IN</v>
      </c>
      <c r="B11" s="86"/>
      <c r="C11" s="95">
        <f>'ESTIMATED Earned Revenue'!$I12*1.07925</f>
        <v>7531985.0265708864</v>
      </c>
      <c r="D11" s="95">
        <f>'ESTIMATED Earned Revenue'!$L12*1.07925</f>
        <v>7531985.0265708864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48957.902672710756</v>
      </c>
      <c r="G11" s="89">
        <f t="shared" si="0"/>
        <v>0.01</v>
      </c>
      <c r="H11" s="90">
        <f t="shared" si="1"/>
        <v>6.4999999999999988E-3</v>
      </c>
      <c r="I11" s="91">
        <f t="shared" si="2"/>
        <v>-26361.947592998113</v>
      </c>
      <c r="J11" s="91">
        <f>C11*(1+'Control Panel'!$C$44)</f>
        <v>8059223.9784308486</v>
      </c>
      <c r="K11" s="91">
        <f>D11*(1+'Control Panel'!$C$44)</f>
        <v>8059223.9784308486</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52384.955859800517</v>
      </c>
      <c r="N11" s="92">
        <f t="shared" si="3"/>
        <v>-28207.283924507974</v>
      </c>
      <c r="O11" s="92">
        <f>J11*(1+'Control Panel'!$C$44)</f>
        <v>8623369.6569210086</v>
      </c>
      <c r="P11" s="92">
        <f>K11*(1+'Control Panel'!$C$44)</f>
        <v>8623369.6569210086</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56051.902769986555</v>
      </c>
      <c r="S11" s="92">
        <f t="shared" si="4"/>
        <v>-30181.793799223538</v>
      </c>
      <c r="T11" s="92">
        <f>O11*(1+'Control Panel'!$C$44)</f>
        <v>9227005.5329054799</v>
      </c>
      <c r="U11" s="92">
        <f>P11*(1+'Control Panel'!$C$44)</f>
        <v>9227005.5329054799</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59975.535963885617</v>
      </c>
      <c r="X11" s="92">
        <f t="shared" si="5"/>
        <v>-32294.519365169181</v>
      </c>
      <c r="Y11" s="91">
        <f>T11*(1+'Control Panel'!$C$44)</f>
        <v>9872895.9202088639</v>
      </c>
      <c r="Z11" s="91">
        <f>U11*(1+'Control Panel'!$C$44)</f>
        <v>9872895.9202088639</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64173.823481357613</v>
      </c>
      <c r="AC11" s="93">
        <f t="shared" si="6"/>
        <v>-34555.135720731036</v>
      </c>
      <c r="AD11" s="93">
        <f>Y11*(1+'Control Panel'!$C$44)</f>
        <v>10563998.634623485</v>
      </c>
      <c r="AE11" s="91">
        <f>Z11*(1+'Control Panel'!$C$44)</f>
        <v>10563998.634623485</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68665.991125052649</v>
      </c>
      <c r="AH11" s="91">
        <f t="shared" si="7"/>
        <v>-36973.995221182195</v>
      </c>
      <c r="AI11" s="92">
        <f t="shared" si="8"/>
        <v>463464.93723089684</v>
      </c>
      <c r="AJ11" s="92">
        <f t="shared" si="8"/>
        <v>301252.20920008293</v>
      </c>
      <c r="AK11" s="92">
        <f t="shared" si="9"/>
        <v>-162212.72803081392</v>
      </c>
    </row>
    <row r="12" spans="1:37" s="94" customFormat="1" ht="14" x14ac:dyDescent="0.3">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50942.604491025006</v>
      </c>
      <c r="G12" s="89">
        <f t="shared" si="0"/>
        <v>0.01</v>
      </c>
      <c r="H12" s="90">
        <f t="shared" si="1"/>
        <v>6.4999999999999997E-3</v>
      </c>
      <c r="I12" s="91">
        <f t="shared" si="2"/>
        <v>-27430.633187475003</v>
      </c>
      <c r="J12" s="91">
        <f>C12*(1+'Control Panel'!$C$44)</f>
        <v>8385936.4315995015</v>
      </c>
      <c r="K12" s="91">
        <f>D12*(1+'Control Panel'!$C$44)</f>
        <v>8385936.4315995015</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54508.586805396757</v>
      </c>
      <c r="N12" s="92">
        <f t="shared" si="3"/>
        <v>-29350.777510598258</v>
      </c>
      <c r="O12" s="92">
        <f>J12*(1+'Control Panel'!$C$44)</f>
        <v>8972951.9818114676</v>
      </c>
      <c r="P12" s="92">
        <f>K12*(1+'Control Panel'!$C$44)</f>
        <v>8972951.9818114676</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58324.187881774538</v>
      </c>
      <c r="S12" s="92">
        <f t="shared" si="4"/>
        <v>-31405.331936340146</v>
      </c>
      <c r="T12" s="92">
        <f>O12*(1+'Control Panel'!$C$44)</f>
        <v>9601058.6205382701</v>
      </c>
      <c r="U12" s="92">
        <f>P12*(1+'Control Panel'!$C$44)</f>
        <v>9601058.6205382701</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62406.88103349875</v>
      </c>
      <c r="X12" s="92">
        <f t="shared" si="5"/>
        <v>-33603.70517188395</v>
      </c>
      <c r="Y12" s="91">
        <f>T12*(1+'Control Panel'!$C$44)</f>
        <v>10273132.723975949</v>
      </c>
      <c r="Z12" s="91">
        <f>U12*(1+'Control Panel'!$C$44)</f>
        <v>10273132.723975949</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66775.362705843669</v>
      </c>
      <c r="AC12" s="93">
        <f t="shared" si="6"/>
        <v>-35955.964533915831</v>
      </c>
      <c r="AD12" s="93">
        <f>Y12*(1+'Control Panel'!$C$44)</f>
        <v>10992252.014654266</v>
      </c>
      <c r="AE12" s="91">
        <f>Z12*(1+'Control Panel'!$C$44)</f>
        <v>10992252.014654266</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71449.638095252725</v>
      </c>
      <c r="AH12" s="91">
        <f t="shared" si="7"/>
        <v>-38472.88205128994</v>
      </c>
      <c r="AI12" s="92">
        <f t="shared" si="8"/>
        <v>482253.31772579462</v>
      </c>
      <c r="AJ12" s="92">
        <f t="shared" si="8"/>
        <v>313464.65652176645</v>
      </c>
      <c r="AK12" s="92">
        <f t="shared" si="9"/>
        <v>-168788.66120402818</v>
      </c>
    </row>
    <row r="13" spans="1:37" s="94" customFormat="1" ht="14" x14ac:dyDescent="0.3">
      <c r="A13" s="86" t="str">
        <f>'ESTIMATED Earned Revenue'!A14</f>
        <v>Wooster, OH</v>
      </c>
      <c r="B13" s="86"/>
      <c r="C13" s="95">
        <f>'ESTIMATED Earned Revenue'!$I14*1.07925</f>
        <v>8429966.0930774994</v>
      </c>
      <c r="D13" s="95">
        <f>'ESTIMATED Earned Revenue'!$L14*1.07925</f>
        <v>8429966.0930774994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54794.779605003743</v>
      </c>
      <c r="G13" s="89">
        <f t="shared" si="0"/>
        <v>0.01</v>
      </c>
      <c r="H13" s="90">
        <f t="shared" si="1"/>
        <v>6.4999999999999997E-3</v>
      </c>
      <c r="I13" s="91">
        <f t="shared" si="2"/>
        <v>-29504.881325771246</v>
      </c>
      <c r="J13" s="91">
        <f>C13*(1+'Control Panel'!$C$44)</f>
        <v>9020063.7195929252</v>
      </c>
      <c r="K13" s="91">
        <f>D13*(1+'Control Panel'!$C$44)</f>
        <v>9020063.7195929252</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58630.41417735401</v>
      </c>
      <c r="N13" s="92">
        <f t="shared" si="3"/>
        <v>-31570.223018575249</v>
      </c>
      <c r="O13" s="92">
        <f>J13*(1+'Control Panel'!$C$44)</f>
        <v>9651468.1799644306</v>
      </c>
      <c r="P13" s="92">
        <f>K13*(1+'Control Panel'!$C$44)</f>
        <v>9651468.1799644306</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62734.543169768796</v>
      </c>
      <c r="S13" s="92">
        <f t="shared" si="4"/>
        <v>-33780.138629875517</v>
      </c>
      <c r="T13" s="92">
        <f>O13*(1+'Control Panel'!$C$44)</f>
        <v>10327070.952561941</v>
      </c>
      <c r="U13" s="92">
        <f>P13*(1+'Control Panel'!$C$44)</f>
        <v>10327070.952561941</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67125.961191652619</v>
      </c>
      <c r="X13" s="92">
        <f t="shared" si="5"/>
        <v>-36144.748333966796</v>
      </c>
      <c r="Y13" s="91">
        <f>T13*(1+'Control Panel'!$C$44)</f>
        <v>11049965.919241278</v>
      </c>
      <c r="Z13" s="91">
        <f>U13*(1+'Control Panel'!$C$44)</f>
        <v>11049965.919241278</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71824.778475068306</v>
      </c>
      <c r="AC13" s="93">
        <f t="shared" si="6"/>
        <v>-38674.880717344466</v>
      </c>
      <c r="AD13" s="93">
        <f>Y13*(1+'Control Panel'!$C$44)</f>
        <v>11823463.533588167</v>
      </c>
      <c r="AE13" s="91">
        <f>Z13*(1+'Control Panel'!$C$44)</f>
        <v>11823463.533588167</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76852.512968323077</v>
      </c>
      <c r="AH13" s="91">
        <f t="shared" si="7"/>
        <v>-41382.122367558593</v>
      </c>
      <c r="AI13" s="92">
        <f t="shared" si="8"/>
        <v>518720.32304948737</v>
      </c>
      <c r="AJ13" s="92">
        <f t="shared" si="8"/>
        <v>337168.20998216677</v>
      </c>
      <c r="AK13" s="92">
        <f t="shared" si="9"/>
        <v>-181552.11306732061</v>
      </c>
    </row>
    <row r="14" spans="1:37" s="94" customFormat="1" ht="14" x14ac:dyDescent="0.3">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55085.152254599998</v>
      </c>
      <c r="G14" s="89">
        <f t="shared" si="0"/>
        <v>0.01</v>
      </c>
      <c r="H14" s="90">
        <f t="shared" si="1"/>
        <v>6.4999999999999997E-3</v>
      </c>
      <c r="I14" s="91">
        <f t="shared" si="2"/>
        <v>-29661.235829399993</v>
      </c>
      <c r="J14" s="91">
        <f>C14*(1+'Control Panel'!$C$44)</f>
        <v>9067863.5249879993</v>
      </c>
      <c r="K14" s="91">
        <f>D14*(1+'Control Panel'!$C$44)</f>
        <v>9067863.5249879993</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58941.112912421995</v>
      </c>
      <c r="N14" s="92">
        <f t="shared" si="3"/>
        <v>-31737.522337458002</v>
      </c>
      <c r="O14" s="92">
        <f>J14*(1+'Control Panel'!$C$44)</f>
        <v>9702613.9717371594</v>
      </c>
      <c r="P14" s="92">
        <f>K14*(1+'Control Panel'!$C$44)</f>
        <v>9702613.9717371594</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63066.990816291531</v>
      </c>
      <c r="S14" s="92">
        <f t="shared" si="4"/>
        <v>-33959.148901080065</v>
      </c>
      <c r="T14" s="92">
        <f>O14*(1+'Control Panel'!$C$44)</f>
        <v>10381796.949758761</v>
      </c>
      <c r="U14" s="92">
        <f>P14*(1+'Control Panel'!$C$44)</f>
        <v>10381796.949758761</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67481.680173431945</v>
      </c>
      <c r="X14" s="92">
        <f t="shared" si="5"/>
        <v>-36336.289324155659</v>
      </c>
      <c r="Y14" s="91">
        <f>T14*(1+'Control Panel'!$C$44)</f>
        <v>11108522.736241875</v>
      </c>
      <c r="Z14" s="91">
        <f>U14*(1+'Control Panel'!$C$44)</f>
        <v>11108522.736241875</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72205.39778557219</v>
      </c>
      <c r="AC14" s="93">
        <f t="shared" si="6"/>
        <v>-38879.829576846561</v>
      </c>
      <c r="AD14" s="93">
        <f>Y14*(1+'Control Panel'!$C$44)</f>
        <v>11886119.327778807</v>
      </c>
      <c r="AE14" s="91">
        <f>Z14*(1+'Control Panel'!$C$44)</f>
        <v>11886119.327778807</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77259.775630562246</v>
      </c>
      <c r="AH14" s="91">
        <f t="shared" si="7"/>
        <v>-41601.417647225826</v>
      </c>
      <c r="AI14" s="92">
        <f t="shared" si="8"/>
        <v>521469.16510504595</v>
      </c>
      <c r="AJ14" s="92">
        <f t="shared" si="8"/>
        <v>338954.95731827989</v>
      </c>
      <c r="AK14" s="92">
        <f t="shared" si="9"/>
        <v>-182514.20778676606</v>
      </c>
    </row>
    <row r="15" spans="1:37" s="94" customFormat="1" ht="14" x14ac:dyDescent="0.3">
      <c r="A15" s="86" t="str">
        <f>'ESTIMATED Earned Revenue'!A16</f>
        <v>Marinette, WI</v>
      </c>
      <c r="B15" s="86"/>
      <c r="C15" s="95">
        <f>'ESTIMATED Earned Revenue'!$I16*1.07925</f>
        <v>8801921.5004100017</v>
      </c>
      <c r="D15" s="95">
        <f>'ESTIMATED Earned Revenue'!$L16*1.07925</f>
        <v>8801921.5004100017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57212.489752665009</v>
      </c>
      <c r="G15" s="89">
        <f t="shared" si="0"/>
        <v>0.01</v>
      </c>
      <c r="H15" s="90">
        <f t="shared" si="1"/>
        <v>6.4999999999999997E-3</v>
      </c>
      <c r="I15" s="91">
        <f t="shared" si="2"/>
        <v>-30806.725251435004</v>
      </c>
      <c r="J15" s="91">
        <f>C15*(1+'Control Panel'!$C$44)</f>
        <v>9418056.0054387022</v>
      </c>
      <c r="K15" s="91">
        <f>D15*(1+'Control Panel'!$C$44)</f>
        <v>9418056.0054387022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61217.364035351558</v>
      </c>
      <c r="N15" s="92">
        <f t="shared" si="3"/>
        <v>-32963.196019035466</v>
      </c>
      <c r="O15" s="92">
        <f>J15*(1+'Control Panel'!$C$44)</f>
        <v>10077319.925819412</v>
      </c>
      <c r="P15" s="92">
        <f>K15*(1+'Control Panel'!$C$44)</f>
        <v>10077319.925819412</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65502.579517826176</v>
      </c>
      <c r="S15" s="92">
        <f t="shared" si="4"/>
        <v>-35270.61974036794</v>
      </c>
      <c r="T15" s="92">
        <f>O15*(1+'Control Panel'!$C$44)</f>
        <v>10782732.320626771</v>
      </c>
      <c r="U15" s="92">
        <f>P15*(1+'Control Panel'!$C$44)</f>
        <v>10782732.320626771</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70087.760084074005</v>
      </c>
      <c r="X15" s="92">
        <f t="shared" si="5"/>
        <v>-37739.563122193707</v>
      </c>
      <c r="Y15" s="91">
        <f>T15*(1+'Control Panel'!$C$44)</f>
        <v>11537523.583070645</v>
      </c>
      <c r="Z15" s="91">
        <f>U15*(1+'Control Panel'!$C$44)</f>
        <v>11537523.583070645</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74993.903289959184</v>
      </c>
      <c r="AC15" s="93">
        <f t="shared" si="6"/>
        <v>-40381.332540747273</v>
      </c>
      <c r="AD15" s="93">
        <f>Y15*(1+'Control Panel'!$C$44)</f>
        <v>12345150.233885592</v>
      </c>
      <c r="AE15" s="91">
        <f>Z15*(1+'Control Panel'!$C$44)</f>
        <v>12345150.233885592</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80243.476520256343</v>
      </c>
      <c r="AH15" s="91">
        <f t="shared" si="7"/>
        <v>-43168.952275563846</v>
      </c>
      <c r="AI15" s="92">
        <f t="shared" si="8"/>
        <v>541568.74714537559</v>
      </c>
      <c r="AJ15" s="92">
        <f t="shared" si="8"/>
        <v>352045.0834474673</v>
      </c>
      <c r="AK15" s="92">
        <f t="shared" si="9"/>
        <v>-189523.66369790828</v>
      </c>
    </row>
    <row r="16" spans="1:37" s="94" customFormat="1" ht="14" x14ac:dyDescent="0.3">
      <c r="A16" s="86" t="str">
        <f>'ESTIMATED Earned Revenue'!A17</f>
        <v>Cheyenne, WY</v>
      </c>
      <c r="B16" s="86"/>
      <c r="C16" s="95">
        <f>'ESTIMATED Earned Revenue'!$I17*1.07925</f>
        <v>8803811.731237499</v>
      </c>
      <c r="D16" s="95">
        <f>'ESTIMATED Earned Revenue'!$L17*1.07925</f>
        <v>8803811.731237499</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57224.776253043739</v>
      </c>
      <c r="G16" s="89">
        <f t="shared" si="0"/>
        <v>0.01</v>
      </c>
      <c r="H16" s="90">
        <f t="shared" si="1"/>
        <v>6.4999999999999997E-3</v>
      </c>
      <c r="I16" s="91">
        <f t="shared" si="2"/>
        <v>-30813.341059331251</v>
      </c>
      <c r="J16" s="91">
        <f>C16*(1+'Control Panel'!$C$44)</f>
        <v>9420078.5524241254</v>
      </c>
      <c r="K16" s="91">
        <f>D16*(1+'Control Panel'!$C$44)</f>
        <v>9420078.5524241254</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61230.510590756814</v>
      </c>
      <c r="N16" s="92">
        <f t="shared" si="3"/>
        <v>-32970.274933484448</v>
      </c>
      <c r="O16" s="92">
        <f>J16*(1+'Control Panel'!$C$44)</f>
        <v>10079484.051093815</v>
      </c>
      <c r="P16" s="92">
        <f>K16*(1+'Control Panel'!$C$44)</f>
        <v>10079484.051093815</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65516.646332109791</v>
      </c>
      <c r="S16" s="92">
        <f t="shared" si="4"/>
        <v>-35278.194178828366</v>
      </c>
      <c r="T16" s="92">
        <f>O16*(1+'Control Panel'!$C$44)</f>
        <v>10785047.934670383</v>
      </c>
      <c r="U16" s="92">
        <f>P16*(1+'Control Panel'!$C$44)</f>
        <v>10785047.934670383</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70102.811575357482</v>
      </c>
      <c r="X16" s="92">
        <f t="shared" si="5"/>
        <v>-37747.667771346358</v>
      </c>
      <c r="Y16" s="91">
        <f>T16*(1+'Control Panel'!$C$44)</f>
        <v>11540001.290097311</v>
      </c>
      <c r="Z16" s="91">
        <f>U16*(1+'Control Panel'!$C$44)</f>
        <v>11540001.290097311</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75010.008385632522</v>
      </c>
      <c r="AC16" s="93">
        <f t="shared" si="6"/>
        <v>-40390.004515340595</v>
      </c>
      <c r="AD16" s="93">
        <f>Y16*(1+'Control Panel'!$C$44)</f>
        <v>12347801.380404124</v>
      </c>
      <c r="AE16" s="91">
        <f>Z16*(1+'Control Panel'!$C$44)</f>
        <v>12347801.380404124</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80260.708972626802</v>
      </c>
      <c r="AH16" s="91">
        <f t="shared" si="7"/>
        <v>-43164.975555786048</v>
      </c>
      <c r="AI16" s="92">
        <f t="shared" si="8"/>
        <v>541671.8028112693</v>
      </c>
      <c r="AJ16" s="92">
        <f t="shared" si="8"/>
        <v>352120.68585648341</v>
      </c>
      <c r="AK16" s="92">
        <f t="shared" si="9"/>
        <v>-189551.11695478589</v>
      </c>
    </row>
    <row r="17" spans="1:37" s="94" customFormat="1" ht="14" x14ac:dyDescent="0.3">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61640.461696661238</v>
      </c>
      <c r="G17" s="89">
        <f t="shared" si="0"/>
        <v>0.01</v>
      </c>
      <c r="H17" s="90">
        <f t="shared" si="1"/>
        <v>6.4999999999999997E-3</v>
      </c>
      <c r="I17" s="91">
        <f t="shared" si="2"/>
        <v>-33191.017836663756</v>
      </c>
      <c r="J17" s="91">
        <f>C17*(1+'Control Panel'!$C$44)</f>
        <v>10146968.310065774</v>
      </c>
      <c r="K17" s="91">
        <f>D17*(1+'Control Panel'!$C$44)</f>
        <v>10146968.310065774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65955.294015427527</v>
      </c>
      <c r="N17" s="92">
        <f t="shared" si="3"/>
        <v>-35514.389085230214</v>
      </c>
      <c r="O17" s="92">
        <f>J17*(1+'Control Panel'!$C$44)</f>
        <v>10857256.091770379</v>
      </c>
      <c r="P17" s="92">
        <f>K17*(1+'Control Panel'!$C$44)</f>
        <v>10857256.091770379</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70572.164596507457</v>
      </c>
      <c r="S17" s="92">
        <f t="shared" si="4"/>
        <v>-38000.396321196327</v>
      </c>
      <c r="T17" s="92">
        <f>O17*(1+'Control Panel'!$C$44)</f>
        <v>11617264.018194307</v>
      </c>
      <c r="U17" s="92">
        <f>P17*(1+'Control Panel'!$C$44)</f>
        <v>11617264.018194307</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75512.216118262993</v>
      </c>
      <c r="X17" s="92">
        <f t="shared" si="5"/>
        <v>-40660.424063680082</v>
      </c>
      <c r="Y17" s="91">
        <f>T17*(1+'Control Panel'!$C$44)</f>
        <v>12430472.499467909</v>
      </c>
      <c r="Z17" s="91">
        <f>U17*(1+'Control Panel'!$C$44)</f>
        <v>12430472.499467909</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80798.071246541411</v>
      </c>
      <c r="AC17" s="93">
        <f t="shared" si="6"/>
        <v>-41244.269528848861</v>
      </c>
      <c r="AD17" s="93">
        <f>Y17*(1+'Control Panel'!$C$44)</f>
        <v>13300605.574430663</v>
      </c>
      <c r="AE17" s="91">
        <f>Z17*(1+'Control Panel'!$C$44)</f>
        <v>13300605.574430663</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86453.936233799308</v>
      </c>
      <c r="AH17" s="91">
        <f t="shared" si="7"/>
        <v>-41735.769264746239</v>
      </c>
      <c r="AI17" s="92">
        <f t="shared" si="8"/>
        <v>576446.93047424045</v>
      </c>
      <c r="AJ17" s="92">
        <f t="shared" si="8"/>
        <v>379291.68221053871</v>
      </c>
      <c r="AK17" s="92">
        <f t="shared" si="9"/>
        <v>-197155.24826370174</v>
      </c>
    </row>
    <row r="18" spans="1:37" s="94" customFormat="1" ht="14" x14ac:dyDescent="0.3">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61923.083615250005</v>
      </c>
      <c r="G18" s="89">
        <f t="shared" si="0"/>
        <v>0.01</v>
      </c>
      <c r="H18" s="90">
        <f t="shared" si="1"/>
        <v>6.4999999999999997E-3</v>
      </c>
      <c r="I18" s="91">
        <f t="shared" si="2"/>
        <v>-33343.198869749998</v>
      </c>
      <c r="J18" s="91">
        <f>C18*(1+'Control Panel'!$C$44)</f>
        <v>10193492.225895001</v>
      </c>
      <c r="K18" s="91">
        <f>D18*(1+'Control Panel'!$C$44)</f>
        <v>10193492.225895001</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66257.6994683175</v>
      </c>
      <c r="N18" s="92">
        <f t="shared" si="3"/>
        <v>-35677.222790632513</v>
      </c>
      <c r="O18" s="92">
        <f>J18*(1+'Control Panel'!$C$44)</f>
        <v>10907036.68170765</v>
      </c>
      <c r="P18" s="92">
        <f>K18*(1+'Control Panel'!$C$44)</f>
        <v>10907036.68170765</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70895.738431099729</v>
      </c>
      <c r="S18" s="92">
        <f t="shared" si="4"/>
        <v>-38174.628385976772</v>
      </c>
      <c r="T18" s="92">
        <f>O18*(1+'Control Panel'!$C$44)</f>
        <v>11670529.249427186</v>
      </c>
      <c r="U18" s="92">
        <f>P18*(1+'Control Panel'!$C$44)</f>
        <v>11670529.249427186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75858.440121276712</v>
      </c>
      <c r="X18" s="92">
        <f t="shared" si="5"/>
        <v>-40639.816104549231</v>
      </c>
      <c r="Y18" s="91">
        <f>T18*(1+'Control Panel'!$C$44)</f>
        <v>12487466.29688709</v>
      </c>
      <c r="Z18" s="91">
        <f>U18*(1+'Control Panel'!$C$44)</f>
        <v>12487466.29688709</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81168.530929766086</v>
      </c>
      <c r="AC18" s="93">
        <f t="shared" si="6"/>
        <v>-41158.778832720083</v>
      </c>
      <c r="AD18" s="93">
        <f>Y18*(1+'Control Panel'!$C$44)</f>
        <v>13361588.937669188</v>
      </c>
      <c r="AE18" s="91">
        <f>Z18*(1+'Control Panel'!$C$44)</f>
        <v>13361588.937669188</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86850.328094849712</v>
      </c>
      <c r="AH18" s="91">
        <f t="shared" si="7"/>
        <v>-41644.29421988847</v>
      </c>
      <c r="AI18" s="92">
        <f t="shared" si="8"/>
        <v>578325.47737907688</v>
      </c>
      <c r="AJ18" s="92">
        <f t="shared" si="8"/>
        <v>381030.73704530974</v>
      </c>
      <c r="AK18" s="92">
        <f t="shared" si="9"/>
        <v>-197294.74033376714</v>
      </c>
    </row>
    <row r="19" spans="1:37" s="94" customFormat="1" ht="14" x14ac:dyDescent="0.3">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65281.423392753743</v>
      </c>
      <c r="G19" s="89">
        <f t="shared" si="0"/>
        <v>0.01</v>
      </c>
      <c r="H19" s="90">
        <f t="shared" si="1"/>
        <v>6.4999999999999997E-3</v>
      </c>
      <c r="I19" s="91">
        <f t="shared" si="2"/>
        <v>-35151.535673021252</v>
      </c>
      <c r="J19" s="91">
        <f>C19*(1+'Control Panel'!$C$44)</f>
        <v>10746326.620037924</v>
      </c>
      <c r="K19" s="91">
        <f>D19*(1+'Control Panel'!$C$44)</f>
        <v>10746326.620037924</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69851.123030246512</v>
      </c>
      <c r="N19" s="92">
        <f t="shared" si="3"/>
        <v>-37612.143170132738</v>
      </c>
      <c r="O19" s="92">
        <f>J19*(1+'Control Panel'!$C$44)</f>
        <v>11498569.48344058</v>
      </c>
      <c r="P19" s="92">
        <f>K19*(1+'Control Panel'!$C$44)</f>
        <v>11498569.48344058</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74740.701642363769</v>
      </c>
      <c r="S19" s="92">
        <f t="shared" si="4"/>
        <v>-39204.194297839131</v>
      </c>
      <c r="T19" s="92">
        <f>O19*(1+'Control Panel'!$C$44)</f>
        <v>12303469.347281421</v>
      </c>
      <c r="U19" s="92">
        <f>P19*(1+'Control Panel'!$C$44)</f>
        <v>12303469.347281421</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79972.550757329227</v>
      </c>
      <c r="X19" s="92">
        <f t="shared" si="5"/>
        <v>-39690.405957767885</v>
      </c>
      <c r="Y19" s="91">
        <f>T19*(1+'Control Panel'!$C$44)</f>
        <v>13164712.201591121</v>
      </c>
      <c r="Z19" s="91">
        <f>U19*(1+'Control Panel'!$C$44)</f>
        <v>13164712.201591121</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85570.629310342279</v>
      </c>
      <c r="AC19" s="93">
        <f t="shared" si="6"/>
        <v>-40142.90997566405</v>
      </c>
      <c r="AD19" s="93">
        <f>Y19*(1+'Control Panel'!$C$44)</f>
        <v>14086242.0557025</v>
      </c>
      <c r="AE19" s="91">
        <f>Z19*(1+'Control Panel'!$C$44)</f>
        <v>14086242.0557025</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91560.57336206625</v>
      </c>
      <c r="AH19" s="91">
        <f t="shared" si="7"/>
        <v>-40557.314542838474</v>
      </c>
      <c r="AI19" s="92">
        <f t="shared" si="8"/>
        <v>598902.54604659043</v>
      </c>
      <c r="AJ19" s="92">
        <f t="shared" si="8"/>
        <v>401695.57810234796</v>
      </c>
      <c r="AK19" s="92">
        <f t="shared" si="9"/>
        <v>-197206.96794424247</v>
      </c>
    </row>
    <row r="20" spans="1:37" s="94" customFormat="1" ht="14" x14ac:dyDescent="0.3">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67766.807819175869</v>
      </c>
      <c r="G20" s="89">
        <f t="shared" si="0"/>
        <v>0.01</v>
      </c>
      <c r="H20" s="90">
        <f t="shared" si="1"/>
        <v>6.4999999999999997E-3</v>
      </c>
      <c r="I20" s="91">
        <f t="shared" si="2"/>
        <v>-36489.819594940869</v>
      </c>
      <c r="J20" s="91">
        <f>C20*(1+'Control Panel'!$C$44)</f>
        <v>11155459.133310491</v>
      </c>
      <c r="K20" s="91">
        <f>D20*(1+'Control Panel'!$C$44)</f>
        <v>11155459.133310491</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72510.484366518183</v>
      </c>
      <c r="N20" s="92">
        <f t="shared" si="3"/>
        <v>-38074.625400034274</v>
      </c>
      <c r="O20" s="92">
        <f>J20*(1+'Control Panel'!$C$44)</f>
        <v>11936341.272642227</v>
      </c>
      <c r="P20" s="92">
        <f>K20*(1+'Control Panel'!$C$44)</f>
        <v>11936341.272642227</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77586.218272174476</v>
      </c>
      <c r="S20" s="92">
        <f t="shared" si="4"/>
        <v>-38547.536614036668</v>
      </c>
      <c r="T20" s="92">
        <f>O20*(1+'Control Panel'!$C$44)</f>
        <v>12771885.161727184</v>
      </c>
      <c r="U20" s="92">
        <f>P20*(1+'Control Panel'!$C$44)</f>
        <v>12771885.161727184</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83017.253551226691</v>
      </c>
      <c r="X20" s="92">
        <f t="shared" si="5"/>
        <v>-38987.782236099243</v>
      </c>
      <c r="Y20" s="91">
        <f>T20*(1+'Control Panel'!$C$44)</f>
        <v>13665917.123048088</v>
      </c>
      <c r="Z20" s="91">
        <f>U20*(1+'Control Panel'!$C$44)</f>
        <v>13665917.123048088</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88828.461299812567</v>
      </c>
      <c r="AC20" s="93">
        <f t="shared" si="6"/>
        <v>-39391.102593478587</v>
      </c>
      <c r="AD20" s="93">
        <f>Y20*(1+'Control Panel'!$C$44)</f>
        <v>14622531.321661454</v>
      </c>
      <c r="AE20" s="91">
        <f>Z20*(1+'Control Panel'!$C$44)</f>
        <v>14622531.321661454</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95046.453590799443</v>
      </c>
      <c r="AH20" s="91">
        <f t="shared" si="7"/>
        <v>-39752.880643900047</v>
      </c>
      <c r="AI20" s="92">
        <f t="shared" si="8"/>
        <v>611742.79856808018</v>
      </c>
      <c r="AJ20" s="92">
        <f t="shared" si="8"/>
        <v>416988.87108053139</v>
      </c>
      <c r="AK20" s="92">
        <f t="shared" si="9"/>
        <v>-194753.92748754879</v>
      </c>
    </row>
    <row r="21" spans="1:37" s="94" customFormat="1" ht="14" x14ac:dyDescent="0.3">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69603.936962624997</v>
      </c>
      <c r="G21" s="89">
        <f t="shared" si="0"/>
        <v>9.969180912650432E-3</v>
      </c>
      <c r="H21" s="90">
        <f t="shared" si="1"/>
        <v>6.4999999999999997E-3</v>
      </c>
      <c r="I21" s="91">
        <f t="shared" si="2"/>
        <v>-37149.023008625009</v>
      </c>
      <c r="J21" s="91">
        <f>C21*(1+'Control Panel'!$C$44)</f>
        <v>11457878.8538475</v>
      </c>
      <c r="K21" s="91">
        <f>D21*(1+'Control Panel'!$C$44)</f>
        <v>11457878.8538475</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74476.212550008742</v>
      </c>
      <c r="N21" s="92">
        <f t="shared" si="3"/>
        <v>-37620.99581922876</v>
      </c>
      <c r="O21" s="92">
        <f>J21*(1+'Control Panel'!$C$44)</f>
        <v>12259930.373616826</v>
      </c>
      <c r="P21" s="92">
        <f>K21*(1+'Control Panel'!$C$44)</f>
        <v>12259930.373616826</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79689.547428509366</v>
      </c>
      <c r="S21" s="92">
        <f t="shared" si="4"/>
        <v>-38062.152962574764</v>
      </c>
      <c r="T21" s="92">
        <f>O21*(1+'Control Panel'!$C$44)</f>
        <v>13118125.499770004</v>
      </c>
      <c r="U21" s="92">
        <f>P21*(1+'Control Panel'!$C$44)</f>
        <v>13118125.499770004</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85267.815748505018</v>
      </c>
      <c r="X21" s="92">
        <f t="shared" si="5"/>
        <v>-38468.421729035021</v>
      </c>
      <c r="Y21" s="91">
        <f>T21*(1+'Control Panel'!$C$44)</f>
        <v>14036394.284753906</v>
      </c>
      <c r="Z21" s="91">
        <f>U21*(1+'Control Panel'!$C$44)</f>
        <v>14036394.284753906</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91236.562850900387</v>
      </c>
      <c r="AC21" s="93">
        <f t="shared" si="6"/>
        <v>-38835.386850919866</v>
      </c>
      <c r="AD21" s="93">
        <f>Y21*(1+'Control Panel'!$C$44)</f>
        <v>15018941.884686681</v>
      </c>
      <c r="AE21" s="91">
        <f>Z21*(1+'Control Panel'!$C$44)</f>
        <v>15018941.884686681</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97623.122250463421</v>
      </c>
      <c r="AH21" s="91">
        <f t="shared" si="7"/>
        <v>-39158.264799362209</v>
      </c>
      <c r="AI21" s="92">
        <f t="shared" si="8"/>
        <v>620438.48298950749</v>
      </c>
      <c r="AJ21" s="92">
        <f t="shared" si="8"/>
        <v>428293.26082838693</v>
      </c>
      <c r="AK21" s="92">
        <f t="shared" si="9"/>
        <v>-192145.22216112056</v>
      </c>
    </row>
    <row r="22" spans="1:37" s="94" customFormat="1" ht="14" x14ac:dyDescent="0.3">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73019.59431</v>
      </c>
      <c r="G22" s="89">
        <f t="shared" si="0"/>
        <v>9.7367361907217918E-3</v>
      </c>
      <c r="H22" s="90">
        <f t="shared" si="1"/>
        <v>6.4999999999999997E-3</v>
      </c>
      <c r="I22" s="91">
        <f t="shared" si="2"/>
        <v>-36360.79439000001</v>
      </c>
      <c r="J22" s="91">
        <f>C22*(1+'Control Panel'!$C$44)</f>
        <v>12020148.6018</v>
      </c>
      <c r="K22" s="91">
        <f>D22*(1+'Control Panel'!$C$44)</f>
        <v>12020148.6018</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78130.965911699997</v>
      </c>
      <c r="N22" s="92">
        <f t="shared" si="3"/>
        <v>-36777.591197300004</v>
      </c>
      <c r="O22" s="92">
        <f>J22*(1+'Control Panel'!$C$44)</f>
        <v>12861559.003926001</v>
      </c>
      <c r="P22" s="92">
        <f>K22*(1+'Control Panel'!$C$44)</f>
        <v>12861559.003926001</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83600.133525519006</v>
      </c>
      <c r="S22" s="92">
        <f t="shared" si="4"/>
        <v>-37159.710017111007</v>
      </c>
      <c r="T22" s="92">
        <f>O22*(1+'Control Panel'!$C$44)</f>
        <v>13761868.134200823</v>
      </c>
      <c r="U22" s="92">
        <f>P22*(1+'Control Panel'!$C$44)</f>
        <v>13761868.134200823</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89452.14287230534</v>
      </c>
      <c r="X22" s="92">
        <f t="shared" si="5"/>
        <v>-37502.807777388778</v>
      </c>
      <c r="Y22" s="91">
        <f>T22*(1+'Control Panel'!$C$44)</f>
        <v>14725198.903594881</v>
      </c>
      <c r="Z22" s="91">
        <f>U22*(1+'Control Panel'!$C$44)</f>
        <v>14725198.903594881</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95713.792873366721</v>
      </c>
      <c r="AC22" s="93">
        <f t="shared" si="6"/>
        <v>-37802.179922658412</v>
      </c>
      <c r="AD22" s="93">
        <f>Y22*(1+'Control Panel'!$C$44)</f>
        <v>15755962.826846523</v>
      </c>
      <c r="AE22" s="91">
        <f>Z22*(1+'Control Panel'!$C$44)</f>
        <v>15755962.826846523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102413.7583745024</v>
      </c>
      <c r="AH22" s="91">
        <f t="shared" si="7"/>
        <v>-38052.733386122462</v>
      </c>
      <c r="AI22" s="92">
        <f t="shared" si="8"/>
        <v>636605.81585797411</v>
      </c>
      <c r="AJ22" s="92">
        <f t="shared" si="8"/>
        <v>449310.79355739348</v>
      </c>
      <c r="AK22" s="92">
        <f t="shared" si="9"/>
        <v>-187295.02230058063</v>
      </c>
    </row>
    <row r="23" spans="1:37" s="94" customFormat="1" ht="14" x14ac:dyDescent="0.3">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75619.390795942498</v>
      </c>
      <c r="G23" s="89">
        <f t="shared" si="0"/>
        <v>9.5738870858314094E-3</v>
      </c>
      <c r="H23" s="90">
        <f t="shared" si="1"/>
        <v>6.4999999999999988E-3</v>
      </c>
      <c r="I23" s="91">
        <f t="shared" si="2"/>
        <v>-35760.841354782504</v>
      </c>
      <c r="J23" s="91">
        <f>C23*(1+'Control Panel'!$C$44)</f>
        <v>12448115.100255152</v>
      </c>
      <c r="K23" s="91">
        <f>D23*(1+'Control Panel'!$C$44)</f>
        <v>12448115.100255152</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80912.748151658481</v>
      </c>
      <c r="N23" s="92">
        <f t="shared" si="3"/>
        <v>-36135.64144961728</v>
      </c>
      <c r="O23" s="92">
        <f>J23*(1+'Control Panel'!$C$44)</f>
        <v>13319483.157273013</v>
      </c>
      <c r="P23" s="92">
        <f>K23*(1+'Control Panel'!$C$44)</f>
        <v>13319483.157273013</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86576.640522274582</v>
      </c>
      <c r="S23" s="92">
        <f t="shared" si="4"/>
        <v>-36472.823787090485</v>
      </c>
      <c r="T23" s="92">
        <f>O23*(1+'Control Panel'!$C$44)</f>
        <v>14251846.978282126</v>
      </c>
      <c r="U23" s="92">
        <f>P23*(1+'Control Panel'!$C$44)</f>
        <v>14251846.978282126</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92637.00535883382</v>
      </c>
      <c r="X23" s="92">
        <f t="shared" si="5"/>
        <v>-36767.839511266822</v>
      </c>
      <c r="Y23" s="91">
        <f>T23*(1+'Control Panel'!$C$44)</f>
        <v>15249476.266761875</v>
      </c>
      <c r="Z23" s="91">
        <f>U23*(1+'Control Panel'!$C$44)</f>
        <v>15249476.266761875</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99121.595733952185</v>
      </c>
      <c r="AC23" s="93">
        <f t="shared" si="6"/>
        <v>-37015.763877907913</v>
      </c>
      <c r="AD23" s="93">
        <f>Y23*(1+'Control Panel'!$C$44)</f>
        <v>16316939.605435207</v>
      </c>
      <c r="AE23" s="91">
        <f>Z23*(1+'Control Panel'!$C$44)</f>
        <v>16316939.605435207</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106060.10743532884</v>
      </c>
      <c r="AH23" s="91">
        <f t="shared" si="7"/>
        <v>-37211.268218239435</v>
      </c>
      <c r="AI23" s="92">
        <f t="shared" si="8"/>
        <v>648911.43404616986</v>
      </c>
      <c r="AJ23" s="92">
        <f t="shared" si="8"/>
        <v>465308.09720204788</v>
      </c>
      <c r="AK23" s="92">
        <f t="shared" si="9"/>
        <v>-183603.33684412198</v>
      </c>
    </row>
    <row r="24" spans="1:37" s="94" customFormat="1" ht="14" x14ac:dyDescent="0.3">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76817.379546374999</v>
      </c>
      <c r="G24" s="89">
        <f t="shared" si="0"/>
        <v>9.502556023682036E-3</v>
      </c>
      <c r="H24" s="90">
        <f t="shared" si="1"/>
        <v>6.4999999999999997E-3</v>
      </c>
      <c r="I24" s="91">
        <f t="shared" si="2"/>
        <v>-35484.382412375009</v>
      </c>
      <c r="J24" s="91">
        <f>C24*(1+'Control Panel'!$C$44)</f>
        <v>12645322.479172502</v>
      </c>
      <c r="K24" s="91">
        <f>D24*(1+'Control Panel'!$C$44)</f>
        <v>12645322.479172502</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82194.59611462125</v>
      </c>
      <c r="N24" s="92">
        <f t="shared" si="3"/>
        <v>-35839.830381241263</v>
      </c>
      <c r="O24" s="92">
        <f>J24*(1+'Control Panel'!$C$44)</f>
        <v>13530495.052714577</v>
      </c>
      <c r="P24" s="92">
        <f>K24*(1+'Control Panel'!$C$44)</f>
        <v>13530495.052714577</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87948.21784264475</v>
      </c>
      <c r="S24" s="92">
        <f t="shared" si="4"/>
        <v>-36156.305943928135</v>
      </c>
      <c r="T24" s="92">
        <f>O24*(1+'Control Panel'!$C$44)</f>
        <v>14477629.706404598</v>
      </c>
      <c r="U24" s="92">
        <f>P24*(1+'Control Panel'!$C$44)</f>
        <v>14477629.706404598</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94104.593091629882</v>
      </c>
      <c r="X24" s="92">
        <f t="shared" si="5"/>
        <v>-36429.165419083118</v>
      </c>
      <c r="Y24" s="91">
        <f>T24*(1+'Control Panel'!$C$44)</f>
        <v>15491063.785852922</v>
      </c>
      <c r="Z24" s="91">
        <f>U24*(1+'Control Panel'!$C$44)</f>
        <v>15491063.785852922</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100691.91460804398</v>
      </c>
      <c r="AC24" s="93">
        <f t="shared" si="6"/>
        <v>-36653.382599271354</v>
      </c>
      <c r="AD24" s="93">
        <f>Y24*(1+'Control Panel'!$C$44)</f>
        <v>16575438.250862628</v>
      </c>
      <c r="AE24" s="91">
        <f>Z24*(1+'Control Panel'!$C$44)</f>
        <v>16575438.250862628</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107740.34863060708</v>
      </c>
      <c r="AH24" s="91">
        <f t="shared" si="7"/>
        <v>-36823.5202500983</v>
      </c>
      <c r="AI24" s="92">
        <f t="shared" si="8"/>
        <v>654581.87488116906</v>
      </c>
      <c r="AJ24" s="92">
        <f t="shared" si="8"/>
        <v>472679.67028754688</v>
      </c>
      <c r="AK24" s="92">
        <f t="shared" si="9"/>
        <v>-181902.20459362218</v>
      </c>
    </row>
    <row r="25" spans="1:37" s="94" customFormat="1" ht="14" x14ac:dyDescent="0.3">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78423.90392235748</v>
      </c>
      <c r="G25" s="89">
        <f t="shared" si="0"/>
        <v>9.4103205489799186E-3</v>
      </c>
      <c r="H25" s="90">
        <f t="shared" si="1"/>
        <v>6.4999999999999997E-3</v>
      </c>
      <c r="I25" s="91">
        <f t="shared" si="2"/>
        <v>-35113.646017917519</v>
      </c>
      <c r="J25" s="91">
        <f>C25*(1+'Control Panel'!$C$44)</f>
        <v>12909781.107218849</v>
      </c>
      <c r="K25" s="91">
        <f>D25*(1+'Control Panel'!$C$44)</f>
        <v>12909781.107218849</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83913.577196922517</v>
      </c>
      <c r="N25" s="92">
        <f t="shared" si="3"/>
        <v>-35443.14243917173</v>
      </c>
      <c r="O25" s="92">
        <f>J25*(1+'Control Panel'!$C$44)</f>
        <v>13813465.784724168</v>
      </c>
      <c r="P25" s="92">
        <f>K25*(1+'Control Panel'!$C$44)</f>
        <v>13813465.784724168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89787.527600707093</v>
      </c>
      <c r="S25" s="92">
        <f t="shared" si="4"/>
        <v>-35731.849845913748</v>
      </c>
      <c r="T25" s="92">
        <f>O25*(1+'Control Panel'!$C$44)</f>
        <v>14780408.389654862</v>
      </c>
      <c r="U25" s="92">
        <f>P25*(1+'Control Panel'!$C$44)</f>
        <v>14780408.389654862</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96072.654532756598</v>
      </c>
      <c r="X25" s="92">
        <f t="shared" si="5"/>
        <v>-35974.997394207719</v>
      </c>
      <c r="Y25" s="91">
        <f>T25*(1+'Control Panel'!$C$44)</f>
        <v>15815036.976930702</v>
      </c>
      <c r="Z25" s="91">
        <f>U25*(1+'Control Panel'!$C$44)</f>
        <v>15815036.976930702</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102797.74035004956</v>
      </c>
      <c r="AC25" s="93">
        <f t="shared" si="6"/>
        <v>-36167.42281265468</v>
      </c>
      <c r="AD25" s="93">
        <f>Y25*(1+'Control Panel'!$C$44)</f>
        <v>16922089.565315854</v>
      </c>
      <c r="AE25" s="91">
        <f>Z25*(1+'Control Panel'!$C$44)</f>
        <v>16922089.565315854</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109993.58217455304</v>
      </c>
      <c r="AH25" s="91">
        <f t="shared" si="7"/>
        <v>-36303.543278418452</v>
      </c>
      <c r="AI25" s="92">
        <f t="shared" si="8"/>
        <v>662186.03762535518</v>
      </c>
      <c r="AJ25" s="92">
        <f t="shared" si="8"/>
        <v>482565.08185498882</v>
      </c>
      <c r="AK25" s="92">
        <f t="shared" si="9"/>
        <v>-179620.95577036636</v>
      </c>
    </row>
    <row r="26" spans="1:37" s="94" customFormat="1" ht="14" x14ac:dyDescent="0.3">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80612.260941907502</v>
      </c>
      <c r="G26" s="89">
        <f t="shared" si="0"/>
        <v>9.2905948916288464E-3</v>
      </c>
      <c r="H26" s="90">
        <f t="shared" si="1"/>
        <v>6.4999999999999997E-3</v>
      </c>
      <c r="I26" s="91">
        <f t="shared" si="2"/>
        <v>-34608.640551867502</v>
      </c>
      <c r="J26" s="91">
        <f>C26*(1+'Control Panel'!$C$44)</f>
        <v>13270018.339667853</v>
      </c>
      <c r="K26" s="91">
        <f>D26*(1+'Control Panel'!$C$44)</f>
        <v>13270018.339667853</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86255.119207841039</v>
      </c>
      <c r="N26" s="92">
        <f t="shared" si="3"/>
        <v>-34902.786590498232</v>
      </c>
      <c r="O26" s="92">
        <f>J26*(1+'Control Panel'!$C$44)</f>
        <v>14198919.623444604</v>
      </c>
      <c r="P26" s="92">
        <f>K26*(1+'Control Panel'!$C$44)</f>
        <v>14198919.623444604</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92292.977552389915</v>
      </c>
      <c r="S26" s="92">
        <f t="shared" si="4"/>
        <v>-35153.669087833114</v>
      </c>
      <c r="T26" s="92">
        <f>O26*(1+'Control Panel'!$C$44)</f>
        <v>15192843.997085728</v>
      </c>
      <c r="U26" s="92">
        <f>P26*(1+'Control Panel'!$C$44)</f>
        <v>15192843.997085728</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98753.485981057223</v>
      </c>
      <c r="X26" s="92">
        <f t="shared" si="5"/>
        <v>-35356.343983061437</v>
      </c>
      <c r="Y26" s="91">
        <f>T26*(1+'Control Panel'!$C$44)</f>
        <v>16256343.076881729</v>
      </c>
      <c r="Z26" s="91">
        <f>U26*(1+'Control Panel'!$C$44)</f>
        <v>16256343.076881729</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105666.22999973124</v>
      </c>
      <c r="AC26" s="93">
        <f t="shared" si="6"/>
        <v>-35505.463662728143</v>
      </c>
      <c r="AD26" s="93">
        <f>Y26*(1+'Control Panel'!$C$44)</f>
        <v>17394287.092263453</v>
      </c>
      <c r="AE26" s="91">
        <f>Z26*(1+'Control Panel'!$C$44)</f>
        <v>17394287.092263453</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113062.86609971244</v>
      </c>
      <c r="AH26" s="91">
        <f t="shared" si="7"/>
        <v>-35595.246987997059</v>
      </c>
      <c r="AI26" s="92">
        <f t="shared" si="8"/>
        <v>672544.18915284984</v>
      </c>
      <c r="AJ26" s="92">
        <f t="shared" si="8"/>
        <v>496030.67884073185</v>
      </c>
      <c r="AK26" s="92">
        <f t="shared" si="9"/>
        <v>-176513.51031211799</v>
      </c>
    </row>
    <row r="27" spans="1:37" s="94" customFormat="1" ht="14" x14ac:dyDescent="0.3">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81634.230946124997</v>
      </c>
      <c r="G27" s="89">
        <f t="shared" si="0"/>
        <v>9.2368814036878962E-3</v>
      </c>
      <c r="H27" s="90">
        <f t="shared" si="1"/>
        <v>6.4999999999999997E-3</v>
      </c>
      <c r="I27" s="91">
        <f t="shared" si="2"/>
        <v>-34372.801320125</v>
      </c>
      <c r="J27" s="91">
        <f>C27*(1+'Control Panel'!$C$44)</f>
        <v>13438250.3249775</v>
      </c>
      <c r="K27" s="91">
        <f>D27*(1+'Control Panel'!$C$44)</f>
        <v>13438250.3249775</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87348.627112353744</v>
      </c>
      <c r="N27" s="92">
        <f t="shared" si="3"/>
        <v>-34650.438612533762</v>
      </c>
      <c r="O27" s="92">
        <f>J27*(1+'Control Panel'!$C$44)</f>
        <v>14378927.847725926</v>
      </c>
      <c r="P27" s="92">
        <f>K27*(1+'Control Panel'!$C$44)</f>
        <v>14378927.847725926</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93463.031010218518</v>
      </c>
      <c r="S27" s="92">
        <f t="shared" si="4"/>
        <v>-34883.656751411123</v>
      </c>
      <c r="T27" s="92">
        <f>O27*(1+'Control Panel'!$C$44)</f>
        <v>15385452.797066743</v>
      </c>
      <c r="U27" s="92">
        <f>P27*(1+'Control Panel'!$C$44)</f>
        <v>15385452.797066743</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100005.44318093383</v>
      </c>
      <c r="X27" s="92">
        <f t="shared" si="5"/>
        <v>-35067.430783089891</v>
      </c>
      <c r="Y27" s="91">
        <f>T27*(1+'Control Panel'!$C$44)</f>
        <v>16462434.492861416</v>
      </c>
      <c r="Z27" s="91">
        <f>U27*(1+'Control Panel'!$C$44)</f>
        <v>16462434.492861416</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107005.8242035992</v>
      </c>
      <c r="AC27" s="93">
        <f t="shared" si="6"/>
        <v>-35196.3265387586</v>
      </c>
      <c r="AD27" s="93">
        <f>Y27*(1+'Control Panel'!$C$44)</f>
        <v>17614804.907361716</v>
      </c>
      <c r="AE27" s="91">
        <f>Z27*(1+'Control Panel'!$C$44)</f>
        <v>17614804.907361716</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114496.23189785115</v>
      </c>
      <c r="AH27" s="91">
        <f t="shared" si="7"/>
        <v>-35264.470265349679</v>
      </c>
      <c r="AI27" s="92">
        <f t="shared" si="8"/>
        <v>677381.48035609955</v>
      </c>
      <c r="AJ27" s="92">
        <f t="shared" si="8"/>
        <v>502319.15740495641</v>
      </c>
      <c r="AK27" s="92">
        <f t="shared" si="9"/>
        <v>-175062.32295114314</v>
      </c>
    </row>
    <row r="28" spans="1:37" s="94" customFormat="1" ht="14" x14ac:dyDescent="0.3">
      <c r="A28" s="86" t="str">
        <f>'ESTIMATED Earned Revenue'!A29</f>
        <v>Buffalo, NY</v>
      </c>
      <c r="B28" s="86"/>
      <c r="C28" s="95">
        <f>'ESTIMATED Earned Revenue'!$I29*1.07925</f>
        <v>12670492.426840911</v>
      </c>
      <c r="D28" s="95">
        <f>'ESTIMATED Earned Revenue'!$L29*1.07925</f>
        <v>12670492.426840911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82358.20077446592</v>
      </c>
      <c r="G28" s="89">
        <f t="shared" si="0"/>
        <v>9.1996370943940517E-3</v>
      </c>
      <c r="H28" s="90">
        <f t="shared" si="1"/>
        <v>6.4999999999999997E-3</v>
      </c>
      <c r="I28" s="91">
        <f t="shared" si="2"/>
        <v>-34205.731359738638</v>
      </c>
      <c r="J28" s="91">
        <f>C28*(1+'Control Panel'!$C$44)</f>
        <v>13557426.896719776</v>
      </c>
      <c r="K28" s="91">
        <f>D28*(1+'Control Panel'!$C$44)</f>
        <v>13557426.896719776</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88123.274828678535</v>
      </c>
      <c r="N28" s="92">
        <f t="shared" si="3"/>
        <v>-34471.673754920354</v>
      </c>
      <c r="O28" s="92">
        <f>J28*(1+'Control Panel'!$C$44)</f>
        <v>14506446.779490162</v>
      </c>
      <c r="P28" s="92">
        <f>K28*(1+'Control Panel'!$C$44)</f>
        <v>14506446.779490162</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94291.904066686053</v>
      </c>
      <c r="S28" s="92">
        <f t="shared" si="4"/>
        <v>-34692.378353764769</v>
      </c>
      <c r="T28" s="92">
        <f>O28*(1+'Control Panel'!$C$44)</f>
        <v>15521898.054054474</v>
      </c>
      <c r="U28" s="92">
        <f>P28*(1+'Control Panel'!$C$44)</f>
        <v>15521898.054054474</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100892.33735135409</v>
      </c>
      <c r="X28" s="92">
        <f t="shared" si="5"/>
        <v>-34862.762897608292</v>
      </c>
      <c r="Y28" s="91">
        <f>T28*(1+'Control Panel'!$C$44)</f>
        <v>16608430.917838288</v>
      </c>
      <c r="Z28" s="91">
        <f>U28*(1+'Control Panel'!$C$44)</f>
        <v>16608430.917838288</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107954.80096594887</v>
      </c>
      <c r="AC28" s="93">
        <f t="shared" si="6"/>
        <v>-34977.331901293277</v>
      </c>
      <c r="AD28" s="93">
        <f>Y28*(1+'Control Panel'!$C$44)</f>
        <v>17771021.082086969</v>
      </c>
      <c r="AE28" s="91">
        <f>Z28*(1+'Control Panel'!$C$44)</f>
        <v>17771021.082086969</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115511.63703356529</v>
      </c>
      <c r="AH28" s="91">
        <f t="shared" si="7"/>
        <v>-35030.146003261791</v>
      </c>
      <c r="AI28" s="92">
        <f t="shared" si="8"/>
        <v>680808.24715708126</v>
      </c>
      <c r="AJ28" s="92">
        <f t="shared" si="8"/>
        <v>506773.95424623287</v>
      </c>
      <c r="AK28" s="92">
        <f t="shared" si="9"/>
        <v>-174034.29291084839</v>
      </c>
    </row>
    <row r="29" spans="1:37" s="94" customFormat="1" ht="14" x14ac:dyDescent="0.3">
      <c r="A29" s="86" t="str">
        <f>'ESTIMATED Earned Revenue'!A30</f>
        <v>Sandusky, OH</v>
      </c>
      <c r="B29" s="86"/>
      <c r="C29" s="95">
        <f>'ESTIMATED Earned Revenue'!$I30*1.07925</f>
        <v>12670955.13075</v>
      </c>
      <c r="D29" s="95">
        <f>'ESTIMATED Earned Revenue'!$L30*1.07925</f>
        <v>12670955.13075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82361.208349875</v>
      </c>
      <c r="G29" s="89">
        <f t="shared" si="0"/>
        <v>9.1994837366968403E-3</v>
      </c>
      <c r="H29" s="90">
        <f t="shared" si="1"/>
        <v>6.4999999999999997E-3</v>
      </c>
      <c r="I29" s="91">
        <f t="shared" si="2"/>
        <v>-34205.037303875011</v>
      </c>
      <c r="J29" s="91">
        <f>C29*(1+'Control Panel'!$C$44)</f>
        <v>13557921.989902502</v>
      </c>
      <c r="K29" s="91">
        <f>D29*(1+'Control Panel'!$C$44)</f>
        <v>13557921.989902502</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88126.492934366252</v>
      </c>
      <c r="N29" s="92">
        <f t="shared" si="3"/>
        <v>-34470.931115146261</v>
      </c>
      <c r="O29" s="92">
        <f>J29*(1+'Control Panel'!$C$44)</f>
        <v>14506976.529195677</v>
      </c>
      <c r="P29" s="92">
        <f>K29*(1+'Control Panel'!$C$44)</f>
        <v>14506976.529195677</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94295.347439771896</v>
      </c>
      <c r="S29" s="92">
        <f t="shared" si="4"/>
        <v>-34691.583729206497</v>
      </c>
      <c r="T29" s="92">
        <f>O29*(1+'Control Panel'!$C$44)</f>
        <v>15522464.886239376</v>
      </c>
      <c r="U29" s="92">
        <f>P29*(1+'Control Panel'!$C$44)</f>
        <v>15522464.886239376</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100896.02176055594</v>
      </c>
      <c r="X29" s="92">
        <f t="shared" si="5"/>
        <v>-34861.912649330945</v>
      </c>
      <c r="Y29" s="91">
        <f>T29*(1+'Control Panel'!$C$44)</f>
        <v>16609037.428276133</v>
      </c>
      <c r="Z29" s="91">
        <f>U29*(1+'Control Panel'!$C$44)</f>
        <v>16609037.428276133</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107958.74328379486</v>
      </c>
      <c r="AC29" s="93">
        <f t="shared" si="6"/>
        <v>-34976.422135636516</v>
      </c>
      <c r="AD29" s="93">
        <f>Y29*(1+'Control Panel'!$C$44)</f>
        <v>17771670.048255462</v>
      </c>
      <c r="AE29" s="91">
        <f>Z29*(1+'Control Panel'!$C$44)</f>
        <v>17771670.048255462</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115515.8553136605</v>
      </c>
      <c r="AH29" s="91">
        <f t="shared" si="7"/>
        <v>-35029.172554009056</v>
      </c>
      <c r="AI29" s="92">
        <f t="shared" si="8"/>
        <v>680822.48291547876</v>
      </c>
      <c r="AJ29" s="92">
        <f t="shared" si="8"/>
        <v>506792.46073214948</v>
      </c>
      <c r="AK29" s="92">
        <f t="shared" si="9"/>
        <v>-174030.02218332927</v>
      </c>
    </row>
    <row r="30" spans="1:37" s="94" customFormat="1" ht="14" x14ac:dyDescent="0.3">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83580.844723788745</v>
      </c>
      <c r="G30" s="89">
        <f t="shared" si="0"/>
        <v>9.138203629587836E-3</v>
      </c>
      <c r="H30" s="90">
        <f t="shared" si="1"/>
        <v>6.4999999999999997E-3</v>
      </c>
      <c r="I30" s="91">
        <f t="shared" si="2"/>
        <v>-33923.582756048752</v>
      </c>
      <c r="J30" s="91">
        <f>C30*(1+'Control Panel'!$C$44)</f>
        <v>13758692.900685227</v>
      </c>
      <c r="K30" s="91">
        <f>D30*(1+'Control Panel'!$C$44)</f>
        <v>13758692.900685227</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89431.503854453971</v>
      </c>
      <c r="N30" s="92">
        <f t="shared" si="3"/>
        <v>-34169.774748972166</v>
      </c>
      <c r="O30" s="92">
        <f>J30*(1+'Control Panel'!$C$44)</f>
        <v>14721801.403733194</v>
      </c>
      <c r="P30" s="92">
        <f>K30*(1+'Control Panel'!$C$44)</f>
        <v>14721801.403733194</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95691.709124265763</v>
      </c>
      <c r="S30" s="92">
        <f t="shared" si="4"/>
        <v>-34369.346417400215</v>
      </c>
      <c r="T30" s="92">
        <f>O30*(1+'Control Panel'!$C$44)</f>
        <v>15752327.501994519</v>
      </c>
      <c r="U30" s="92">
        <f>P30*(1+'Control Panel'!$C$44)</f>
        <v>15752327.501994519</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102390.12876296436</v>
      </c>
      <c r="X30" s="92">
        <f t="shared" si="5"/>
        <v>-34517.118725698238</v>
      </c>
      <c r="Y30" s="91">
        <f>T30*(1+'Control Panel'!$C$44)</f>
        <v>16854990.427134138</v>
      </c>
      <c r="Z30" s="91">
        <f>U30*(1+'Control Panel'!$C$44)</f>
        <v>16854990.427134138</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109557.43777637189</v>
      </c>
      <c r="AC30" s="93">
        <f t="shared" si="6"/>
        <v>-34607.492637349525</v>
      </c>
      <c r="AD30" s="93">
        <f>Y30*(1+'Control Panel'!$C$44)</f>
        <v>18034839.757033527</v>
      </c>
      <c r="AE30" s="91">
        <f>Z30*(1+'Control Panel'!$C$44)</f>
        <v>18034839.757033527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117226.45842071791</v>
      </c>
      <c r="AH30" s="91">
        <f t="shared" si="7"/>
        <v>-34634.417990841961</v>
      </c>
      <c r="AI30" s="92">
        <f t="shared" si="8"/>
        <v>686595.38845903601</v>
      </c>
      <c r="AJ30" s="92">
        <f t="shared" si="8"/>
        <v>514297.23793877393</v>
      </c>
      <c r="AK30" s="92">
        <f t="shared" si="9"/>
        <v>-172298.15052026208</v>
      </c>
    </row>
    <row r="31" spans="1:37" s="94" customFormat="1" ht="14" x14ac:dyDescent="0.3">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87130.214773192492</v>
      </c>
      <c r="G31" s="89">
        <f t="shared" si="0"/>
        <v>8.9696281697496261E-3</v>
      </c>
      <c r="H31" s="90">
        <f t="shared" si="1"/>
        <v>6.4999999999999997E-3</v>
      </c>
      <c r="I31" s="91">
        <f t="shared" si="2"/>
        <v>-33104.497360032503</v>
      </c>
      <c r="J31" s="91">
        <f>C31*(1+'Control Panel'!$C$44)</f>
        <v>14342973.81651015</v>
      </c>
      <c r="K31" s="91">
        <f>D31*(1+'Control Panel'!$C$44)</f>
        <v>14342973.81651015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93229.329807315968</v>
      </c>
      <c r="N31" s="92">
        <f t="shared" si="3"/>
        <v>-33293.353375234787</v>
      </c>
      <c r="O31" s="92">
        <f>J31*(1+'Control Panel'!$C$44)</f>
        <v>15346981.983665861</v>
      </c>
      <c r="P31" s="92">
        <f>K31*(1+'Control Panel'!$C$44)</f>
        <v>15346981.983665861</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99755.382893828093</v>
      </c>
      <c r="S31" s="92">
        <f t="shared" si="4"/>
        <v>-33431.575547501212</v>
      </c>
      <c r="T31" s="92">
        <f>O31*(1+'Control Panel'!$C$44)</f>
        <v>16421270.722522473</v>
      </c>
      <c r="U31" s="92">
        <f>P31*(1+'Control Panel'!$C$44)</f>
        <v>16421270.722522473</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106738.25969639607</v>
      </c>
      <c r="X31" s="92">
        <f t="shared" si="5"/>
        <v>-33513.703894906299</v>
      </c>
      <c r="Y31" s="91">
        <f>T31*(1+'Control Panel'!$C$44)</f>
        <v>17570759.673099048</v>
      </c>
      <c r="Z31" s="91">
        <f>U31*(1+'Control Panel'!$C$44)</f>
        <v>17570759.673099048</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114209.93787514381</v>
      </c>
      <c r="AC31" s="93">
        <f t="shared" si="6"/>
        <v>-33533.838768402144</v>
      </c>
      <c r="AD31" s="93">
        <f>Y31*(1+'Control Panel'!$C$44)</f>
        <v>18800712.850215983</v>
      </c>
      <c r="AE31" s="91">
        <f>Z31*(1+'Control Panel'!$C$44)</f>
        <v>18800712.850215983</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122204.63352640388</v>
      </c>
      <c r="AH31" s="91">
        <f t="shared" si="7"/>
        <v>-33485.608351068266</v>
      </c>
      <c r="AI31" s="92">
        <f t="shared" si="8"/>
        <v>703395.6237362005</v>
      </c>
      <c r="AJ31" s="92">
        <f t="shared" si="8"/>
        <v>536137.54379908787</v>
      </c>
      <c r="AK31" s="92">
        <f t="shared" si="9"/>
        <v>-167258.07993711263</v>
      </c>
    </row>
    <row r="32" spans="1:37" s="94" customFormat="1" ht="14" x14ac:dyDescent="0.3">
      <c r="A32" s="86" t="str">
        <f>'ESTIMATED Earned Revenue'!A33</f>
        <v>Kalamazoo, MI</v>
      </c>
      <c r="B32" s="86"/>
      <c r="C32" s="95">
        <f>'ESTIMATED Earned Revenue'!$I33*1.07925</f>
        <v>13675788.68475</v>
      </c>
      <c r="D32" s="95">
        <f>'ESTIMATED Earned Revenue'!$L33*1.07925</f>
        <v>13675788.68475</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88892.626450875003</v>
      </c>
      <c r="G32" s="89">
        <f t="shared" si="0"/>
        <v>8.8909251397937001E-3</v>
      </c>
      <c r="H32" s="90">
        <f t="shared" si="1"/>
        <v>6.5000000000000006E-3</v>
      </c>
      <c r="I32" s="91">
        <f t="shared" si="2"/>
        <v>-32697.786972874994</v>
      </c>
      <c r="J32" s="91">
        <f>C32*(1+'Control Panel'!$C$44)</f>
        <v>14633093.8926825</v>
      </c>
      <c r="K32" s="91">
        <f>D32*(1+'Control Panel'!$C$44)</f>
        <v>14633093.8926825</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95115.110302436253</v>
      </c>
      <c r="N32" s="92">
        <f t="shared" si="3"/>
        <v>-32858.173260976255</v>
      </c>
      <c r="O32" s="92">
        <f>J32*(1+'Control Panel'!$C$44)</f>
        <v>15657410.465170275</v>
      </c>
      <c r="P32" s="92">
        <f>K32*(1+'Control Panel'!$C$44)</f>
        <v>15657410.465170275</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101773.16802360679</v>
      </c>
      <c r="S32" s="92">
        <f t="shared" si="4"/>
        <v>-32965.932825244585</v>
      </c>
      <c r="T32" s="92">
        <f>O32*(1+'Control Panel'!$C$44)</f>
        <v>16753429.197732195</v>
      </c>
      <c r="U32" s="92">
        <f>P32*(1+'Control Panel'!$C$44)</f>
        <v>16753429.197732195</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108897.28978525926</v>
      </c>
      <c r="X32" s="92">
        <f t="shared" si="5"/>
        <v>-33015.466182091739</v>
      </c>
      <c r="Y32" s="91">
        <f>T32*(1+'Control Panel'!$C$44)</f>
        <v>17926169.241573449</v>
      </c>
      <c r="Z32" s="91">
        <f>U32*(1+'Control Panel'!$C$44)</f>
        <v>17926169.241573449</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116520.10007022742</v>
      </c>
      <c r="AC32" s="93">
        <f t="shared" si="6"/>
        <v>-33000.724415690565</v>
      </c>
      <c r="AD32" s="93">
        <f>Y32*(1+'Control Panel'!$C$44)</f>
        <v>19181001.088483591</v>
      </c>
      <c r="AE32" s="91">
        <f>Z32*(1+'Control Panel'!$C$44)</f>
        <v>19181001.088483591</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124676.50707514334</v>
      </c>
      <c r="AH32" s="91">
        <f t="shared" si="7"/>
        <v>-32915.175993666868</v>
      </c>
      <c r="AI32" s="92">
        <f t="shared" si="8"/>
        <v>711737.6479343432</v>
      </c>
      <c r="AJ32" s="92">
        <f t="shared" si="8"/>
        <v>546982.17525667301</v>
      </c>
      <c r="AK32" s="92">
        <f t="shared" si="9"/>
        <v>-164755.47267767019</v>
      </c>
    </row>
    <row r="33" spans="1:37" s="94" customFormat="1" ht="14" x14ac:dyDescent="0.3">
      <c r="A33" s="86" t="str">
        <f>'ESTIMATED Earned Revenue'!A34</f>
        <v>Knoxville, TN</v>
      </c>
      <c r="B33" s="86"/>
      <c r="C33" s="95">
        <f>'ESTIMATED Earned Revenue'!$I34*1.07925</f>
        <v>14033433.528480001</v>
      </c>
      <c r="D33" s="95">
        <f>'ESTIMATED Earned Revenue'!$L34*1.07925</f>
        <v>14033433.528480001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91217.317935119994</v>
      </c>
      <c r="G33" s="89">
        <f t="shared" si="0"/>
        <v>8.7917641389764351E-3</v>
      </c>
      <c r="H33" s="90">
        <f t="shared" si="1"/>
        <v>6.4999999999999988E-3</v>
      </c>
      <c r="I33" s="91">
        <f t="shared" si="2"/>
        <v>-32161.31970728001</v>
      </c>
      <c r="J33" s="91">
        <f>C33*(1+'Control Panel'!$C$44)</f>
        <v>15015773.875473602</v>
      </c>
      <c r="K33" s="91">
        <f>D33*(1+'Control Panel'!$C$44)</f>
        <v>15015773.875473602</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97602.5301905784</v>
      </c>
      <c r="N33" s="92">
        <f t="shared" si="3"/>
        <v>-32284.153286789617</v>
      </c>
      <c r="O33" s="92">
        <f>J33*(1+'Control Panel'!$C$44)</f>
        <v>16066878.046756756</v>
      </c>
      <c r="P33" s="92">
        <f>K33*(1+'Control Panel'!$C$44)</f>
        <v>16066878.046756756</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104434.70730391891</v>
      </c>
      <c r="S33" s="92">
        <f t="shared" si="4"/>
        <v>-32351.731452864871</v>
      </c>
      <c r="T33" s="92">
        <f>O33*(1+'Control Panel'!$C$44)</f>
        <v>17191559.510029729</v>
      </c>
      <c r="U33" s="92">
        <f>P33*(1+'Control Panel'!$C$44)</f>
        <v>17191559.510029729</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111745.13681519324</v>
      </c>
      <c r="X33" s="92">
        <f t="shared" si="5"/>
        <v>-32358.270713645426</v>
      </c>
      <c r="Y33" s="91">
        <f>T33*(1+'Control Panel'!$C$44)</f>
        <v>18394968.675731812</v>
      </c>
      <c r="Z33" s="91">
        <f>U33*(1+'Control Panel'!$C$44)</f>
        <v>18394968.675731812</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119567.29639225677</v>
      </c>
      <c r="AC33" s="93">
        <f t="shared" si="6"/>
        <v>-32297.525264452997</v>
      </c>
      <c r="AD33" s="93">
        <f>Y33*(1+'Control Panel'!$C$44)</f>
        <v>19682616.483033039</v>
      </c>
      <c r="AE33" s="91">
        <f>Z33*(1+'Control Panel'!$C$44)</f>
        <v>19682616.483033039</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127937.00713971474</v>
      </c>
      <c r="AH33" s="91">
        <f t="shared" si="7"/>
        <v>-32162.752901842687</v>
      </c>
      <c r="AI33" s="92">
        <f t="shared" si="8"/>
        <v>722741.11146125779</v>
      </c>
      <c r="AJ33" s="92">
        <f t="shared" si="8"/>
        <v>561286.67784166208</v>
      </c>
      <c r="AK33" s="92">
        <f t="shared" si="9"/>
        <v>-161454.43361959571</v>
      </c>
    </row>
    <row r="34" spans="1:37" s="94" customFormat="1" ht="14" x14ac:dyDescent="0.3">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91964.515524716233</v>
      </c>
      <c r="G34" s="89">
        <f t="shared" si="0"/>
        <v>8.760956636661054E-3</v>
      </c>
      <c r="H34" s="90">
        <f t="shared" si="1"/>
        <v>6.4999999999999997E-3</v>
      </c>
      <c r="I34" s="91">
        <f t="shared" si="2"/>
        <v>-31988.889494296265</v>
      </c>
      <c r="J34" s="91">
        <f>C34*(1+'Control Panel'!$C$44)</f>
        <v>15138774.094068674</v>
      </c>
      <c r="K34" s="91">
        <f>D34*(1+'Control Panel'!$C$44)</f>
        <v>15138774.094068674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98402.031611446379</v>
      </c>
      <c r="N34" s="92">
        <f t="shared" si="3"/>
        <v>-32099.652958897001</v>
      </c>
      <c r="O34" s="92">
        <f>J34*(1+'Control Panel'!$C$44)</f>
        <v>16198488.280653482</v>
      </c>
      <c r="P34" s="92">
        <f>K34*(1+'Control Panel'!$C$44)</f>
        <v>16198488.280653482</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105290.17382424763</v>
      </c>
      <c r="S34" s="92">
        <f t="shared" si="4"/>
        <v>-32154.316102019788</v>
      </c>
      <c r="T34" s="92">
        <f>O34*(1+'Control Panel'!$C$44)</f>
        <v>17332382.460299227</v>
      </c>
      <c r="U34" s="92">
        <f>P34*(1+'Control Panel'!$C$44)</f>
        <v>17332382.460299227</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112660.48599194497</v>
      </c>
      <c r="X34" s="92">
        <f t="shared" si="5"/>
        <v>-32147.036288241186</v>
      </c>
      <c r="Y34" s="91">
        <f>T34*(1+'Control Panel'!$C$44)</f>
        <v>18545649.232520174</v>
      </c>
      <c r="Z34" s="91">
        <f>U34*(1+'Control Panel'!$C$44)</f>
        <v>18545649.232520174</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120546.72001138113</v>
      </c>
      <c r="AC34" s="93">
        <f t="shared" si="6"/>
        <v>-32071.50442927047</v>
      </c>
      <c r="AD34" s="93">
        <f>Y34*(1+'Control Panel'!$C$44)</f>
        <v>19843844.678796589</v>
      </c>
      <c r="AE34" s="91">
        <f>Z34*(1+'Control Panel'!$C$44)</f>
        <v>19843844.678796589</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128984.99041217782</v>
      </c>
      <c r="AH34" s="91">
        <f t="shared" si="7"/>
        <v>-31920.910608197373</v>
      </c>
      <c r="AI34" s="92">
        <f t="shared" si="8"/>
        <v>726277.82223782374</v>
      </c>
      <c r="AJ34" s="92">
        <f t="shared" si="8"/>
        <v>565884.40185119794</v>
      </c>
      <c r="AK34" s="92">
        <f t="shared" si="9"/>
        <v>-160393.4203866258</v>
      </c>
    </row>
    <row r="35" spans="1:37" s="94" customFormat="1" ht="14" x14ac:dyDescent="0.3">
      <c r="A35" s="86" t="str">
        <f>'ESTIMATED Earned Revenue'!A36</f>
        <v>Zanesville, OH</v>
      </c>
      <c r="B35" s="86"/>
      <c r="C35" s="95">
        <f>'ESTIMATED Earned Revenue'!$I36*1.07925</f>
        <v>14449632.519750001</v>
      </c>
      <c r="D35" s="95">
        <f>'ESTIMATED Earned Revenue'!$L36*1.07925</f>
        <v>14449632.519750001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93922.611378375004</v>
      </c>
      <c r="G35" s="89">
        <f t="shared" si="0"/>
        <v>8.6825483227528227E-3</v>
      </c>
      <c r="H35" s="90">
        <f t="shared" si="1"/>
        <v>6.4999999999999997E-3</v>
      </c>
      <c r="I35" s="91">
        <f t="shared" si="2"/>
        <v>-31537.021220374998</v>
      </c>
      <c r="J35" s="91">
        <f>C35*(1+'Control Panel'!$C$44)</f>
        <v>15461106.796132501</v>
      </c>
      <c r="K35" s="91">
        <f>D35*(1+'Control Panel'!$C$44)</f>
        <v>15461106.796132501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100497.19417486126</v>
      </c>
      <c r="N35" s="92">
        <f t="shared" si="3"/>
        <v>-31616.153905801257</v>
      </c>
      <c r="O35" s="92">
        <f>J35*(1+'Control Panel'!$C$44)</f>
        <v>16543384.271861777</v>
      </c>
      <c r="P35" s="92">
        <f>K35*(1+'Control Panel'!$C$44)</f>
        <v>16543384.271861777</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107531.99776710154</v>
      </c>
      <c r="S35" s="92">
        <f t="shared" si="4"/>
        <v>-31636.972115207347</v>
      </c>
      <c r="T35" s="92">
        <f>O35*(1+'Control Panel'!$C$44)</f>
        <v>17701421.170892101</v>
      </c>
      <c r="U35" s="92">
        <f>P35*(1+'Control Panel'!$C$44)</f>
        <v>17701421.170892101</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115059.23761079865</v>
      </c>
      <c r="X35" s="92">
        <f t="shared" si="5"/>
        <v>-31593.47822235187</v>
      </c>
      <c r="Y35" s="91">
        <f>T35*(1+'Control Panel'!$C$44)</f>
        <v>18940520.652854551</v>
      </c>
      <c r="Z35" s="91">
        <f>U35*(1+'Control Panel'!$C$44)</f>
        <v>18940520.652854551</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123113.38424355457</v>
      </c>
      <c r="AC35" s="93">
        <f t="shared" si="6"/>
        <v>-31479.197298768893</v>
      </c>
      <c r="AD35" s="93">
        <f>Y35*(1+'Control Panel'!$C$44)</f>
        <v>20266357.098554369</v>
      </c>
      <c r="AE35" s="91">
        <f>Z35*(1+'Control Panel'!$C$44)</f>
        <v>20266357.098554369</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131731.3211406034</v>
      </c>
      <c r="AH35" s="91">
        <f t="shared" si="7"/>
        <v>-31287.141978560685</v>
      </c>
      <c r="AI35" s="92">
        <f t="shared" ref="AI35:AJ66" si="10">L35+Q35+V35+AA35+AF35</f>
        <v>735546.07845760952</v>
      </c>
      <c r="AJ35" s="92">
        <f t="shared" si="10"/>
        <v>577933.13493691944</v>
      </c>
      <c r="AK35" s="92">
        <f t="shared" si="9"/>
        <v>-157612.94352069008</v>
      </c>
    </row>
    <row r="36" spans="1:37" s="94" customFormat="1" ht="14" x14ac:dyDescent="0.3">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96977.927429857504</v>
      </c>
      <c r="G36" s="89">
        <f t="shared" si="0"/>
        <v>8.5665286335405051E-3</v>
      </c>
      <c r="H36" s="90">
        <f t="shared" si="1"/>
        <v>6.4999999999999997E-3</v>
      </c>
      <c r="I36" s="91">
        <f t="shared" si="2"/>
        <v>-30831.9482854175</v>
      </c>
      <c r="J36" s="91">
        <f>C36*(1+'Control Panel'!$C$44)</f>
        <v>15964058.823068852</v>
      </c>
      <c r="K36" s="91">
        <f>D36*(1+'Control Panel'!$C$44)</f>
        <v>15964058.823068852</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103766.38234994753</v>
      </c>
      <c r="N36" s="92">
        <f t="shared" si="3"/>
        <v>-30861.725865396729</v>
      </c>
      <c r="O36" s="92">
        <f>J36*(1+'Control Panel'!$C$44)</f>
        <v>17081542.940683674</v>
      </c>
      <c r="P36" s="92">
        <f>K36*(1+'Control Panel'!$C$44)</f>
        <v>17081542.940683674</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111030.02911444388</v>
      </c>
      <c r="S36" s="92">
        <f t="shared" si="4"/>
        <v>-30829.734111974496</v>
      </c>
      <c r="T36" s="92">
        <f>O36*(1+'Control Panel'!$C$44)</f>
        <v>18277250.94653153</v>
      </c>
      <c r="U36" s="92">
        <f>P36*(1+'Control Panel'!$C$44)</f>
        <v>18277250.94653153</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118802.13115245494</v>
      </c>
      <c r="X36" s="92">
        <f t="shared" si="5"/>
        <v>-30729.733558892738</v>
      </c>
      <c r="Y36" s="91">
        <f>T36*(1+'Control Panel'!$C$44)</f>
        <v>19556658.512788739</v>
      </c>
      <c r="Z36" s="91">
        <f>U36*(1+'Control Panel'!$C$44)</f>
        <v>19556658.512788739</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127118.28033312679</v>
      </c>
      <c r="AC36" s="93">
        <f t="shared" si="6"/>
        <v>-30554.990508867617</v>
      </c>
      <c r="AD36" s="93">
        <f>Y36*(1+'Control Panel'!$C$44)</f>
        <v>20925624.608683951</v>
      </c>
      <c r="AE36" s="91">
        <f>Z36*(1+'Control Panel'!$C$44)</f>
        <v>20925624.608683951</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136016.55995644568</v>
      </c>
      <c r="AH36" s="91">
        <f t="shared" si="7"/>
        <v>-30298.240713366307</v>
      </c>
      <c r="AI36" s="92">
        <f t="shared" si="10"/>
        <v>750007.80766491673</v>
      </c>
      <c r="AJ36" s="92">
        <f t="shared" si="10"/>
        <v>596733.38290641876</v>
      </c>
      <c r="AK36" s="92">
        <f t="shared" si="9"/>
        <v>-153274.42475849797</v>
      </c>
    </row>
    <row r="37" spans="1:37" s="94" customFormat="1" ht="14" x14ac:dyDescent="0.3">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97539.419508033752</v>
      </c>
      <c r="G37" s="89">
        <f t="shared" si="0"/>
        <v>8.5459976770880033E-3</v>
      </c>
      <c r="H37" s="90">
        <f t="shared" si="1"/>
        <v>6.4999999999999997E-3</v>
      </c>
      <c r="I37" s="91">
        <f t="shared" si="2"/>
        <v>-30702.373190453756</v>
      </c>
      <c r="J37" s="91">
        <f>C37*(1+'Control Panel'!$C$44)</f>
        <v>16056489.057476329</v>
      </c>
      <c r="K37" s="91">
        <f>D37*(1+'Control Panel'!$C$44)</f>
        <v>16056489.057476329</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104367.17887359613</v>
      </c>
      <c r="N37" s="92">
        <f t="shared" si="3"/>
        <v>-30723.080513785506</v>
      </c>
      <c r="O37" s="92">
        <f>J37*(1+'Control Panel'!$C$44)</f>
        <v>17180443.291499674</v>
      </c>
      <c r="P37" s="92">
        <f>K37*(1+'Control Panel'!$C$44)</f>
        <v>17180443.291499674</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111672.88139474788</v>
      </c>
      <c r="S37" s="92">
        <f t="shared" si="4"/>
        <v>-30681.383585750504</v>
      </c>
      <c r="T37" s="92">
        <f>O37*(1+'Control Panel'!$C$44)</f>
        <v>18383074.321904652</v>
      </c>
      <c r="U37" s="92">
        <f>P37*(1+'Control Panel'!$C$44)</f>
        <v>18383074.321904652</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119489.98309238024</v>
      </c>
      <c r="X37" s="92">
        <f t="shared" si="5"/>
        <v>-30570.998495833031</v>
      </c>
      <c r="Y37" s="91">
        <f>T37*(1+'Control Panel'!$C$44)</f>
        <v>19669889.524437979</v>
      </c>
      <c r="Z37" s="91">
        <f>U37*(1+'Control Panel'!$C$44)</f>
        <v>19669889.524437979</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127854.28190884685</v>
      </c>
      <c r="AC37" s="93">
        <f t="shared" si="6"/>
        <v>-30385.14399139375</v>
      </c>
      <c r="AD37" s="93">
        <f>Y37*(1+'Control Panel'!$C$44)</f>
        <v>21046781.79114864</v>
      </c>
      <c r="AE37" s="91">
        <f>Z37*(1+'Control Panel'!$C$44)</f>
        <v>21046781.79114864</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136804.08164246616</v>
      </c>
      <c r="AH37" s="91">
        <f t="shared" si="7"/>
        <v>-30116.504939669278</v>
      </c>
      <c r="AI37" s="92">
        <f t="shared" si="10"/>
        <v>752665.51843846939</v>
      </c>
      <c r="AJ37" s="92">
        <f t="shared" si="10"/>
        <v>600188.40691203729</v>
      </c>
      <c r="AK37" s="92">
        <f t="shared" si="9"/>
        <v>-152477.1115264321</v>
      </c>
    </row>
    <row r="38" spans="1:37" s="94" customFormat="1" ht="14" x14ac:dyDescent="0.3">
      <c r="A38" s="86" t="str">
        <f>'ESTIMATED Earned Revenue'!A39</f>
        <v>Gulfport, MS</v>
      </c>
      <c r="B38" s="86"/>
      <c r="C38" s="95">
        <f>'ESTIMATED Earned Revenue'!$I39*1.07925</f>
        <v>15262137.982140005</v>
      </c>
      <c r="D38" s="95">
        <f>'ESTIMATED Earned Revenue'!$L39*1.07925</f>
        <v>15262137.982140005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99203.896883910027</v>
      </c>
      <c r="G38" s="89">
        <f t="shared" si="0"/>
        <v>8.4865016986656067E-3</v>
      </c>
      <c r="H38" s="90">
        <f t="shared" si="1"/>
        <v>6.4999999999999997E-3</v>
      </c>
      <c r="I38" s="91">
        <f t="shared" si="2"/>
        <v>-30318.263026789995</v>
      </c>
      <c r="J38" s="91">
        <f>C38*(1+'Control Panel'!$C$44)</f>
        <v>16330487.640889807</v>
      </c>
      <c r="K38" s="91">
        <f>D38*(1+'Control Panel'!$C$44)</f>
        <v>16330487.640889807</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106148.16966578375</v>
      </c>
      <c r="N38" s="92">
        <f t="shared" si="3"/>
        <v>-30312.082638665292</v>
      </c>
      <c r="O38" s="92">
        <f>J38*(1+'Control Panel'!$C$44)</f>
        <v>17473621.775752094</v>
      </c>
      <c r="P38" s="92">
        <f>K38*(1+'Control Panel'!$C$44)</f>
        <v>17473621.775752094</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113578.5415423886</v>
      </c>
      <c r="S38" s="92">
        <f t="shared" si="4"/>
        <v>-30241.615859371886</v>
      </c>
      <c r="T38" s="92">
        <f>O38*(1+'Control Panel'!$C$44)</f>
        <v>18696775.30005474</v>
      </c>
      <c r="U38" s="92">
        <f>P38*(1+'Control Panel'!$C$44)</f>
        <v>18696775.30005474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121529.03945035581</v>
      </c>
      <c r="X38" s="92">
        <f t="shared" si="5"/>
        <v>-30100.447028607916</v>
      </c>
      <c r="Y38" s="91">
        <f>T38*(1+'Control Panel'!$C$44)</f>
        <v>20005549.571058571</v>
      </c>
      <c r="Z38" s="91">
        <f>U38*(1+'Control Panel'!$C$44)</f>
        <v>20005549.571058571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130036.0722118807</v>
      </c>
      <c r="AC38" s="93">
        <f t="shared" si="6"/>
        <v>-29881.653921462887</v>
      </c>
      <c r="AD38" s="93">
        <f>Y38*(1+'Control Panel'!$C$44)</f>
        <v>21405938.041032672</v>
      </c>
      <c r="AE38" s="91">
        <f>Z38*(1+'Control Panel'!$C$44)</f>
        <v>21405938.041032672</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139138.59726671237</v>
      </c>
      <c r="AH38" s="91">
        <f t="shared" si="7"/>
        <v>-29577.770564843231</v>
      </c>
      <c r="AI38" s="92">
        <f t="shared" si="10"/>
        <v>760543.99015007261</v>
      </c>
      <c r="AJ38" s="92">
        <f t="shared" si="10"/>
        <v>610430.42013712123</v>
      </c>
      <c r="AK38" s="92">
        <f t="shared" si="9"/>
        <v>-150113.57001295139</v>
      </c>
    </row>
    <row r="39" spans="1:37" s="94" customFormat="1" ht="14" x14ac:dyDescent="0.3">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104474.81958939851</v>
      </c>
      <c r="G39" s="89">
        <f t="shared" si="0"/>
        <v>8.3106020796143813E-3</v>
      </c>
      <c r="H39" s="90">
        <f t="shared" si="1"/>
        <v>6.4999999999999997E-3</v>
      </c>
      <c r="I39" s="91">
        <f t="shared" si="2"/>
        <v>-29101.896248600358</v>
      </c>
      <c r="J39" s="91">
        <f>C39*(1+'Control Panel'!$C$44)</f>
        <v>17198162.609331757</v>
      </c>
      <c r="K39" s="91">
        <f>D39*(1+'Control Panel'!$C$44)</f>
        <v>17198162.609331757</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111788.05696065641</v>
      </c>
      <c r="N39" s="92">
        <f t="shared" si="3"/>
        <v>-29010.570186002369</v>
      </c>
      <c r="O39" s="92">
        <f>J39*(1+'Control Panel'!$C$44)</f>
        <v>18402033.991984982</v>
      </c>
      <c r="P39" s="92">
        <f>K39*(1+'Control Panel'!$C$44)</f>
        <v>18402033.991984982</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119613.22094790237</v>
      </c>
      <c r="S39" s="92">
        <f t="shared" si="4"/>
        <v>-28848.997535022543</v>
      </c>
      <c r="T39" s="92">
        <f>O39*(1+'Control Panel'!$C$44)</f>
        <v>19690176.371423934</v>
      </c>
      <c r="U39" s="92">
        <f>P39*(1+'Control Panel'!$C$44)</f>
        <v>19690176.371423934</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127986.14641425556</v>
      </c>
      <c r="X39" s="92">
        <f t="shared" si="5"/>
        <v>-28610.345421554099</v>
      </c>
      <c r="Y39" s="91">
        <f>T39*(1+'Control Panel'!$C$44)</f>
        <v>21068488.71742361</v>
      </c>
      <c r="Z39" s="91">
        <f>U39*(1+'Control Panel'!$C$44)</f>
        <v>21068488.71742361</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136945.17666325346</v>
      </c>
      <c r="AC39" s="93">
        <f t="shared" si="6"/>
        <v>-28287.245201915328</v>
      </c>
      <c r="AD39" s="93">
        <f>Y39*(1+'Control Panel'!$C$44)</f>
        <v>22543282.927643266</v>
      </c>
      <c r="AE39" s="91">
        <f>Z39*(1+'Control Panel'!$C$44)</f>
        <v>22543282.927643266</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146531.33902968123</v>
      </c>
      <c r="AH39" s="91">
        <f t="shared" si="7"/>
        <v>-27871.753234927339</v>
      </c>
      <c r="AI39" s="92">
        <f t="shared" si="10"/>
        <v>785492.85159517068</v>
      </c>
      <c r="AJ39" s="92">
        <f t="shared" si="10"/>
        <v>642863.94001574907</v>
      </c>
      <c r="AK39" s="92">
        <f t="shared" si="9"/>
        <v>-142628.9115794216</v>
      </c>
    </row>
    <row r="40" spans="1:37" s="94" customFormat="1" ht="14" x14ac:dyDescent="0.3">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104981.30353425001</v>
      </c>
      <c r="G40" s="89">
        <f t="shared" si="0"/>
        <v>8.2946300279759713E-3</v>
      </c>
      <c r="H40" s="90">
        <f t="shared" si="1"/>
        <v>6.4999999999999997E-3</v>
      </c>
      <c r="I40" s="91">
        <f t="shared" si="2"/>
        <v>-28985.015338249999</v>
      </c>
      <c r="J40" s="91">
        <f>C40*(1+'Control Panel'!$C$44)</f>
        <v>17281537.658715002</v>
      </c>
      <c r="K40" s="91">
        <f>D40*(1+'Control Panel'!$C$44)</f>
        <v>17281537.658715002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112329.9947816475</v>
      </c>
      <c r="N40" s="92">
        <f t="shared" si="3"/>
        <v>-28885.507611927504</v>
      </c>
      <c r="O40" s="92">
        <f>J40*(1+'Control Panel'!$C$44)</f>
        <v>18491245.294825055</v>
      </c>
      <c r="P40" s="92">
        <f>K40*(1+'Control Panel'!$C$44)</f>
        <v>18491245.294825055</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120193.09441636284</v>
      </c>
      <c r="S40" s="92">
        <f t="shared" si="4"/>
        <v>-28715.180580762419</v>
      </c>
      <c r="T40" s="92">
        <f>O40*(1+'Control Panel'!$C$44)</f>
        <v>19785632.465462811</v>
      </c>
      <c r="U40" s="92">
        <f>P40*(1+'Control Panel'!$C$44)</f>
        <v>19785632.465462811</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128606.61102550826</v>
      </c>
      <c r="X40" s="92">
        <f t="shared" si="5"/>
        <v>-28467.161280495813</v>
      </c>
      <c r="Y40" s="91">
        <f>T40*(1+'Control Panel'!$C$44)</f>
        <v>21170626.738045208</v>
      </c>
      <c r="Z40" s="91">
        <f>U40*(1+'Control Panel'!$C$44)</f>
        <v>21170626.738045208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137609.07379729385</v>
      </c>
      <c r="AC40" s="93">
        <f t="shared" si="6"/>
        <v>-28134.038170982909</v>
      </c>
      <c r="AD40" s="93">
        <f>Y40*(1+'Control Panel'!$C$44)</f>
        <v>22652570.609708373</v>
      </c>
      <c r="AE40" s="91">
        <f>Z40*(1+'Control Panel'!$C$44)</f>
        <v>22652570.609708373</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147241.70896310441</v>
      </c>
      <c r="AH40" s="91">
        <f t="shared" si="7"/>
        <v>-27707.821711829689</v>
      </c>
      <c r="AI40" s="92">
        <f t="shared" si="10"/>
        <v>787890.19233991532</v>
      </c>
      <c r="AJ40" s="92">
        <f t="shared" si="10"/>
        <v>645980.48298391688</v>
      </c>
      <c r="AK40" s="92">
        <f t="shared" si="9"/>
        <v>-141909.70935599844</v>
      </c>
    </row>
    <row r="41" spans="1:37" s="94" customFormat="1" ht="14" x14ac:dyDescent="0.3">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105124.5805875525</v>
      </c>
      <c r="G41" s="89">
        <f t="shared" si="0"/>
        <v>8.290139690135933E-3</v>
      </c>
      <c r="H41" s="90">
        <f t="shared" si="1"/>
        <v>6.4999999999999997E-3</v>
      </c>
      <c r="I41" s="91">
        <f t="shared" si="2"/>
        <v>-28951.951402872495</v>
      </c>
      <c r="J41" s="91">
        <f>C41*(1+'Control Panel'!$C$44)</f>
        <v>17305123.265950952</v>
      </c>
      <c r="K41" s="91">
        <f>D41*(1+'Control Panel'!$C$44)</f>
        <v>17305123.265950952</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112483.30122868119</v>
      </c>
      <c r="N41" s="92">
        <f t="shared" si="3"/>
        <v>-28850.129201073592</v>
      </c>
      <c r="O41" s="92">
        <f>J41*(1+'Control Panel'!$C$44)</f>
        <v>18516481.894567519</v>
      </c>
      <c r="P41" s="92">
        <f>K41*(1+'Control Panel'!$C$44)</f>
        <v>18516481.894567519</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120357.13231468888</v>
      </c>
      <c r="S41" s="92">
        <f t="shared" si="4"/>
        <v>-28677.325681148737</v>
      </c>
      <c r="T41" s="92">
        <f>O41*(1+'Control Panel'!$C$44)</f>
        <v>19812635.627187248</v>
      </c>
      <c r="U41" s="92">
        <f>P41*(1+'Control Panel'!$C$44)</f>
        <v>19812635.627187248</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128782.1315767171</v>
      </c>
      <c r="X41" s="92">
        <f t="shared" si="5"/>
        <v>-28426.656537909148</v>
      </c>
      <c r="Y41" s="91">
        <f>T41*(1+'Control Panel'!$C$44)</f>
        <v>21199520.121090356</v>
      </c>
      <c r="Z41" s="91">
        <f>U41*(1+'Control Panel'!$C$44)</f>
        <v>21199520.121090356</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137796.88078708731</v>
      </c>
      <c r="AC41" s="93">
        <f t="shared" si="6"/>
        <v>-28090.698096415203</v>
      </c>
      <c r="AD41" s="93">
        <f>Y41*(1+'Control Panel'!$C$44)</f>
        <v>22683486.529566683</v>
      </c>
      <c r="AE41" s="91">
        <f>Z41*(1+'Control Panel'!$C$44)</f>
        <v>22683486.529566683</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147442.66244218344</v>
      </c>
      <c r="AH41" s="91">
        <f t="shared" si="7"/>
        <v>-27661.447832042206</v>
      </c>
      <c r="AI41" s="92">
        <f t="shared" si="10"/>
        <v>788568.36569794687</v>
      </c>
      <c r="AJ41" s="92">
        <f t="shared" si="10"/>
        <v>646862.10834935785</v>
      </c>
      <c r="AK41" s="92">
        <f t="shared" si="9"/>
        <v>-141706.25734858902</v>
      </c>
    </row>
    <row r="42" spans="1:37" s="94" customFormat="1" ht="14" x14ac:dyDescent="0.3">
      <c r="A42" s="86" t="str">
        <f>'ESTIMATED Earned Revenue'!A43</f>
        <v>Tyler, TX</v>
      </c>
      <c r="B42" s="86"/>
      <c r="C42" s="95">
        <f>'ESTIMATED Earned Revenue'!$I43*1.07925</f>
        <v>16612254.704332499</v>
      </c>
      <c r="D42" s="95">
        <f>'ESTIMATED Earned Revenue'!$L43*1.07925</f>
        <v>16612254.704332499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107979.65557816124</v>
      </c>
      <c r="G42" s="89">
        <f t="shared" si="0"/>
        <v>8.2031455661537838E-3</v>
      </c>
      <c r="H42" s="90">
        <f t="shared" si="1"/>
        <v>6.4999999999999997E-3</v>
      </c>
      <c r="I42" s="91">
        <f t="shared" si="2"/>
        <v>-28293.087943501247</v>
      </c>
      <c r="J42" s="91">
        <f>C42*(1+'Control Panel'!$C$44)</f>
        <v>17775112.533635776</v>
      </c>
      <c r="K42" s="91">
        <f>D42*(1+'Control Panel'!$C$44)</f>
        <v>17775112.533635776</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115538.23146863254</v>
      </c>
      <c r="N42" s="92">
        <f t="shared" si="3"/>
        <v>-28145.145299546348</v>
      </c>
      <c r="O42" s="92">
        <f>J42*(1+'Control Panel'!$C$44)</f>
        <v>19019370.410990283</v>
      </c>
      <c r="P42" s="92">
        <f>K42*(1+'Control Panel'!$C$44)</f>
        <v>19019370.410990283</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123625.90767143683</v>
      </c>
      <c r="S42" s="92">
        <f t="shared" si="4"/>
        <v>-27922.992906514599</v>
      </c>
      <c r="T42" s="92">
        <f>O42*(1+'Control Panel'!$C$44)</f>
        <v>20350726.339759603</v>
      </c>
      <c r="U42" s="92">
        <f>P42*(1+'Control Panel'!$C$44)</f>
        <v>20350726.339759603</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132279.7212084374</v>
      </c>
      <c r="X42" s="92">
        <f t="shared" si="5"/>
        <v>-27619.520469050622</v>
      </c>
      <c r="Y42" s="91">
        <f>T42*(1+'Control Panel'!$C$44)</f>
        <v>21775277.183542777</v>
      </c>
      <c r="Z42" s="91">
        <f>U42*(1+'Control Panel'!$C$44)</f>
        <v>21775277.183542777</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141539.30169302804</v>
      </c>
      <c r="AC42" s="93">
        <f t="shared" si="6"/>
        <v>-27227.062502736546</v>
      </c>
      <c r="AD42" s="93">
        <f>Y42*(1+'Control Panel'!$C$44)</f>
        <v>23299546.586390771</v>
      </c>
      <c r="AE42" s="91">
        <f>Z42*(1+'Control Panel'!$C$44)</f>
        <v>23299546.586390771</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151447.05281153999</v>
      </c>
      <c r="AH42" s="91">
        <f t="shared" si="7"/>
        <v>-26737.357746806083</v>
      </c>
      <c r="AI42" s="92">
        <f t="shared" si="10"/>
        <v>802082.29377772904</v>
      </c>
      <c r="AJ42" s="92">
        <f t="shared" si="10"/>
        <v>664430.21485307475</v>
      </c>
      <c r="AK42" s="92">
        <f t="shared" si="9"/>
        <v>-137652.07892465428</v>
      </c>
    </row>
    <row r="43" spans="1:37" s="94" customFormat="1" ht="14" x14ac:dyDescent="0.3">
      <c r="A43" s="86" t="str">
        <f>'ESTIMATED Earned Revenue'!A44</f>
        <v>Marion, OH</v>
      </c>
      <c r="B43" s="86"/>
      <c r="C43" s="95">
        <f>'ESTIMATED Earned Revenue'!$I44*1.07925</f>
        <v>16827432.881999999</v>
      </c>
      <c r="D43" s="95">
        <f>'ESTIMATED Earned Revenue'!$L44*1.07925</f>
        <v>16827432.881999999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109378.31373299999</v>
      </c>
      <c r="G43" s="89">
        <f t="shared" si="0"/>
        <v>8.1621858410096133E-3</v>
      </c>
      <c r="H43" s="90">
        <f t="shared" si="1"/>
        <v>6.4999999999999997E-3</v>
      </c>
      <c r="I43" s="91">
        <f t="shared" si="2"/>
        <v>-27970.320677000011</v>
      </c>
      <c r="J43" s="91">
        <f>C43*(1+'Control Panel'!$C$44)</f>
        <v>18005353.183740001</v>
      </c>
      <c r="K43" s="91">
        <f>D43*(1+'Control Panel'!$C$44)</f>
        <v>18005353.183740001</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117034.79569431</v>
      </c>
      <c r="N43" s="92">
        <f t="shared" si="3"/>
        <v>-27799.784324390013</v>
      </c>
      <c r="O43" s="92">
        <f>J43*(1+'Control Panel'!$C$44)</f>
        <v>19265727.906601802</v>
      </c>
      <c r="P43" s="92">
        <f>K43*(1+'Control Panel'!$C$44)</f>
        <v>19265727.906601802</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125227.23139291171</v>
      </c>
      <c r="S43" s="92">
        <f t="shared" si="4"/>
        <v>-27553.456663097299</v>
      </c>
      <c r="T43" s="92">
        <f>O43*(1+'Control Panel'!$C$44)</f>
        <v>20614328.860063929</v>
      </c>
      <c r="U43" s="92">
        <f>P43*(1+'Control Panel'!$C$44)</f>
        <v>20614328.860063929</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133993.13759041554</v>
      </c>
      <c r="X43" s="92">
        <f t="shared" si="5"/>
        <v>-27224.116688594106</v>
      </c>
      <c r="Y43" s="91">
        <f>T43*(1+'Control Panel'!$C$44)</f>
        <v>22057331.880268406</v>
      </c>
      <c r="Z43" s="91">
        <f>U43*(1+'Control Panel'!$C$44)</f>
        <v>22057331.880268406</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143372.65722174462</v>
      </c>
      <c r="AC43" s="93">
        <f t="shared" si="6"/>
        <v>-26803.98045764814</v>
      </c>
      <c r="AD43" s="93">
        <f>Y43*(1+'Control Panel'!$C$44)</f>
        <v>23601345.111887194</v>
      </c>
      <c r="AE43" s="91">
        <f>Z43*(1+'Control Panel'!$C$44)</f>
        <v>23601345.111887194</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153408.74322726676</v>
      </c>
      <c r="AH43" s="91">
        <f t="shared" si="7"/>
        <v>-26284.659958561446</v>
      </c>
      <c r="AI43" s="92">
        <f t="shared" si="10"/>
        <v>808702.5632189397</v>
      </c>
      <c r="AJ43" s="92">
        <f t="shared" si="10"/>
        <v>673036.56512664864</v>
      </c>
      <c r="AK43" s="92">
        <f t="shared" si="9"/>
        <v>-135665.99809229106</v>
      </c>
    </row>
    <row r="44" spans="1:37" s="94" customFormat="1" ht="14" x14ac:dyDescent="0.3">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114728.15209230375</v>
      </c>
      <c r="G44" s="89">
        <f t="shared" si="0"/>
        <v>8.0147313339600304E-3</v>
      </c>
      <c r="H44" s="90">
        <f t="shared" si="1"/>
        <v>6.4999999999999997E-3</v>
      </c>
      <c r="I44" s="91">
        <f t="shared" si="2"/>
        <v>-26735.742594083757</v>
      </c>
      <c r="J44" s="91">
        <f>C44*(1+'Control Panel'!$C$44)</f>
        <v>18886018.882886924</v>
      </c>
      <c r="K44" s="91">
        <f>D44*(1+'Control Panel'!$C$44)</f>
        <v>18886018.882886924</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122759.122738765</v>
      </c>
      <c r="N44" s="92">
        <f t="shared" si="3"/>
        <v>-26478.785775669618</v>
      </c>
      <c r="O44" s="92">
        <f>J44*(1+'Control Panel'!$C$44)</f>
        <v>20208040.204689011</v>
      </c>
      <c r="P44" s="92">
        <f>K44*(1+'Control Panel'!$C$44)</f>
        <v>20208040.204689011</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131352.26133047856</v>
      </c>
      <c r="S44" s="92">
        <f t="shared" si="4"/>
        <v>-26139.988215966499</v>
      </c>
      <c r="T44" s="92">
        <f>O44*(1+'Control Panel'!$C$44)</f>
        <v>21622603.019017242</v>
      </c>
      <c r="U44" s="92">
        <f>P44*(1+'Control Panel'!$C$44)</f>
        <v>21622603.019017242</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140546.91962361208</v>
      </c>
      <c r="X44" s="92">
        <f t="shared" si="5"/>
        <v>-25711.705450164154</v>
      </c>
      <c r="Y44" s="91">
        <f>T44*(1+'Control Panel'!$C$44)</f>
        <v>23136185.230348449</v>
      </c>
      <c r="Z44" s="91">
        <f>U44*(1+'Control Panel'!$C$44)</f>
        <v>23136185.230348449</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150385.20399726491</v>
      </c>
      <c r="AC44" s="93">
        <f t="shared" si="6"/>
        <v>-25185.700432528043</v>
      </c>
      <c r="AD44" s="93">
        <f>Y44*(1+'Control Panel'!$C$44)</f>
        <v>24755718.196472842</v>
      </c>
      <c r="AE44" s="91">
        <f>Z44*(1+'Control Panel'!$C$44)</f>
        <v>24755718.196472842</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160912.16827707348</v>
      </c>
      <c r="AH44" s="91">
        <f t="shared" si="7"/>
        <v>-24309.956575386983</v>
      </c>
      <c r="AI44" s="92">
        <f t="shared" si="10"/>
        <v>833781.81241690938</v>
      </c>
      <c r="AJ44" s="92">
        <f t="shared" si="10"/>
        <v>705955.67596719391</v>
      </c>
      <c r="AK44" s="92">
        <f t="shared" si="9"/>
        <v>-127826.13644971547</v>
      </c>
    </row>
    <row r="45" spans="1:37" s="94" customFormat="1" ht="14" x14ac:dyDescent="0.3">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117663.83577975001</v>
      </c>
      <c r="G45" s="89">
        <f t="shared" si="0"/>
        <v>7.9395145305939888E-3</v>
      </c>
      <c r="H45" s="90">
        <f t="shared" si="1"/>
        <v>6.4999999999999997E-3</v>
      </c>
      <c r="I45" s="91">
        <f t="shared" si="2"/>
        <v>-26058.27712775</v>
      </c>
      <c r="J45" s="91">
        <f>C45*(1+'Control Panel'!$C$44)</f>
        <v>19369277.582205001</v>
      </c>
      <c r="K45" s="91">
        <f>D45*(1+'Control Panel'!$C$44)</f>
        <v>19369277.582205001</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125900.30428433251</v>
      </c>
      <c r="N45" s="92">
        <f t="shared" si="3"/>
        <v>-25753.897726692507</v>
      </c>
      <c r="O45" s="92">
        <f>J45*(1+'Control Panel'!$C$44)</f>
        <v>20725127.012959354</v>
      </c>
      <c r="P45" s="92">
        <f>K45*(1+'Control Panel'!$C$44)</f>
        <v>20725127.012959354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134713.3255842358</v>
      </c>
      <c r="S45" s="92">
        <f t="shared" si="4"/>
        <v>-25364.358003560978</v>
      </c>
      <c r="T45" s="92">
        <f>O45*(1+'Control Panel'!$C$44)</f>
        <v>22175885.903866511</v>
      </c>
      <c r="U45" s="92">
        <f>P45*(1+'Control Panel'!$C$44)</f>
        <v>22175885.903866511</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144143.25837513231</v>
      </c>
      <c r="X45" s="92">
        <f t="shared" si="5"/>
        <v>-24881.781122890272</v>
      </c>
      <c r="Y45" s="91">
        <f>T45*(1+'Control Panel'!$C$44)</f>
        <v>23728197.917137168</v>
      </c>
      <c r="Z45" s="91">
        <f>U45*(1+'Control Panel'!$C$44)</f>
        <v>23728197.917137168</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154233.28646139157</v>
      </c>
      <c r="AC45" s="93">
        <f t="shared" si="6"/>
        <v>-24297.681402344984</v>
      </c>
      <c r="AD45" s="93">
        <f>Y45*(1+'Control Panel'!$C$44)</f>
        <v>25389171.771336772</v>
      </c>
      <c r="AE45" s="91">
        <f>Z45*(1+'Control Panel'!$C$44)</f>
        <v>25389171.771336772</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165029.61651368902</v>
      </c>
      <c r="AH45" s="91">
        <f t="shared" si="7"/>
        <v>-21459.415488499304</v>
      </c>
      <c r="AI45" s="92">
        <f t="shared" si="10"/>
        <v>845776.92496276926</v>
      </c>
      <c r="AJ45" s="92">
        <f t="shared" si="10"/>
        <v>724019.79121878126</v>
      </c>
      <c r="AK45" s="92">
        <f t="shared" si="9"/>
        <v>-121757.133743988</v>
      </c>
    </row>
    <row r="46" spans="1:37" s="94" customFormat="1" ht="14" x14ac:dyDescent="0.3">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118639.44324375001</v>
      </c>
      <c r="G46" s="89">
        <f t="shared" si="0"/>
        <v>7.9153420274350531E-3</v>
      </c>
      <c r="H46" s="90">
        <f t="shared" si="1"/>
        <v>6.4999999999999997E-3</v>
      </c>
      <c r="I46" s="91">
        <f t="shared" si="2"/>
        <v>-25833.136943750011</v>
      </c>
      <c r="J46" s="91">
        <f>C46*(1+'Control Panel'!$C$44)</f>
        <v>19529877.580125004</v>
      </c>
      <c r="K46" s="91">
        <f>D46*(1+'Control Panel'!$C$44)</f>
        <v>19529877.580125004</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126944.20427081252</v>
      </c>
      <c r="N46" s="92">
        <f t="shared" si="3"/>
        <v>-25512.997729812501</v>
      </c>
      <c r="O46" s="92">
        <f>J46*(1+'Control Panel'!$C$44)</f>
        <v>20896969.010733757</v>
      </c>
      <c r="P46" s="92">
        <f>K46*(1+'Control Panel'!$C$44)</f>
        <v>20896969.010733757</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135830.29856976942</v>
      </c>
      <c r="S46" s="92">
        <f t="shared" si="4"/>
        <v>-25106.595006899384</v>
      </c>
      <c r="T46" s="92">
        <f>O46*(1+'Control Panel'!$C$44)</f>
        <v>22359756.84148512</v>
      </c>
      <c r="U46" s="92">
        <f>P46*(1+'Control Panel'!$C$44)</f>
        <v>22359756.84148512</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145338.41946965328</v>
      </c>
      <c r="X46" s="92">
        <f t="shared" si="5"/>
        <v>-24605.97471646234</v>
      </c>
      <c r="Y46" s="91">
        <f>T46*(1+'Control Panel'!$C$44)</f>
        <v>23924939.820389081</v>
      </c>
      <c r="Z46" s="91">
        <f>U46*(1+'Control Panel'!$C$44)</f>
        <v>23924939.820389081</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155512.10883252902</v>
      </c>
      <c r="AC46" s="93">
        <f t="shared" si="6"/>
        <v>-24002.56854746709</v>
      </c>
      <c r="AD46" s="93">
        <f>Y46*(1+'Control Panel'!$C$44)</f>
        <v>25599685.607816316</v>
      </c>
      <c r="AE46" s="91">
        <f>Z46*(1+'Control Panel'!$C$44)</f>
        <v>25599685.607816316</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166397.95645080606</v>
      </c>
      <c r="AH46" s="91">
        <f t="shared" si="7"/>
        <v>-20512.10322434135</v>
      </c>
      <c r="AI46" s="92">
        <f t="shared" si="10"/>
        <v>849763.22681855306</v>
      </c>
      <c r="AJ46" s="92">
        <f t="shared" si="10"/>
        <v>730022.98759357026</v>
      </c>
      <c r="AK46" s="92">
        <f t="shared" si="9"/>
        <v>-119740.2392249828</v>
      </c>
    </row>
    <row r="47" spans="1:37" s="94" customFormat="1" ht="14" x14ac:dyDescent="0.3">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122142.13724700001</v>
      </c>
      <c r="G47" s="89">
        <f t="shared" si="0"/>
        <v>7.8317381928609993E-3</v>
      </c>
      <c r="H47" s="90">
        <f t="shared" si="1"/>
        <v>6.4999999999999997E-3</v>
      </c>
      <c r="I47" s="91">
        <f t="shared" si="2"/>
        <v>-25024.822943000006</v>
      </c>
      <c r="J47" s="91">
        <f>C47*(1+'Control Panel'!$C$44)</f>
        <v>20106474.900660004</v>
      </c>
      <c r="K47" s="91">
        <f>D47*(1+'Control Panel'!$C$44)</f>
        <v>20106474.900660004</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130692.08685429003</v>
      </c>
      <c r="N47" s="92">
        <f t="shared" si="3"/>
        <v>-24648.101749009991</v>
      </c>
      <c r="O47" s="92">
        <f>J47*(1+'Control Panel'!$C$44)</f>
        <v>21513928.143706206</v>
      </c>
      <c r="P47" s="92">
        <f>K47*(1+'Control Panel'!$C$44)</f>
        <v>21513928.143706206</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139840.53293409033</v>
      </c>
      <c r="S47" s="92">
        <f t="shared" si="4"/>
        <v>-24181.156307440717</v>
      </c>
      <c r="T47" s="92">
        <f>O47*(1+'Control Panel'!$C$44)</f>
        <v>23019903.113765642</v>
      </c>
      <c r="U47" s="92">
        <f>P47*(1+'Control Panel'!$C$44)</f>
        <v>23019903.113765642</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149629.37023947667</v>
      </c>
      <c r="X47" s="92">
        <f t="shared" si="5"/>
        <v>-23615.755308041553</v>
      </c>
      <c r="Y47" s="91">
        <f>T47*(1+'Control Panel'!$C$44)</f>
        <v>24631296.331729237</v>
      </c>
      <c r="Z47" s="91">
        <f>U47*(1+'Control Panel'!$C$44)</f>
        <v>24631296.331729237</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160103.42615624002</v>
      </c>
      <c r="AC47" s="93">
        <f t="shared" si="6"/>
        <v>-20917.116467912419</v>
      </c>
      <c r="AD47" s="93">
        <f>Y47*(1+'Control Panel'!$C$44)</f>
        <v>26355487.074950285</v>
      </c>
      <c r="AE47" s="91">
        <f>Z47*(1+'Control Panel'!$C$44)</f>
        <v>26355487.074950285</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171310.66598717685</v>
      </c>
      <c r="AH47" s="91">
        <f t="shared" si="7"/>
        <v>-17110.996622238512</v>
      </c>
      <c r="AI47" s="92">
        <f t="shared" si="10"/>
        <v>862049.20862591709</v>
      </c>
      <c r="AJ47" s="92">
        <f t="shared" si="10"/>
        <v>751576.08217127388</v>
      </c>
      <c r="AK47" s="92">
        <f t="shared" si="9"/>
        <v>-110473.12645464321</v>
      </c>
    </row>
    <row r="48" spans="1:37" s="94" customFormat="1" ht="14" x14ac:dyDescent="0.3">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124036.74011624999</v>
      </c>
      <c r="G48" s="89">
        <f t="shared" si="0"/>
        <v>7.7884847237668338E-3</v>
      </c>
      <c r="H48" s="90">
        <f t="shared" si="1"/>
        <v>6.4999999999999997E-3</v>
      </c>
      <c r="I48" s="91">
        <f t="shared" si="2"/>
        <v>-24587.606896249999</v>
      </c>
      <c r="J48" s="91">
        <f>C48*(1+'Control Panel'!$C$44)</f>
        <v>20418355.680675</v>
      </c>
      <c r="K48" s="91">
        <f>D48*(1+'Control Panel'!$C$44)</f>
        <v>20418355.680675</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132719.3119243875</v>
      </c>
      <c r="N48" s="92">
        <f t="shared" si="3"/>
        <v>-24180.280578987498</v>
      </c>
      <c r="O48" s="92">
        <f>J48*(1+'Control Panel'!$C$44)</f>
        <v>21847640.57832225</v>
      </c>
      <c r="P48" s="92">
        <f>K48*(1+'Control Panel'!$C$44)</f>
        <v>21847640.57832225</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142009.66375909463</v>
      </c>
      <c r="S48" s="92">
        <f t="shared" si="4"/>
        <v>-23680.587655516632</v>
      </c>
      <c r="T48" s="92">
        <f>O48*(1+'Control Panel'!$C$44)</f>
        <v>23376975.418804809</v>
      </c>
      <c r="U48" s="92">
        <f>P48*(1+'Control Panel'!$C$44)</f>
        <v>23376975.418804809</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151950.34022223126</v>
      </c>
      <c r="X48" s="92">
        <f t="shared" si="5"/>
        <v>-22723.950383042393</v>
      </c>
      <c r="Y48" s="91">
        <f>T48*(1+'Control Panel'!$C$44)</f>
        <v>25013363.698121149</v>
      </c>
      <c r="Z48" s="91">
        <f>U48*(1+'Control Panel'!$C$44)</f>
        <v>25013363.698121149</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162586.86403778745</v>
      </c>
      <c r="AC48" s="93">
        <f t="shared" si="6"/>
        <v>-19197.813319148816</v>
      </c>
      <c r="AD48" s="93">
        <f>Y48*(1+'Control Panel'!$C$44)</f>
        <v>26764299.15698963</v>
      </c>
      <c r="AE48" s="91">
        <f>Z48*(1+'Control Panel'!$C$44)</f>
        <v>26764299.15698963</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173967.94452043259</v>
      </c>
      <c r="AH48" s="91">
        <f t="shared" si="7"/>
        <v>-15271.342253061448</v>
      </c>
      <c r="AI48" s="92">
        <f t="shared" si="10"/>
        <v>868288.09865369019</v>
      </c>
      <c r="AJ48" s="92">
        <f t="shared" si="10"/>
        <v>763234.1244639334</v>
      </c>
      <c r="AK48" s="92">
        <f t="shared" si="9"/>
        <v>-105053.97418975679</v>
      </c>
    </row>
    <row r="49" spans="1:37" s="94" customFormat="1" ht="14" x14ac:dyDescent="0.3">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129808.6867545</v>
      </c>
      <c r="G49" s="89">
        <f t="shared" si="0"/>
        <v>7.6644946778803291E-3</v>
      </c>
      <c r="H49" s="90">
        <f t="shared" si="1"/>
        <v>6.4999999999999997E-3</v>
      </c>
      <c r="I49" s="91">
        <f t="shared" si="2"/>
        <v>-23255.619210500008</v>
      </c>
      <c r="J49" s="91">
        <f>C49*(1+'Control Panel'!$C$44)</f>
        <v>21368506.896510001</v>
      </c>
      <c r="K49" s="91">
        <f>D49*(1+'Control Panel'!$C$44)</f>
        <v>21368506.896510001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138895.294827315</v>
      </c>
      <c r="N49" s="92">
        <f t="shared" si="3"/>
        <v>-22755.053755235014</v>
      </c>
      <c r="O49" s="92">
        <f>J49*(1+'Control Panel'!$C$44)</f>
        <v>22864302.379265703</v>
      </c>
      <c r="P49" s="92">
        <f>K49*(1+'Control Panel'!$C$44)</f>
        <v>22864302.379265703</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148617.96546522705</v>
      </c>
      <c r="S49" s="92">
        <f t="shared" si="4"/>
        <v>-21305.143922104384</v>
      </c>
      <c r="T49" s="92">
        <f>O49*(1+'Control Panel'!$C$44)</f>
        <v>24464803.545814306</v>
      </c>
      <c r="U49" s="92">
        <f>P49*(1+'Control Panel'!$C$44)</f>
        <v>24464803.545814306</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159021.22304779297</v>
      </c>
      <c r="X49" s="92">
        <f t="shared" si="5"/>
        <v>-17828.723811499687</v>
      </c>
      <c r="Y49" s="91">
        <f>T49*(1+'Control Panel'!$C$44)</f>
        <v>26177339.794021308</v>
      </c>
      <c r="Z49" s="91">
        <f>U49*(1+'Control Panel'!$C$44)</f>
        <v>26177339.794021308</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170152.70866113849</v>
      </c>
      <c r="AC49" s="93">
        <f t="shared" si="6"/>
        <v>-13959.920887598098</v>
      </c>
      <c r="AD49" s="93">
        <f>Y49*(1+'Control Panel'!$C$44)</f>
        <v>28009753.5796028</v>
      </c>
      <c r="AE49" s="91">
        <f>Z49*(1+'Control Panel'!$C$44)</f>
        <v>28009753.5796028</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181221.10718360561</v>
      </c>
      <c r="AH49" s="91">
        <f t="shared" si="7"/>
        <v>-10509.088435114769</v>
      </c>
      <c r="AI49" s="92">
        <f t="shared" si="10"/>
        <v>884266.22999663115</v>
      </c>
      <c r="AJ49" s="92">
        <f t="shared" si="10"/>
        <v>797908.29918507906</v>
      </c>
      <c r="AK49" s="92">
        <f t="shared" si="9"/>
        <v>-86357.930811552098</v>
      </c>
    </row>
    <row r="50" spans="1:37" s="94" customFormat="1" ht="14" x14ac:dyDescent="0.3">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131899.03967175001</v>
      </c>
      <c r="G50" s="89">
        <f t="shared" si="0"/>
        <v>7.6222674240901166E-3</v>
      </c>
      <c r="H50" s="90">
        <f t="shared" si="1"/>
        <v>6.4999999999999997E-3</v>
      </c>
      <c r="I50" s="91">
        <f t="shared" si="2"/>
        <v>-22773.230075750005</v>
      </c>
      <c r="J50" s="91">
        <f>C50*(1+'Control Panel'!$C$44)</f>
        <v>21712611.145965002</v>
      </c>
      <c r="K50" s="91">
        <f>D50*(1+'Control Panel'!$C$44)</f>
        <v>21712611.145965002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141131.97244877252</v>
      </c>
      <c r="N50" s="92">
        <f t="shared" si="3"/>
        <v>-22238.897381052491</v>
      </c>
      <c r="O50" s="92">
        <f>J50*(1+'Control Panel'!$C$44)</f>
        <v>23232493.926182553</v>
      </c>
      <c r="P50" s="92">
        <f>K50*(1+'Control Panel'!$C$44)</f>
        <v>23232493.926182553</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151011.21052018658</v>
      </c>
      <c r="S50" s="92">
        <f t="shared" si="4"/>
        <v>-19648.281960978551</v>
      </c>
      <c r="T50" s="92">
        <f>O50*(1+'Control Panel'!$C$44)</f>
        <v>24858768.501015332</v>
      </c>
      <c r="U50" s="92">
        <f>P50*(1+'Control Panel'!$C$44)</f>
        <v>24858768.501015332</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161581.99525659965</v>
      </c>
      <c r="X50" s="92">
        <f t="shared" si="5"/>
        <v>-16055.881513095053</v>
      </c>
      <c r="Y50" s="91">
        <f>T50*(1+'Control Panel'!$C$44)</f>
        <v>26598882.296086408</v>
      </c>
      <c r="Z50" s="91">
        <f>U50*(1+'Control Panel'!$C$44)</f>
        <v>26598882.296086408</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172892.73492456164</v>
      </c>
      <c r="AC50" s="93">
        <f t="shared" si="6"/>
        <v>-12062.979628305155</v>
      </c>
      <c r="AD50" s="93">
        <f>Y50*(1+'Control Panel'!$C$44)</f>
        <v>28460804.056812458</v>
      </c>
      <c r="AE50" s="91">
        <f>Z50*(1+'Control Panel'!$C$44)</f>
        <v>28460804.056812458</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182123.20813802493</v>
      </c>
      <c r="AH50" s="91">
        <f t="shared" si="7"/>
        <v>-10509.088435114769</v>
      </c>
      <c r="AI50" s="92">
        <f t="shared" si="10"/>
        <v>889256.25020669133</v>
      </c>
      <c r="AJ50" s="92">
        <f t="shared" si="10"/>
        <v>808741.12128814519</v>
      </c>
      <c r="AK50" s="92">
        <f t="shared" si="9"/>
        <v>-80515.128918546136</v>
      </c>
    </row>
    <row r="51" spans="1:37" s="94" customFormat="1" ht="14" x14ac:dyDescent="0.3">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136327.18657296372</v>
      </c>
      <c r="G51" s="89">
        <f t="shared" si="0"/>
        <v>7.537091564013788E-3</v>
      </c>
      <c r="H51" s="90">
        <f t="shared" si="1"/>
        <v>6.4999999999999988E-3</v>
      </c>
      <c r="I51" s="91">
        <f t="shared" si="2"/>
        <v>-21751.350021623774</v>
      </c>
      <c r="J51" s="91">
        <f>C51*(1+'Control Panel'!$C$44)</f>
        <v>22441552.251241725</v>
      </c>
      <c r="K51" s="91">
        <f>D51*(1+'Control Panel'!$C$44)</f>
        <v>22441552.251241725</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145870.08963307121</v>
      </c>
      <c r="N51" s="92">
        <f t="shared" si="3"/>
        <v>-19590.203829412261</v>
      </c>
      <c r="O51" s="92">
        <f>J51*(1+'Control Panel'!$C$44)</f>
        <v>24012460.908828646</v>
      </c>
      <c r="P51" s="92">
        <f>K51*(1+'Control Panel'!$C$44)</f>
        <v>24012460.908828646</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156080.99590738618</v>
      </c>
      <c r="S51" s="92">
        <f t="shared" si="4"/>
        <v>-16138.430539071152</v>
      </c>
      <c r="T51" s="92">
        <f>O51*(1+'Control Panel'!$C$44)</f>
        <v>25693333.172446653</v>
      </c>
      <c r="U51" s="92">
        <f>P51*(1+'Control Panel'!$C$44)</f>
        <v>25693333.172446653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167006.66562090325</v>
      </c>
      <c r="X51" s="92">
        <f t="shared" si="5"/>
        <v>-12300.340491654089</v>
      </c>
      <c r="Y51" s="91">
        <f>T51*(1+'Control Panel'!$C$44)</f>
        <v>27491866.494517922</v>
      </c>
      <c r="Z51" s="91">
        <f>U51*(1+'Control Panel'!$C$44)</f>
        <v>27491866.494517922</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176538.68446903583</v>
      </c>
      <c r="AC51" s="93">
        <f t="shared" si="6"/>
        <v>-10202.99848069399</v>
      </c>
      <c r="AD51" s="93">
        <f>Y51*(1+'Control Panel'!$C$44)</f>
        <v>29416297.149134178</v>
      </c>
      <c r="AE51" s="91">
        <f>Z51*(1+'Control Panel'!$C$44)</f>
        <v>29416297.149134178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184034.19432266837</v>
      </c>
      <c r="AH51" s="91">
        <f t="shared" si="7"/>
        <v>-10509.088435114769</v>
      </c>
      <c r="AI51" s="92">
        <f t="shared" si="10"/>
        <v>898271.69172901125</v>
      </c>
      <c r="AJ51" s="92">
        <f t="shared" si="10"/>
        <v>829530.62995306484</v>
      </c>
      <c r="AK51" s="92">
        <f t="shared" si="9"/>
        <v>-68741.061775946408</v>
      </c>
    </row>
    <row r="52" spans="1:37" s="94" customFormat="1" ht="14" x14ac:dyDescent="0.3">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137125.12259745001</v>
      </c>
      <c r="G52" s="89">
        <f t="shared" si="0"/>
        <v>7.522328136875131E-3</v>
      </c>
      <c r="H52" s="90">
        <f t="shared" si="1"/>
        <v>6.4999999999999997E-3</v>
      </c>
      <c r="I52" s="91">
        <f t="shared" si="2"/>
        <v>-21567.210939050012</v>
      </c>
      <c r="J52" s="91">
        <f>C52*(1+'Control Panel'!$C$44)</f>
        <v>22572904.796811007</v>
      </c>
      <c r="K52" s="91">
        <f>D52*(1+'Control Panel'!$C$44)</f>
        <v>22572904.796811007</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146723.88117927153</v>
      </c>
      <c r="N52" s="92">
        <f t="shared" si="3"/>
        <v>-18999.117374350521</v>
      </c>
      <c r="O52" s="92">
        <f>J52*(1+'Control Panel'!$C$44)</f>
        <v>24153008.132587779</v>
      </c>
      <c r="P52" s="92">
        <f>K52*(1+'Control Panel'!$C$44)</f>
        <v>24153008.132587779</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156994.55286182056</v>
      </c>
      <c r="S52" s="92">
        <f t="shared" si="4"/>
        <v>-15505.96803215504</v>
      </c>
      <c r="T52" s="92">
        <f>O52*(1+'Control Panel'!$C$44)</f>
        <v>25843718.701868925</v>
      </c>
      <c r="U52" s="92">
        <f>P52*(1+'Control Panel'!$C$44)</f>
        <v>25843718.701868925</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167984.171562148</v>
      </c>
      <c r="X52" s="92">
        <f t="shared" si="5"/>
        <v>-11623.605609253893</v>
      </c>
      <c r="Y52" s="91">
        <f>T52*(1+'Control Panel'!$C$44)</f>
        <v>27652779.01099975</v>
      </c>
      <c r="Z52" s="91">
        <f>U52*(1+'Control Panel'!$C$44)</f>
        <v>27652779.01099975</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176860.50950199948</v>
      </c>
      <c r="AC52" s="93">
        <f t="shared" si="6"/>
        <v>-10202.99848069399</v>
      </c>
      <c r="AD52" s="93">
        <f>Y52*(1+'Control Panel'!$C$44)</f>
        <v>29588473.541769736</v>
      </c>
      <c r="AE52" s="91">
        <f>Z52*(1+'Control Panel'!$C$44)</f>
        <v>29588473.541769736</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184378.54710793949</v>
      </c>
      <c r="AH52" s="91">
        <f t="shared" si="7"/>
        <v>-10509.088435114769</v>
      </c>
      <c r="AI52" s="92">
        <f t="shared" si="10"/>
        <v>899782.44014474726</v>
      </c>
      <c r="AJ52" s="92">
        <f t="shared" si="10"/>
        <v>832941.66221317905</v>
      </c>
      <c r="AK52" s="92">
        <f t="shared" si="9"/>
        <v>-66840.777931568213</v>
      </c>
    </row>
    <row r="53" spans="1:37" s="94" customFormat="1" ht="14" x14ac:dyDescent="0.3">
      <c r="A53" s="86" t="str">
        <f>'ESTIMATED Earned Revenue'!A54</f>
        <v>Battle Creek, MI</v>
      </c>
      <c r="B53" s="86"/>
      <c r="C53" s="87">
        <f>'ESTIMATED Earned Revenue'!$I54*1.07925</f>
        <v>21397733.234737504</v>
      </c>
      <c r="D53" s="87">
        <f>'ESTIMATED Earned Revenue'!$L54*1.07925</f>
        <v>21397733.234737504</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139085.26602579377</v>
      </c>
      <c r="G53" s="89">
        <f t="shared" si="0"/>
        <v>7.4709174432530069E-3</v>
      </c>
      <c r="H53" s="90">
        <f t="shared" si="1"/>
        <v>6.4999999999999997E-3</v>
      </c>
      <c r="I53" s="91">
        <f t="shared" si="2"/>
        <v>-20775.432443681231</v>
      </c>
      <c r="J53" s="91">
        <f>C53*(1+'Control Panel'!$C$44)</f>
        <v>22895574.561169133</v>
      </c>
      <c r="K53" s="91">
        <f>D53*(1+'Control Panel'!$C$44)</f>
        <v>22895574.561169133</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148821.23464759937</v>
      </c>
      <c r="N53" s="92">
        <f t="shared" si="3"/>
        <v>-17547.103434738907</v>
      </c>
      <c r="O53" s="92">
        <f>J53*(1+'Control Panel'!$C$44)</f>
        <v>24498264.780450974</v>
      </c>
      <c r="P53" s="92">
        <f>K53*(1+'Control Panel'!$C$44)</f>
        <v>24498264.780450974</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159238.72107293131</v>
      </c>
      <c r="S53" s="92">
        <f t="shared" si="4"/>
        <v>-13952.313116770674</v>
      </c>
      <c r="T53" s="92">
        <f>O53*(1+'Control Panel'!$C$44)</f>
        <v>26213143.315082543</v>
      </c>
      <c r="U53" s="92">
        <f>P53*(1+'Control Panel'!$C$44)</f>
        <v>26213143.315082543</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170385.43154803652</v>
      </c>
      <c r="X53" s="92">
        <f t="shared" si="5"/>
        <v>-9961.194849792606</v>
      </c>
      <c r="Y53" s="91">
        <f>T53*(1+'Control Panel'!$C$44)</f>
        <v>28048063.347138323</v>
      </c>
      <c r="Z53" s="91">
        <f>U53*(1+'Control Panel'!$C$44)</f>
        <v>28048063.347138323</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177651.07817427663</v>
      </c>
      <c r="AC53" s="93">
        <f t="shared" si="6"/>
        <v>-10202.99848069399</v>
      </c>
      <c r="AD53" s="93">
        <f>Y53*(1+'Control Panel'!$C$44)</f>
        <v>30011427.781438008</v>
      </c>
      <c r="AE53" s="91">
        <f>Z53*(1+'Control Panel'!$C$44)</f>
        <v>30011427.781438008</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185224.45558727602</v>
      </c>
      <c r="AH53" s="91">
        <f t="shared" si="7"/>
        <v>-10509.088435114769</v>
      </c>
      <c r="AI53" s="92">
        <f t="shared" si="10"/>
        <v>903493.61934723076</v>
      </c>
      <c r="AJ53" s="92">
        <f t="shared" si="10"/>
        <v>841320.92103011988</v>
      </c>
      <c r="AK53" s="92">
        <f t="shared" si="9"/>
        <v>-62172.698317110888</v>
      </c>
    </row>
    <row r="54" spans="1:37" s="94" customFormat="1" ht="14" x14ac:dyDescent="0.3">
      <c r="A54" s="86" t="str">
        <f>'ESTIMATED Earned Revenue'!A55</f>
        <v>Akron, OH</v>
      </c>
      <c r="B54" s="86"/>
      <c r="C54" s="87">
        <f>'ESTIMATED Earned Revenue'!$I55*1.07925</f>
        <v>21954751.050000001</v>
      </c>
      <c r="D54" s="87">
        <f>'ESTIMATED Earned Revenue'!$L55*1.07925</f>
        <v>21954751.050000001</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142705.88182499999</v>
      </c>
      <c r="G54" s="89">
        <f t="shared" si="0"/>
        <v>7.3321138433040892E-3</v>
      </c>
      <c r="H54" s="90">
        <f t="shared" si="1"/>
        <v>6.4999999999999997E-3</v>
      </c>
      <c r="I54" s="91">
        <f t="shared" si="2"/>
        <v>-18268.852275000012</v>
      </c>
      <c r="J54" s="91">
        <f>C54*(1+'Control Panel'!$C$44)</f>
        <v>23491583.623500001</v>
      </c>
      <c r="K54" s="91">
        <f>D54*(1+'Control Panel'!$C$44)</f>
        <v>23491583.623500001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152695.29355274999</v>
      </c>
      <c r="N54" s="92">
        <f t="shared" si="3"/>
        <v>-14865.062654250039</v>
      </c>
      <c r="O54" s="92">
        <f>J54*(1+'Control Panel'!$C$44)</f>
        <v>25135994.477145001</v>
      </c>
      <c r="P54" s="92">
        <f>K54*(1+'Control Panel'!$C$44)</f>
        <v>25135994.477145001</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163383.96410144251</v>
      </c>
      <c r="S54" s="92">
        <f t="shared" si="4"/>
        <v>-11082.529481647536</v>
      </c>
      <c r="T54" s="92">
        <f>O54*(1+'Control Panel'!$C$44)</f>
        <v>26895514.090545151</v>
      </c>
      <c r="U54" s="92">
        <f>P54*(1+'Control Panel'!$C$44)</f>
        <v>26895514.090545151</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171805.54418109028</v>
      </c>
      <c r="X54" s="92">
        <f t="shared" si="5"/>
        <v>-9905.8237676640565</v>
      </c>
      <c r="Y54" s="91">
        <f>T54*(1+'Control Panel'!$C$44)</f>
        <v>28778200.076883312</v>
      </c>
      <c r="Z54" s="91">
        <f>U54*(1+'Control Panel'!$C$44)</f>
        <v>28778200.076883312</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179111.35163376661</v>
      </c>
      <c r="AC54" s="93">
        <f t="shared" si="6"/>
        <v>-10202.99848069399</v>
      </c>
      <c r="AD54" s="93">
        <f>Y54*(1+'Control Panel'!$C$44)</f>
        <v>30792674.082265146</v>
      </c>
      <c r="AE54" s="91">
        <f>Z54*(1+'Control Panel'!$C$44)</f>
        <v>30792674.082265146</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186786.94818893031</v>
      </c>
      <c r="AH54" s="91">
        <f t="shared" si="7"/>
        <v>-10509.088435114769</v>
      </c>
      <c r="AI54" s="92">
        <f t="shared" si="10"/>
        <v>910348.60447735013</v>
      </c>
      <c r="AJ54" s="92">
        <f t="shared" si="10"/>
        <v>853783.10165797966</v>
      </c>
      <c r="AK54" s="92">
        <f t="shared" si="9"/>
        <v>-56565.502819370478</v>
      </c>
    </row>
    <row r="55" spans="1:37" s="94" customFormat="1" ht="14" x14ac:dyDescent="0.3">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143531.34456862501</v>
      </c>
      <c r="G55" s="89">
        <f t="shared" si="0"/>
        <v>7.3014483372040593E-3</v>
      </c>
      <c r="H55" s="90">
        <f t="shared" si="1"/>
        <v>6.4999999999999997E-3</v>
      </c>
      <c r="I55" s="91">
        <f t="shared" si="2"/>
        <v>-17697.37806787499</v>
      </c>
      <c r="J55" s="91">
        <f>C55*(1+'Control Panel'!$C$44)</f>
        <v>23627467.490527503</v>
      </c>
      <c r="K55" s="91">
        <f>D55*(1+'Control Panel'!$C$44)</f>
        <v>23627467.490527503</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153578.53868842876</v>
      </c>
      <c r="N55" s="92">
        <f t="shared" si="3"/>
        <v>-14253.585252626275</v>
      </c>
      <c r="O55" s="92">
        <f>J55*(1+'Control Panel'!$C$44)</f>
        <v>25281390.214864429</v>
      </c>
      <c r="P55" s="92">
        <f>K55*(1+'Control Panel'!$C$44)</f>
        <v>25281390.214864429</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164329.03639661879</v>
      </c>
      <c r="S55" s="92">
        <f t="shared" si="4"/>
        <v>-10428.248661910096</v>
      </c>
      <c r="T55" s="92">
        <f>O55*(1+'Control Panel'!$C$44)</f>
        <v>27051087.529904939</v>
      </c>
      <c r="U55" s="92">
        <f>P55*(1+'Control Panel'!$C$44)</f>
        <v>27051087.529904939</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172116.69105980985</v>
      </c>
      <c r="X55" s="92">
        <f t="shared" si="5"/>
        <v>-9905.8237676640565</v>
      </c>
      <c r="Y55" s="91">
        <f>T55*(1+'Control Panel'!$C$44)</f>
        <v>28944663.656998288</v>
      </c>
      <c r="Z55" s="91">
        <f>U55*(1+'Control Panel'!$C$44)</f>
        <v>28944663.656998288</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179444.27879399655</v>
      </c>
      <c r="AC55" s="93">
        <f t="shared" si="6"/>
        <v>-10202.998480694019</v>
      </c>
      <c r="AD55" s="93">
        <f>Y55*(1+'Control Panel'!$C$44)</f>
        <v>30970790.11298817</v>
      </c>
      <c r="AE55" s="91">
        <f>Z55*(1+'Control Panel'!$C$44)</f>
        <v>30970790.11298817</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187143.18025037635</v>
      </c>
      <c r="AH55" s="91">
        <f t="shared" si="7"/>
        <v>-10509.088435114769</v>
      </c>
      <c r="AI55" s="92">
        <f t="shared" si="10"/>
        <v>911911.46978723956</v>
      </c>
      <c r="AJ55" s="92">
        <f t="shared" si="10"/>
        <v>856611.72518923029</v>
      </c>
      <c r="AK55" s="92">
        <f t="shared" si="9"/>
        <v>-55299.744598009274</v>
      </c>
    </row>
    <row r="56" spans="1:37" s="94" customFormat="1" ht="14" x14ac:dyDescent="0.3">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145453.08130363637</v>
      </c>
      <c r="G56" s="89">
        <f t="shared" si="0"/>
        <v>7.2314052145210674E-3</v>
      </c>
      <c r="H56" s="90">
        <f t="shared" si="1"/>
        <v>6.4999999999999997E-3</v>
      </c>
      <c r="I56" s="91">
        <f t="shared" si="2"/>
        <v>-16366.944943636365</v>
      </c>
      <c r="J56" s="91">
        <f>C56*(1+'Control Panel'!$C$44)</f>
        <v>23943814.92229091</v>
      </c>
      <c r="K56" s="91">
        <f>D56*(1+'Control Panel'!$C$44)</f>
        <v>23943814.92229091</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155634.7969948909</v>
      </c>
      <c r="N56" s="92">
        <f t="shared" si="3"/>
        <v>-12830.021809690952</v>
      </c>
      <c r="O56" s="92">
        <f>J56*(1+'Control Panel'!$C$44)</f>
        <v>25619881.966851275</v>
      </c>
      <c r="P56" s="92">
        <f>K56*(1+'Control Panel'!$C$44)</f>
        <v>25619881.966851275</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165816.96393370256</v>
      </c>
      <c r="S56" s="92">
        <f t="shared" si="4"/>
        <v>-9617.3046288000187</v>
      </c>
      <c r="T56" s="92">
        <f>O56*(1+'Control Panel'!$C$44)</f>
        <v>27413273.704530865</v>
      </c>
      <c r="U56" s="92">
        <f>P56*(1+'Control Panel'!$C$44)</f>
        <v>27413273.704530865</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172841.06340906172</v>
      </c>
      <c r="X56" s="92">
        <f t="shared" si="5"/>
        <v>-9905.8237676640565</v>
      </c>
      <c r="Y56" s="91">
        <f>T56*(1+'Control Panel'!$C$44)</f>
        <v>29332202.863848027</v>
      </c>
      <c r="Z56" s="91">
        <f>U56*(1+'Control Panel'!$C$44)</f>
        <v>29332202.863848027</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180219.35720769604</v>
      </c>
      <c r="AC56" s="93">
        <f t="shared" si="6"/>
        <v>-10202.99848069399</v>
      </c>
      <c r="AD56" s="93">
        <f>Y56*(1+'Control Panel'!$C$44)</f>
        <v>31385457.06431739</v>
      </c>
      <c r="AE56" s="91">
        <f>Z56*(1+'Control Panel'!$C$44)</f>
        <v>31385457.06431739</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187972.5141530348</v>
      </c>
      <c r="AH56" s="91">
        <f t="shared" si="7"/>
        <v>-10509.088435114769</v>
      </c>
      <c r="AI56" s="92">
        <f t="shared" si="10"/>
        <v>915549.93282034982</v>
      </c>
      <c r="AJ56" s="92">
        <f t="shared" si="10"/>
        <v>862484.69569838606</v>
      </c>
      <c r="AK56" s="92">
        <f t="shared" si="9"/>
        <v>-53065.237121963757</v>
      </c>
    </row>
    <row r="57" spans="1:37" s="94" customFormat="1" ht="14" x14ac:dyDescent="0.3">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145574.21624367376</v>
      </c>
      <c r="G57" s="89">
        <f t="shared" si="0"/>
        <v>7.2270520675605391E-3</v>
      </c>
      <c r="H57" s="90">
        <f t="shared" si="1"/>
        <v>6.4999999999999997E-3</v>
      </c>
      <c r="I57" s="91">
        <f t="shared" si="2"/>
        <v>-16283.082292841253</v>
      </c>
      <c r="J57" s="91">
        <f>C57*(1+'Control Panel'!$C$44)</f>
        <v>23963755.597035527</v>
      </c>
      <c r="K57" s="91">
        <f>D57*(1+'Control Panel'!$C$44)</f>
        <v>23963755.597035527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155764.41138073092</v>
      </c>
      <c r="N57" s="92">
        <f t="shared" si="3"/>
        <v>-12740.288773340144</v>
      </c>
      <c r="O57" s="92">
        <f>J57*(1+'Control Panel'!$C$44)</f>
        <v>25641218.488828015</v>
      </c>
      <c r="P57" s="92">
        <f>K57*(1+'Control Panel'!$C$44)</f>
        <v>25641218.488828015</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165859.63697765602</v>
      </c>
      <c r="S57" s="92">
        <f t="shared" si="4"/>
        <v>-9617.3046288000478</v>
      </c>
      <c r="T57" s="92">
        <f>O57*(1+'Control Panel'!$C$44)</f>
        <v>27436103.783045977</v>
      </c>
      <c r="U57" s="92">
        <f>P57*(1+'Control Panel'!$C$44)</f>
        <v>27436103.783045977</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172886.72356609194</v>
      </c>
      <c r="X57" s="92">
        <f t="shared" si="5"/>
        <v>-9905.8237676640565</v>
      </c>
      <c r="Y57" s="91">
        <f>T57*(1+'Control Panel'!$C$44)</f>
        <v>29356631.047859196</v>
      </c>
      <c r="Z57" s="91">
        <f>U57*(1+'Control Panel'!$C$44)</f>
        <v>29356631.047859196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180268.21357571837</v>
      </c>
      <c r="AC57" s="93">
        <f t="shared" si="6"/>
        <v>-10202.99848069399</v>
      </c>
      <c r="AD57" s="93">
        <f>Y57*(1+'Control Panel'!$C$44)</f>
        <v>31411595.22120934</v>
      </c>
      <c r="AE57" s="91">
        <f>Z57*(1+'Control Panel'!$C$44)</f>
        <v>31411595.22120934</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188024.7904668187</v>
      </c>
      <c r="AH57" s="91">
        <f t="shared" si="7"/>
        <v>-10509.088435114769</v>
      </c>
      <c r="AI57" s="92">
        <f t="shared" si="10"/>
        <v>915779.28005262895</v>
      </c>
      <c r="AJ57" s="92">
        <f t="shared" si="10"/>
        <v>862803.775967016</v>
      </c>
      <c r="AK57" s="92">
        <f t="shared" si="9"/>
        <v>-52975.504085612949</v>
      </c>
    </row>
    <row r="58" spans="1:37" s="94" customFormat="1" ht="14" x14ac:dyDescent="0.3">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148309.15679775001</v>
      </c>
      <c r="G58" s="89">
        <f t="shared" si="0"/>
        <v>7.130661008596227E-3</v>
      </c>
      <c r="H58" s="90">
        <f t="shared" si="1"/>
        <v>6.4999999999999997E-3</v>
      </c>
      <c r="I58" s="91">
        <f t="shared" si="2"/>
        <v>-14389.66190924999</v>
      </c>
      <c r="J58" s="91">
        <f>C58*(1+'Control Panel'!$C$44)</f>
        <v>24413968.888245001</v>
      </c>
      <c r="K58" s="91">
        <f>D58*(1+'Control Panel'!$C$44)</f>
        <v>24413968.888245001</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158690.79777359249</v>
      </c>
      <c r="N58" s="92">
        <f t="shared" si="3"/>
        <v>-10714.328962897533</v>
      </c>
      <c r="O58" s="92">
        <f>J58*(1+'Control Panel'!$C$44)</f>
        <v>26122946.710422155</v>
      </c>
      <c r="P58" s="92">
        <f>K58*(1+'Control Panel'!$C$44)</f>
        <v>26122946.710422155</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166823.09342084429</v>
      </c>
      <c r="S58" s="92">
        <f t="shared" si="4"/>
        <v>-9617.3046288000478</v>
      </c>
      <c r="T58" s="92">
        <f>O58*(1+'Control Panel'!$C$44)</f>
        <v>27951552.980151705</v>
      </c>
      <c r="U58" s="92">
        <f>P58*(1+'Control Panel'!$C$44)</f>
        <v>27951552.980151705</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173917.6219603034</v>
      </c>
      <c r="X58" s="92">
        <f t="shared" si="5"/>
        <v>-9905.8237676640565</v>
      </c>
      <c r="Y58" s="91">
        <f>T58*(1+'Control Panel'!$C$44)</f>
        <v>29908161.688762326</v>
      </c>
      <c r="Z58" s="91">
        <f>U58*(1+'Control Panel'!$C$44)</f>
        <v>29908161.688762326</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181371.27485752464</v>
      </c>
      <c r="AC58" s="93">
        <f t="shared" si="6"/>
        <v>-10202.99848069399</v>
      </c>
      <c r="AD58" s="93">
        <f>Y58*(1+'Control Panel'!$C$44)</f>
        <v>32001733.006975692</v>
      </c>
      <c r="AE58" s="91">
        <f>Z58*(1+'Control Panel'!$C$44)</f>
        <v>32001733.006975692</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189205.06603835139</v>
      </c>
      <c r="AH58" s="91">
        <f t="shared" si="7"/>
        <v>-10509.088435114769</v>
      </c>
      <c r="AI58" s="92">
        <f t="shared" si="10"/>
        <v>920957.39832578646</v>
      </c>
      <c r="AJ58" s="92">
        <f t="shared" si="10"/>
        <v>870007.85405061627</v>
      </c>
      <c r="AK58" s="92">
        <f t="shared" si="9"/>
        <v>-50949.544275170192</v>
      </c>
    </row>
    <row r="59" spans="1:37" s="94" customFormat="1" ht="14" x14ac:dyDescent="0.3">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149145.56629318127</v>
      </c>
      <c r="G59" s="89">
        <f t="shared" si="0"/>
        <v>7.10188822176733E-3</v>
      </c>
      <c r="H59" s="90">
        <f t="shared" si="1"/>
        <v>6.4999999999999997E-3</v>
      </c>
      <c r="I59" s="91">
        <f t="shared" si="2"/>
        <v>-13810.609181643755</v>
      </c>
      <c r="J59" s="91">
        <f>C59*(1+'Control Panel'!$C$44)</f>
        <v>24551654.759031381</v>
      </c>
      <c r="K59" s="91">
        <f>D59*(1+'Control Panel'!$C$44)</f>
        <v>24551654.759031381</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159585.75593370397</v>
      </c>
      <c r="N59" s="92">
        <f t="shared" si="3"/>
        <v>-10094.7425443588</v>
      </c>
      <c r="O59" s="92">
        <f>J59*(1+'Control Panel'!$C$44)</f>
        <v>26270270.592163581</v>
      </c>
      <c r="P59" s="92">
        <f>K59*(1+'Control Panel'!$C$44)</f>
        <v>26270270.592163581</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167117.74118432717</v>
      </c>
      <c r="S59" s="92">
        <f t="shared" si="4"/>
        <v>-9617.3046288000187</v>
      </c>
      <c r="T59" s="92">
        <f>O59*(1+'Control Panel'!$C$44)</f>
        <v>28109189.533615034</v>
      </c>
      <c r="U59" s="92">
        <f>P59*(1+'Control Panel'!$C$44)</f>
        <v>28109189.533615034</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174232.89506723004</v>
      </c>
      <c r="X59" s="92">
        <f t="shared" si="5"/>
        <v>-9905.8237676640565</v>
      </c>
      <c r="Y59" s="91">
        <f>T59*(1+'Control Panel'!$C$44)</f>
        <v>30076832.800968088</v>
      </c>
      <c r="Z59" s="91">
        <f>U59*(1+'Control Panel'!$C$44)</f>
        <v>30076832.800968088</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181708.61708193616</v>
      </c>
      <c r="AC59" s="93">
        <f t="shared" si="6"/>
        <v>-10202.99848069399</v>
      </c>
      <c r="AD59" s="93">
        <f>Y59*(1+'Control Panel'!$C$44)</f>
        <v>32182211.097035855</v>
      </c>
      <c r="AE59" s="91">
        <f>Z59*(1+'Control Panel'!$C$44)</f>
        <v>32182211.097035855</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189566.02221847171</v>
      </c>
      <c r="AH59" s="91">
        <f t="shared" si="7"/>
        <v>-10509.088435114769</v>
      </c>
      <c r="AI59" s="92">
        <f t="shared" si="10"/>
        <v>922540.98934230069</v>
      </c>
      <c r="AJ59" s="92">
        <f t="shared" si="10"/>
        <v>872211.03148566908</v>
      </c>
      <c r="AK59" s="92">
        <f t="shared" si="9"/>
        <v>-50329.957856631605</v>
      </c>
    </row>
    <row r="60" spans="1:37" s="94" customFormat="1" ht="14" x14ac:dyDescent="0.3">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149600.84979976501</v>
      </c>
      <c r="G60" s="89">
        <f t="shared" si="0"/>
        <v>7.0863615348339768E-3</v>
      </c>
      <c r="H60" s="90">
        <f t="shared" si="1"/>
        <v>6.4999999999999988E-3</v>
      </c>
      <c r="I60" s="91">
        <f t="shared" si="2"/>
        <v>-13495.412907855003</v>
      </c>
      <c r="J60" s="91">
        <f>C60*(1+'Control Panel'!$C$44)</f>
        <v>24626601.428576708</v>
      </c>
      <c r="K60" s="91">
        <f>D60*(1+'Control Panel'!$C$44)</f>
        <v>24626601.428576708</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160072.90928574858</v>
      </c>
      <c r="N60" s="92">
        <f t="shared" si="3"/>
        <v>-9757.4825314048503</v>
      </c>
      <c r="O60" s="92">
        <f>J60*(1+'Control Panel'!$C$44)</f>
        <v>26350463.528577078</v>
      </c>
      <c r="P60" s="92">
        <f>K60*(1+'Control Panel'!$C$44)</f>
        <v>26350463.528577078</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167278.12705715414</v>
      </c>
      <c r="S60" s="92">
        <f t="shared" si="4"/>
        <v>-9617.3046288000478</v>
      </c>
      <c r="T60" s="92">
        <f>O60*(1+'Control Panel'!$C$44)</f>
        <v>28194995.975577474</v>
      </c>
      <c r="U60" s="92">
        <f>P60*(1+'Control Panel'!$C$44)</f>
        <v>28194995.975577474</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174404.50795115493</v>
      </c>
      <c r="X60" s="92">
        <f t="shared" si="5"/>
        <v>-9905.8237676640565</v>
      </c>
      <c r="Y60" s="91">
        <f>T60*(1+'Control Panel'!$C$44)</f>
        <v>30168645.693867899</v>
      </c>
      <c r="Z60" s="91">
        <f>U60*(1+'Control Panel'!$C$44)</f>
        <v>30168645.693867899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181892.2428677358</v>
      </c>
      <c r="AC60" s="93">
        <f t="shared" si="6"/>
        <v>-10202.99848069399</v>
      </c>
      <c r="AD60" s="93">
        <f>Y60*(1+'Control Panel'!$C$44)</f>
        <v>32280450.892438654</v>
      </c>
      <c r="AE60" s="91">
        <f>Z60*(1+'Control Panel'!$C$44)</f>
        <v>32280450.892438654</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189762.50180927731</v>
      </c>
      <c r="AH60" s="91">
        <f t="shared" si="7"/>
        <v>-10509.088435114798</v>
      </c>
      <c r="AI60" s="92">
        <f t="shared" si="10"/>
        <v>923402.9868147485</v>
      </c>
      <c r="AJ60" s="92">
        <f t="shared" si="10"/>
        <v>873410.28897107078</v>
      </c>
      <c r="AK60" s="92">
        <f t="shared" si="9"/>
        <v>-49992.697843677714</v>
      </c>
    </row>
    <row r="61" spans="1:37" s="94" customFormat="1" ht="14" x14ac:dyDescent="0.3">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149922.04059499875</v>
      </c>
      <c r="G61" s="89">
        <f t="shared" si="0"/>
        <v>7.0754645879959003E-3</v>
      </c>
      <c r="H61" s="90">
        <f t="shared" si="1"/>
        <v>6.4999999999999997E-3</v>
      </c>
      <c r="I61" s="91">
        <f t="shared" si="2"/>
        <v>-13273.050049616257</v>
      </c>
      <c r="J61" s="91">
        <f>C61*(1+'Control Panel'!$C$44)</f>
        <v>24679474.374869026</v>
      </c>
      <c r="K61" s="91">
        <f>D61*(1+'Control Panel'!$C$44)</f>
        <v>24679474.374869026</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160416.58343664865</v>
      </c>
      <c r="N61" s="92">
        <f t="shared" si="3"/>
        <v>-9519.5542730894231</v>
      </c>
      <c r="O61" s="92">
        <f>J61*(1+'Control Panel'!$C$44)</f>
        <v>26407037.581109859</v>
      </c>
      <c r="P61" s="92">
        <f>K61*(1+'Control Panel'!$C$44)</f>
        <v>26407037.581109859</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167391.27516221971</v>
      </c>
      <c r="S61" s="92">
        <f t="shared" si="4"/>
        <v>-9617.3046288000478</v>
      </c>
      <c r="T61" s="92">
        <f>O61*(1+'Control Panel'!$C$44)</f>
        <v>28255530.211787552</v>
      </c>
      <c r="U61" s="92">
        <f>P61*(1+'Control Panel'!$C$44)</f>
        <v>28255530.211787552</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174525.57642357508</v>
      </c>
      <c r="X61" s="92">
        <f t="shared" si="5"/>
        <v>-9905.8237676640565</v>
      </c>
      <c r="Y61" s="91">
        <f>T61*(1+'Control Panel'!$C$44)</f>
        <v>30233417.326612681</v>
      </c>
      <c r="Z61" s="91">
        <f>U61*(1+'Control Panel'!$C$44)</f>
        <v>30233417.326612681</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182021.78613322534</v>
      </c>
      <c r="AC61" s="93">
        <f t="shared" si="6"/>
        <v>-10202.99848069399</v>
      </c>
      <c r="AD61" s="93">
        <f>Y61*(1+'Control Panel'!$C$44)</f>
        <v>32349756.539475571</v>
      </c>
      <c r="AE61" s="91">
        <f>Z61*(1+'Control Panel'!$C$44)</f>
        <v>32349756.539475571</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189901.11310335115</v>
      </c>
      <c r="AH61" s="91">
        <f t="shared" si="7"/>
        <v>-10509.088435114769</v>
      </c>
      <c r="AI61" s="92">
        <f t="shared" si="10"/>
        <v>924011.10384438222</v>
      </c>
      <c r="AJ61" s="92">
        <f t="shared" si="10"/>
        <v>874256.33425901993</v>
      </c>
      <c r="AK61" s="92">
        <f t="shared" si="9"/>
        <v>-49754.769585362286</v>
      </c>
    </row>
    <row r="62" spans="1:37" s="94" customFormat="1" ht="14" x14ac:dyDescent="0.3">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155260.64058375001</v>
      </c>
      <c r="G62" s="89">
        <f t="shared" si="0"/>
        <v>6.9009459521683844E-3</v>
      </c>
      <c r="H62" s="90">
        <f t="shared" si="1"/>
        <v>6.4999999999999997E-3</v>
      </c>
      <c r="I62" s="91">
        <f t="shared" si="2"/>
        <v>-9577.0962112499983</v>
      </c>
      <c r="J62" s="91">
        <f>C62*(1+'Control Panel'!$C$44)</f>
        <v>25558290.065325003</v>
      </c>
      <c r="K62" s="91">
        <f>D62*(1+'Control Panel'!$C$44)</f>
        <v>25558290.065325003</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162356.58013064999</v>
      </c>
      <c r="N62" s="92">
        <f t="shared" si="3"/>
        <v>-9337.1889600000286</v>
      </c>
      <c r="O62" s="92">
        <f>J62*(1+'Control Panel'!$C$44)</f>
        <v>27347370.369897757</v>
      </c>
      <c r="P62" s="92">
        <f>K62*(1+'Control Panel'!$C$44)</f>
        <v>27347370.369897757</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169271.94073979551</v>
      </c>
      <c r="S62" s="92">
        <f t="shared" si="4"/>
        <v>-9617.3046288000478</v>
      </c>
      <c r="T62" s="92">
        <f>O62*(1+'Control Panel'!$C$44)</f>
        <v>29261686.295790602</v>
      </c>
      <c r="U62" s="92">
        <f>P62*(1+'Control Panel'!$C$44)</f>
        <v>29261686.295790602</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176537.8885915812</v>
      </c>
      <c r="X62" s="92">
        <f t="shared" si="5"/>
        <v>-9905.8237676640274</v>
      </c>
      <c r="Y62" s="91">
        <f>T62*(1+'Control Panel'!$C$44)</f>
        <v>31310004.336495947</v>
      </c>
      <c r="Z62" s="91">
        <f>U62*(1+'Control Panel'!$C$44)</f>
        <v>31310004.336495947</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184174.96015299187</v>
      </c>
      <c r="AC62" s="93">
        <f t="shared" si="6"/>
        <v>-10202.99848069399</v>
      </c>
      <c r="AD62" s="93">
        <f>Y62*(1+'Control Panel'!$C$44)</f>
        <v>33501704.640050665</v>
      </c>
      <c r="AE62" s="91">
        <f>Z62*(1+'Control Panel'!$C$44)</f>
        <v>33501704.640050665</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192205.00930450135</v>
      </c>
      <c r="AH62" s="91">
        <f t="shared" si="7"/>
        <v>-10509.088435114769</v>
      </c>
      <c r="AI62" s="92">
        <f t="shared" si="10"/>
        <v>934118.78319179267</v>
      </c>
      <c r="AJ62" s="92">
        <f t="shared" si="10"/>
        <v>884546.37891951995</v>
      </c>
      <c r="AK62" s="92">
        <f t="shared" si="9"/>
        <v>-49572.404272272717</v>
      </c>
    </row>
    <row r="63" spans="1:37" s="94" customFormat="1" ht="14" x14ac:dyDescent="0.3">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155918.7871243275</v>
      </c>
      <c r="G63" s="89">
        <f t="shared" si="0"/>
        <v>6.8802586399883264E-3</v>
      </c>
      <c r="H63" s="90">
        <f t="shared" si="1"/>
        <v>6.4999999999999997E-3</v>
      </c>
      <c r="I63" s="91">
        <f t="shared" si="2"/>
        <v>-9121.4562985425</v>
      </c>
      <c r="J63" s="91">
        <f>C63*(1+'Control Panel'!$C$44)</f>
        <v>25666631.111235455</v>
      </c>
      <c r="K63" s="91">
        <f>D63*(1+'Control Panel'!$C$44)</f>
        <v>25666631.111235455</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162573.26222247092</v>
      </c>
      <c r="N63" s="92">
        <f t="shared" si="3"/>
        <v>-9337.1889599999995</v>
      </c>
      <c r="O63" s="92">
        <f>J63*(1+'Control Panel'!$C$44)</f>
        <v>27463295.289021939</v>
      </c>
      <c r="P63" s="92">
        <f>K63*(1+'Control Panel'!$C$44)</f>
        <v>27463295.289021939</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169503.79057804387</v>
      </c>
      <c r="S63" s="92">
        <f t="shared" si="4"/>
        <v>-9617.3046288000478</v>
      </c>
      <c r="T63" s="92">
        <f>O63*(1+'Control Panel'!$C$44)</f>
        <v>29385725.959253475</v>
      </c>
      <c r="U63" s="92">
        <f>P63*(1+'Control Panel'!$C$44)</f>
        <v>29385725.959253475</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176785.96791850694</v>
      </c>
      <c r="X63" s="92">
        <f t="shared" si="5"/>
        <v>-9905.8237676640565</v>
      </c>
      <c r="Y63" s="91">
        <f>T63*(1+'Control Panel'!$C$44)</f>
        <v>31442726.776401222</v>
      </c>
      <c r="Z63" s="91">
        <f>U63*(1+'Control Panel'!$C$44)</f>
        <v>31442726.776401222</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184440.40503280243</v>
      </c>
      <c r="AC63" s="93">
        <f t="shared" si="6"/>
        <v>-10202.99848069399</v>
      </c>
      <c r="AD63" s="93">
        <f>Y63*(1+'Control Panel'!$C$44)</f>
        <v>33643717.650749311</v>
      </c>
      <c r="AE63" s="91">
        <f>Z63*(1+'Control Panel'!$C$44)</f>
        <v>33643717.650749311</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192489.03532589864</v>
      </c>
      <c r="AH63" s="91">
        <f t="shared" si="7"/>
        <v>-10509.088435114769</v>
      </c>
      <c r="AI63" s="92">
        <f t="shared" si="10"/>
        <v>935364.86534999555</v>
      </c>
      <c r="AJ63" s="92">
        <f t="shared" si="10"/>
        <v>885792.46107772284</v>
      </c>
      <c r="AK63" s="92">
        <f t="shared" si="9"/>
        <v>-49572.404272272717</v>
      </c>
    </row>
    <row r="64" spans="1:37" s="94" customFormat="1" ht="14" x14ac:dyDescent="0.3">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157341.66522300002</v>
      </c>
      <c r="G64" s="89">
        <f t="shared" si="0"/>
        <v>6.7450863877788828E-3</v>
      </c>
      <c r="H64" s="90">
        <f t="shared" si="1"/>
        <v>6.3776390404293509E-3</v>
      </c>
      <c r="I64" s="91">
        <f t="shared" si="2"/>
        <v>-9065.2319999999891</v>
      </c>
      <c r="J64" s="91">
        <f>C64*(1+'Control Panel'!$C$44)</f>
        <v>26397790.894305006</v>
      </c>
      <c r="K64" s="91">
        <f>D64*(1+'Control Panel'!$C$44)</f>
        <v>26397790.894305006</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164035.58178861</v>
      </c>
      <c r="N64" s="92">
        <f t="shared" si="3"/>
        <v>-9337.1889600000286</v>
      </c>
      <c r="O64" s="92">
        <f>J64*(1+'Control Panel'!$C$44)</f>
        <v>28245636.256906357</v>
      </c>
      <c r="P64" s="92">
        <f>K64*(1+'Control Panel'!$C$44)</f>
        <v>28245636.256906357</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171068.47251381271</v>
      </c>
      <c r="S64" s="92">
        <f t="shared" si="4"/>
        <v>-9617.3046288000478</v>
      </c>
      <c r="T64" s="92">
        <f>O64*(1+'Control Panel'!$C$44)</f>
        <v>30222830.794889804</v>
      </c>
      <c r="U64" s="92">
        <f>P64*(1+'Control Panel'!$C$44)</f>
        <v>30222830.794889804</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178460.1775897796</v>
      </c>
      <c r="X64" s="92">
        <f t="shared" si="5"/>
        <v>-9905.8237676640274</v>
      </c>
      <c r="Y64" s="91">
        <f>T64*(1+'Control Panel'!$C$44)</f>
        <v>32338428.950532094</v>
      </c>
      <c r="Z64" s="91">
        <f>U64*(1+'Control Panel'!$C$44)</f>
        <v>32338428.950532094</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186231.80938106417</v>
      </c>
      <c r="AC64" s="93">
        <f t="shared" si="6"/>
        <v>-10202.99848069399</v>
      </c>
      <c r="AD64" s="93">
        <f>Y64*(1+'Control Panel'!$C$44)</f>
        <v>34602118.977069341</v>
      </c>
      <c r="AE64" s="91">
        <f>Z64*(1+'Control Panel'!$C$44)</f>
        <v>34602118.977069341</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194405.83797853871</v>
      </c>
      <c r="AH64" s="91">
        <f t="shared" si="7"/>
        <v>-10509.088435114769</v>
      </c>
      <c r="AI64" s="92">
        <f t="shared" si="10"/>
        <v>943774.28352407808</v>
      </c>
      <c r="AJ64" s="92">
        <f t="shared" si="10"/>
        <v>894201.87925180513</v>
      </c>
      <c r="AK64" s="92">
        <f t="shared" si="9"/>
        <v>-49572.40427227295</v>
      </c>
    </row>
    <row r="65" spans="1:37" s="94" customFormat="1" ht="14" x14ac:dyDescent="0.3">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160769.393442</v>
      </c>
      <c r="G65" s="89">
        <f t="shared" si="0"/>
        <v>6.4368610046150708E-3</v>
      </c>
      <c r="H65" s="90">
        <f t="shared" si="1"/>
        <v>6.0932818421991211E-3</v>
      </c>
      <c r="I65" s="91">
        <f t="shared" si="2"/>
        <v>-9065.2320000000182</v>
      </c>
      <c r="J65" s="91">
        <f>C65*(1+'Control Panel'!$C$44)</f>
        <v>28231625.491470002</v>
      </c>
      <c r="K65" s="91">
        <f>D65*(1+'Control Panel'!$C$44)</f>
        <v>28231625.491470002</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167703.25098293999</v>
      </c>
      <c r="N65" s="92">
        <f t="shared" si="3"/>
        <v>-9337.1889600000286</v>
      </c>
      <c r="O65" s="92">
        <f>J65*(1+'Control Panel'!$C$44)</f>
        <v>30207839.275872905</v>
      </c>
      <c r="P65" s="92">
        <f>K65*(1+'Control Panel'!$C$44)</f>
        <v>30207839.275872905</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174992.87855174582</v>
      </c>
      <c r="S65" s="92">
        <f t="shared" si="4"/>
        <v>-9617.3046288000187</v>
      </c>
      <c r="T65" s="92">
        <f>O65*(1+'Control Panel'!$C$44)</f>
        <v>32322388.025184009</v>
      </c>
      <c r="U65" s="92">
        <f>P65*(1+'Control Panel'!$C$44)</f>
        <v>32322388.025184009</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182659.29205036801</v>
      </c>
      <c r="X65" s="92">
        <f t="shared" si="5"/>
        <v>-9905.8237676640565</v>
      </c>
      <c r="Y65" s="91">
        <f>T65*(1+'Control Panel'!$C$44)</f>
        <v>34584955.186946891</v>
      </c>
      <c r="Z65" s="91">
        <f>U65*(1+'Control Panel'!$C$44)</f>
        <v>34584955.186946891</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190724.86185389376</v>
      </c>
      <c r="AC65" s="93">
        <f t="shared" si="6"/>
        <v>-10202.99848069399</v>
      </c>
      <c r="AD65" s="93">
        <f>Y65*(1+'Control Panel'!$C$44)</f>
        <v>37005902.050033174</v>
      </c>
      <c r="AE65" s="91">
        <f>Z65*(1+'Control Panel'!$C$44)</f>
        <v>37005902.050033174</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199213.40412446635</v>
      </c>
      <c r="AH65" s="91">
        <f t="shared" si="7"/>
        <v>-10509.088435114769</v>
      </c>
      <c r="AI65" s="92">
        <f t="shared" si="10"/>
        <v>964866.0918356867</v>
      </c>
      <c r="AJ65" s="92">
        <f t="shared" si="10"/>
        <v>915293.68756341387</v>
      </c>
      <c r="AK65" s="92">
        <f t="shared" si="9"/>
        <v>-49572.404272272834</v>
      </c>
    </row>
    <row r="66" spans="1:37" s="94" customFormat="1" ht="14" x14ac:dyDescent="0.3">
      <c r="A66" s="86" t="str">
        <f>'ESTIMATED Earned Revenue'!A67</f>
        <v>Muskegon, MI</v>
      </c>
      <c r="B66" s="86"/>
      <c r="C66" s="87">
        <f>'ESTIMATED Earned Revenue'!$I67*1.07925</f>
        <v>26872398.712102503</v>
      </c>
      <c r="D66" s="87">
        <f>'ESTIMATED Earned Revenue'!$L67*1.07925</f>
        <v>26872398.712102503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161744.797424205</v>
      </c>
      <c r="G66" s="89">
        <f t="shared" si="0"/>
        <v>6.3563372683688793E-3</v>
      </c>
      <c r="H66" s="90">
        <f t="shared" si="1"/>
        <v>6.0189936580302417E-3</v>
      </c>
      <c r="I66" s="91">
        <f t="shared" si="2"/>
        <v>-9065.2320000000182</v>
      </c>
      <c r="J66" s="91">
        <f>C66*(1+'Control Panel'!$C$44)</f>
        <v>28753466.62194968</v>
      </c>
      <c r="K66" s="91">
        <f>D66*(1+'Control Panel'!$C$44)</f>
        <v>28753466.62194968</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168746.93324389937</v>
      </c>
      <c r="N66" s="92">
        <f t="shared" si="3"/>
        <v>-9337.1889599999995</v>
      </c>
      <c r="O66" s="92">
        <f>J66*(1+'Control Panel'!$C$44)</f>
        <v>30766209.285486158</v>
      </c>
      <c r="P66" s="92">
        <f>K66*(1+'Control Panel'!$C$44)</f>
        <v>30766209.285486158</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176109.61857097232</v>
      </c>
      <c r="S66" s="92">
        <f t="shared" si="4"/>
        <v>-9617.3046288000187</v>
      </c>
      <c r="T66" s="92">
        <f>O66*(1+'Control Panel'!$C$44)</f>
        <v>32919843.93547019</v>
      </c>
      <c r="U66" s="92">
        <f>P66*(1+'Control Panel'!$C$44)</f>
        <v>32919843.93547019</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183854.20387094037</v>
      </c>
      <c r="X66" s="92">
        <f t="shared" si="5"/>
        <v>-9905.8237676640565</v>
      </c>
      <c r="Y66" s="91">
        <f>T66*(1+'Control Panel'!$C$44)</f>
        <v>35224233.010953106</v>
      </c>
      <c r="Z66" s="91">
        <f>U66*(1+'Control Panel'!$C$44)</f>
        <v>35224233.010953106</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192003.41750190619</v>
      </c>
      <c r="AC66" s="93">
        <f t="shared" si="6"/>
        <v>-10202.99848069399</v>
      </c>
      <c r="AD66" s="93">
        <f>Y66*(1+'Control Panel'!$C$44)</f>
        <v>37689929.321719825</v>
      </c>
      <c r="AE66" s="91">
        <f>Z66*(1+'Control Panel'!$C$44)</f>
        <v>37689929.321719825</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200581.45866783967</v>
      </c>
      <c r="AH66" s="91">
        <f t="shared" si="7"/>
        <v>-10509.088435114769</v>
      </c>
      <c r="AI66" s="92">
        <f t="shared" si="10"/>
        <v>970868.03612783074</v>
      </c>
      <c r="AJ66" s="92">
        <f t="shared" si="10"/>
        <v>921295.63185555791</v>
      </c>
      <c r="AK66" s="92">
        <f t="shared" si="9"/>
        <v>-49572.404272272834</v>
      </c>
    </row>
    <row r="67" spans="1:37" s="94" customFormat="1" ht="14" x14ac:dyDescent="0.3">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162721.16094599999</v>
      </c>
      <c r="G67" s="89">
        <f t="shared" ref="G67:G130" si="11">E67/$C67</f>
        <v>6.2786092245200155E-3</v>
      </c>
      <c r="H67" s="90">
        <f t="shared" ref="H67:H130" si="12">F67/$D67</f>
        <v>5.9472846749935243E-3</v>
      </c>
      <c r="I67" s="91">
        <f t="shared" ref="I67:I130" si="13">F67-E67</f>
        <v>-9065.2320000000182</v>
      </c>
      <c r="J67" s="91">
        <f>C67*(1+'Control Panel'!$C$44)</f>
        <v>29275821.106110003</v>
      </c>
      <c r="K67" s="91">
        <f>D67*(1+'Control Panel'!$C$44)</f>
        <v>29275821.106110003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169791.64221222</v>
      </c>
      <c r="N67" s="92">
        <f t="shared" ref="N67:N130" si="14">M67-L67</f>
        <v>-9337.1889600000286</v>
      </c>
      <c r="O67" s="92">
        <f>J67*(1+'Control Panel'!$C$44)</f>
        <v>31325128.583537705</v>
      </c>
      <c r="P67" s="92">
        <f>K67*(1+'Control Panel'!$C$44)</f>
        <v>31325128.583537705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177227.45716707539</v>
      </c>
      <c r="S67" s="92">
        <f t="shared" ref="S67:S130" si="15">R67-Q67</f>
        <v>-9617.3046288000478</v>
      </c>
      <c r="T67" s="92">
        <f>O67*(1+'Control Panel'!$C$44)</f>
        <v>33517887.584385347</v>
      </c>
      <c r="U67" s="92">
        <f>P67*(1+'Control Panel'!$C$44)</f>
        <v>33517887.584385347</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185050.29116877067</v>
      </c>
      <c r="X67" s="92">
        <f t="shared" ref="X67:X130" si="16">W67-V67</f>
        <v>-9905.8237676640565</v>
      </c>
      <c r="Y67" s="91">
        <f>T67*(1+'Control Panel'!$C$44)</f>
        <v>35864139.71529232</v>
      </c>
      <c r="Z67" s="91">
        <f>U67*(1+'Control Panel'!$C$44)</f>
        <v>35864139.71529232</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193283.23091058462</v>
      </c>
      <c r="AC67" s="93">
        <f t="shared" ref="AC67:AC130" si="17">AB67-AA67</f>
        <v>-10202.99848069399</v>
      </c>
      <c r="AD67" s="93">
        <f>Y67*(1+'Control Panel'!$C$44)</f>
        <v>38374629.495362781</v>
      </c>
      <c r="AE67" s="91">
        <f>Z67*(1+'Control Panel'!$C$44)</f>
        <v>38374629.495362781</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201950.85901512558</v>
      </c>
      <c r="AH67" s="91">
        <f t="shared" ref="AH67:AH130" si="18">AG67-AF67</f>
        <v>-10509.088435114769</v>
      </c>
      <c r="AI67" s="92">
        <f t="shared" ref="AI67:AJ98" si="19">L67+Q67+V67+AA67+AF67</f>
        <v>976875.88474604918</v>
      </c>
      <c r="AJ67" s="92">
        <f t="shared" si="19"/>
        <v>927303.48047377612</v>
      </c>
      <c r="AK67" s="92">
        <f t="shared" ref="AK67:AK130" si="20">AJ67-AI67</f>
        <v>-49572.404272273066</v>
      </c>
    </row>
    <row r="68" spans="1:37" s="94" customFormat="1" ht="14" x14ac:dyDescent="0.3">
      <c r="A68" s="86" t="str">
        <f>'ESTIMATED Earned Revenue'!A69</f>
        <v>Wichita, KS</v>
      </c>
      <c r="B68" s="86"/>
      <c r="C68" s="87">
        <f>'ESTIMATED Earned Revenue'!$I69*1.07925</f>
        <v>27431125.293097503</v>
      </c>
      <c r="D68" s="87">
        <f>'ESTIMATED Earned Revenue'!$L69*1.07925</f>
        <v>27431125.293097503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162862.250586195</v>
      </c>
      <c r="G68" s="89">
        <f t="shared" si="11"/>
        <v>6.2676058947336421E-3</v>
      </c>
      <c r="H68" s="90">
        <f t="shared" si="12"/>
        <v>5.9371334149086489E-3</v>
      </c>
      <c r="I68" s="91">
        <f t="shared" si="13"/>
        <v>-9065.2320000000182</v>
      </c>
      <c r="J68" s="91">
        <f>C68*(1+'Control Panel'!$C$44)</f>
        <v>29351304.063614331</v>
      </c>
      <c r="K68" s="91">
        <f>D68*(1+'Control Panel'!$C$44)</f>
        <v>29351304.063614331</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169942.60812722865</v>
      </c>
      <c r="N68" s="92">
        <f t="shared" si="14"/>
        <v>-9337.1889600000286</v>
      </c>
      <c r="O68" s="92">
        <f>J68*(1+'Control Panel'!$C$44)</f>
        <v>31405895.348067336</v>
      </c>
      <c r="P68" s="92">
        <f>K68*(1+'Control Panel'!$C$44)</f>
        <v>31405895.348067336</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177388.99069613466</v>
      </c>
      <c r="S68" s="92">
        <f t="shared" si="15"/>
        <v>-9617.3046288000478</v>
      </c>
      <c r="T68" s="92">
        <f>O68*(1+'Control Panel'!$C$44)</f>
        <v>33604308.022432052</v>
      </c>
      <c r="U68" s="92">
        <f>P68*(1+'Control Panel'!$C$44)</f>
        <v>33604308.022432052</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185223.13204486409</v>
      </c>
      <c r="X68" s="92">
        <f t="shared" si="16"/>
        <v>-9905.8237676640565</v>
      </c>
      <c r="Y68" s="91">
        <f>T68*(1+'Control Panel'!$C$44)</f>
        <v>35956609.584002294</v>
      </c>
      <c r="Z68" s="91">
        <f>U68*(1+'Control Panel'!$C$44)</f>
        <v>35956609.584002294</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193468.17064800457</v>
      </c>
      <c r="AC68" s="93">
        <f t="shared" si="17"/>
        <v>-10202.99848069399</v>
      </c>
      <c r="AD68" s="93">
        <f>Y68*(1+'Control Panel'!$C$44)</f>
        <v>38473572.254882455</v>
      </c>
      <c r="AE68" s="91">
        <f>Z68*(1+'Control Panel'!$C$44)</f>
        <v>38473572.254882455</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202148.74453416493</v>
      </c>
      <c r="AH68" s="91">
        <f t="shared" si="18"/>
        <v>-10509.088435114769</v>
      </c>
      <c r="AI68" s="92">
        <f t="shared" si="19"/>
        <v>977744.05032266979</v>
      </c>
      <c r="AJ68" s="92">
        <f t="shared" si="19"/>
        <v>928171.64605039684</v>
      </c>
      <c r="AK68" s="92">
        <f t="shared" si="20"/>
        <v>-49572.40427227295</v>
      </c>
    </row>
    <row r="69" spans="1:37" s="94" customFormat="1" ht="14" x14ac:dyDescent="0.3">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163465.550947665</v>
      </c>
      <c r="G69" s="89">
        <f t="shared" si="11"/>
        <v>6.2211870250944738E-3</v>
      </c>
      <c r="H69" s="90">
        <f t="shared" si="12"/>
        <v>5.8943091037499768E-3</v>
      </c>
      <c r="I69" s="91">
        <f t="shared" si="13"/>
        <v>-9065.2320000000182</v>
      </c>
      <c r="J69" s="91">
        <f>C69*(1+'Control Panel'!$C$44)</f>
        <v>29674069.757000782</v>
      </c>
      <c r="K69" s="91">
        <f>D69*(1+'Control Panel'!$C$44)</f>
        <v>29674069.757000782</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170588.13951400155</v>
      </c>
      <c r="N69" s="92">
        <f t="shared" si="14"/>
        <v>-9337.1889600000286</v>
      </c>
      <c r="O69" s="92">
        <f>J69*(1+'Control Panel'!$C$44)</f>
        <v>31751254.639990836</v>
      </c>
      <c r="P69" s="92">
        <f>K69*(1+'Control Panel'!$C$44)</f>
        <v>31751254.639990836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178079.70927998167</v>
      </c>
      <c r="S69" s="92">
        <f t="shared" si="15"/>
        <v>-9617.3046288000187</v>
      </c>
      <c r="T69" s="92">
        <f>O69*(1+'Control Panel'!$C$44)</f>
        <v>33973842.464790195</v>
      </c>
      <c r="U69" s="92">
        <f>P69*(1+'Control Panel'!$C$44)</f>
        <v>33973842.464790195</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185962.20092958037</v>
      </c>
      <c r="X69" s="92">
        <f t="shared" si="16"/>
        <v>-9905.8237676640565</v>
      </c>
      <c r="Y69" s="91">
        <f>T69*(1+'Control Panel'!$C$44)</f>
        <v>36352011.437325507</v>
      </c>
      <c r="Z69" s="91">
        <f>U69*(1+'Control Panel'!$C$44)</f>
        <v>36352011.437325507</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194258.974354651</v>
      </c>
      <c r="AC69" s="93">
        <f t="shared" si="17"/>
        <v>-10202.99848069399</v>
      </c>
      <c r="AD69" s="93">
        <f>Y69*(1+'Control Panel'!$C$44)</f>
        <v>38896652.237938292</v>
      </c>
      <c r="AE69" s="91">
        <f>Z69*(1+'Control Panel'!$C$44)</f>
        <v>38896652.237938292</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202994.90450027661</v>
      </c>
      <c r="AH69" s="91">
        <f t="shared" si="18"/>
        <v>-10509.088435114769</v>
      </c>
      <c r="AI69" s="92">
        <f t="shared" si="19"/>
        <v>981456.33285076404</v>
      </c>
      <c r="AJ69" s="92">
        <f t="shared" si="19"/>
        <v>931883.92857849109</v>
      </c>
      <c r="AK69" s="92">
        <f t="shared" si="20"/>
        <v>-49572.40427227295</v>
      </c>
    </row>
    <row r="70" spans="1:37" s="94" customFormat="1" ht="14" x14ac:dyDescent="0.3">
      <c r="A70" s="86" t="str">
        <f>'ESTIMATED Earned Revenue'!A71</f>
        <v>Hagerstown, MD</v>
      </c>
      <c r="B70" s="86"/>
      <c r="C70" s="87">
        <f>'ESTIMATED Earned Revenue'!$I71*1.07925</f>
        <v>28633209.408750001</v>
      </c>
      <c r="D70" s="87">
        <f>'ESTIMATED Earned Revenue'!$L71*1.07925</f>
        <v>28633209.408750001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165266.4188175</v>
      </c>
      <c r="G70" s="89">
        <f t="shared" si="11"/>
        <v>6.0884425608337895E-3</v>
      </c>
      <c r="H70" s="90">
        <f t="shared" si="12"/>
        <v>5.7718440311129203E-3</v>
      </c>
      <c r="I70" s="91">
        <f t="shared" si="13"/>
        <v>-9065.2320000000182</v>
      </c>
      <c r="J70" s="91">
        <f>C70*(1+'Control Panel'!$C$44)</f>
        <v>30637534.067362502</v>
      </c>
      <c r="K70" s="91">
        <f>D70*(1+'Control Panel'!$C$44)</f>
        <v>30637534.067362502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172515.06813472501</v>
      </c>
      <c r="N70" s="92">
        <f t="shared" si="14"/>
        <v>-9337.1889600000286</v>
      </c>
      <c r="O70" s="92">
        <f>J70*(1+'Control Panel'!$C$44)</f>
        <v>32782161.452077881</v>
      </c>
      <c r="P70" s="92">
        <f>K70*(1+'Control Panel'!$C$44)</f>
        <v>32782161.452077881</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180141.52290415575</v>
      </c>
      <c r="S70" s="92">
        <f t="shared" si="15"/>
        <v>-9617.3046288000478</v>
      </c>
      <c r="T70" s="92">
        <f>O70*(1+'Control Panel'!$C$44)</f>
        <v>35076912.753723331</v>
      </c>
      <c r="U70" s="92">
        <f>P70*(1+'Control Panel'!$C$44)</f>
        <v>35076912.753723331</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188168.34150744663</v>
      </c>
      <c r="X70" s="92">
        <f t="shared" si="16"/>
        <v>-9905.8237676640565</v>
      </c>
      <c r="Y70" s="91">
        <f>T70*(1+'Control Panel'!$C$44)</f>
        <v>37532296.646483965</v>
      </c>
      <c r="Z70" s="91">
        <f>U70*(1+'Control Panel'!$C$44)</f>
        <v>37532296.646483965</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196619.54477296793</v>
      </c>
      <c r="AC70" s="93">
        <f t="shared" si="17"/>
        <v>-10202.99848069399</v>
      </c>
      <c r="AD70" s="93">
        <f>Y70*(1+'Control Panel'!$C$44)</f>
        <v>40159557.411737844</v>
      </c>
      <c r="AE70" s="91">
        <f>Z70*(1+'Control Panel'!$C$44)</f>
        <v>40159557.411737844</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205520.7148478757</v>
      </c>
      <c r="AH70" s="91">
        <f t="shared" si="18"/>
        <v>-10509.088435114769</v>
      </c>
      <c r="AI70" s="92">
        <f t="shared" si="19"/>
        <v>992537.59643944399</v>
      </c>
      <c r="AJ70" s="92">
        <f t="shared" si="19"/>
        <v>942965.19216717104</v>
      </c>
      <c r="AK70" s="92">
        <f t="shared" si="20"/>
        <v>-49572.40427227295</v>
      </c>
    </row>
    <row r="71" spans="1:37" s="94" customFormat="1" ht="14" x14ac:dyDescent="0.3">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166789.02040050001</v>
      </c>
      <c r="G71" s="89">
        <f t="shared" si="11"/>
        <v>5.982554266170571E-3</v>
      </c>
      <c r="H71" s="90">
        <f t="shared" si="12"/>
        <v>5.6741554550237576E-3</v>
      </c>
      <c r="I71" s="91">
        <f t="shared" si="13"/>
        <v>-9065.2319999999891</v>
      </c>
      <c r="J71" s="91">
        <f>C71*(1+'Control Panel'!$C$44)</f>
        <v>31452125.914267503</v>
      </c>
      <c r="K71" s="91">
        <f>D71*(1+'Control Panel'!$C$44)</f>
        <v>31452125.914267503</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174144.25182853499</v>
      </c>
      <c r="N71" s="92">
        <f t="shared" si="14"/>
        <v>-9337.1889600000286</v>
      </c>
      <c r="O71" s="92">
        <f>J71*(1+'Control Panel'!$C$44)</f>
        <v>33653774.728266232</v>
      </c>
      <c r="P71" s="92">
        <f>K71*(1+'Control Panel'!$C$44)</f>
        <v>33653774.728266232</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181884.74945653247</v>
      </c>
      <c r="S71" s="92">
        <f t="shared" si="15"/>
        <v>-9617.3046288000187</v>
      </c>
      <c r="T71" s="92">
        <f>O71*(1+'Control Panel'!$C$44)</f>
        <v>36009538.95924487</v>
      </c>
      <c r="U71" s="92">
        <f>P71*(1+'Control Panel'!$C$44)</f>
        <v>36009538.95924487</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190033.59391848973</v>
      </c>
      <c r="X71" s="92">
        <f t="shared" si="16"/>
        <v>-9905.8237676640565</v>
      </c>
      <c r="Y71" s="91">
        <f>T71*(1+'Control Panel'!$C$44)</f>
        <v>38530206.686392009</v>
      </c>
      <c r="Z71" s="91">
        <f>U71*(1+'Control Panel'!$C$44)</f>
        <v>38530206.686392009</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198615.364852784</v>
      </c>
      <c r="AC71" s="93">
        <f t="shared" si="17"/>
        <v>-10202.99848069399</v>
      </c>
      <c r="AD71" s="93">
        <f>Y71*(1+'Control Panel'!$C$44)</f>
        <v>41227321.154439449</v>
      </c>
      <c r="AE71" s="91">
        <f>Z71*(1+'Control Panel'!$C$44)</f>
        <v>41227321.154439449</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207656.2423332789</v>
      </c>
      <c r="AH71" s="91">
        <f t="shared" si="18"/>
        <v>-10509.088435114798</v>
      </c>
      <c r="AI71" s="92">
        <f t="shared" si="19"/>
        <v>1001906.606661893</v>
      </c>
      <c r="AJ71" s="92">
        <f t="shared" si="19"/>
        <v>952334.20238962001</v>
      </c>
      <c r="AK71" s="92">
        <f t="shared" si="20"/>
        <v>-49572.40427227295</v>
      </c>
    </row>
    <row r="72" spans="1:37" s="94" customFormat="1" ht="14" x14ac:dyDescent="0.3">
      <c r="A72" s="86" t="s">
        <v>56</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167711.67770100001</v>
      </c>
      <c r="G72" s="89">
        <f t="shared" si="11"/>
        <v>5.9210163407630891E-3</v>
      </c>
      <c r="H72" s="90">
        <f t="shared" si="12"/>
        <v>5.6173828690863027E-3</v>
      </c>
      <c r="I72" s="91">
        <f t="shared" si="13"/>
        <v>-9065.2319999999891</v>
      </c>
      <c r="J72" s="91">
        <f>C72*(1+'Control Panel'!$C$44)</f>
        <v>31945747.570035003</v>
      </c>
      <c r="K72" s="91">
        <f>D72*(1+'Control Panel'!$C$44)</f>
        <v>31945747.570035003</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175131.49514007001</v>
      </c>
      <c r="N72" s="92">
        <f t="shared" si="14"/>
        <v>-9337.1889600000286</v>
      </c>
      <c r="O72" s="92">
        <f>J72*(1+'Control Panel'!$C$44)</f>
        <v>34181949.899937458</v>
      </c>
      <c r="P72" s="92">
        <f>K72*(1+'Control Panel'!$C$44)</f>
        <v>34181949.899937458</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182941.09979987491</v>
      </c>
      <c r="S72" s="92">
        <f t="shared" si="15"/>
        <v>-9617.3046288000478</v>
      </c>
      <c r="T72" s="92">
        <f>O72*(1+'Control Panel'!$C$44)</f>
        <v>36574686.392933086</v>
      </c>
      <c r="U72" s="92">
        <f>P72*(1+'Control Panel'!$C$44)</f>
        <v>36574686.392933086</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191163.88878586615</v>
      </c>
      <c r="X72" s="92">
        <f t="shared" si="16"/>
        <v>-9905.8237676640565</v>
      </c>
      <c r="Y72" s="91">
        <f>T72*(1+'Control Panel'!$C$44)</f>
        <v>39134914.440438405</v>
      </c>
      <c r="Z72" s="91">
        <f>U72*(1+'Control Panel'!$C$44)</f>
        <v>39134914.440438405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199824.78036087679</v>
      </c>
      <c r="AC72" s="93">
        <f t="shared" si="17"/>
        <v>-10202.99848069399</v>
      </c>
      <c r="AD72" s="93">
        <f>Y72*(1+'Control Panel'!$C$44)</f>
        <v>41874358.451269098</v>
      </c>
      <c r="AE72" s="91">
        <f>Z72*(1+'Control Panel'!$C$44)</f>
        <v>41874358.451269098</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208950.31692693822</v>
      </c>
      <c r="AH72" s="91">
        <f t="shared" si="18"/>
        <v>-10509.088435114769</v>
      </c>
      <c r="AI72" s="92">
        <f t="shared" si="19"/>
        <v>1007583.985285899</v>
      </c>
      <c r="AJ72" s="92">
        <f t="shared" si="19"/>
        <v>958011.58101362619</v>
      </c>
      <c r="AK72" s="92">
        <f t="shared" si="20"/>
        <v>-49572.404272272834</v>
      </c>
    </row>
    <row r="73" spans="1:37" s="94" customFormat="1" ht="14" x14ac:dyDescent="0.3">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167996.7999246133</v>
      </c>
      <c r="G73" s="89">
        <f t="shared" si="11"/>
        <v>5.902382531971501E-3</v>
      </c>
      <c r="H73" s="90">
        <f t="shared" si="12"/>
        <v>5.600192014764231E-3</v>
      </c>
      <c r="I73" s="91">
        <f t="shared" si="13"/>
        <v>-9065.2319999999891</v>
      </c>
      <c r="J73" s="91">
        <f>C73*(1+'Control Panel'!$C$44)</f>
        <v>32098287.959668115</v>
      </c>
      <c r="K73" s="91">
        <f>D73*(1+'Control Panel'!$C$44)</f>
        <v>32098287.959668115</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175436.57591933623</v>
      </c>
      <c r="N73" s="92">
        <f t="shared" si="14"/>
        <v>-9337.1889600000286</v>
      </c>
      <c r="O73" s="92">
        <f>J73*(1+'Control Panel'!$C$44)</f>
        <v>34345168.116844885</v>
      </c>
      <c r="P73" s="92">
        <f>K73*(1+'Control Panel'!$C$44)</f>
        <v>34345168.116844885</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183267.53623368975</v>
      </c>
      <c r="S73" s="92">
        <f t="shared" si="15"/>
        <v>-9617.3046288000478</v>
      </c>
      <c r="T73" s="92">
        <f>O73*(1+'Control Panel'!$C$44)</f>
        <v>36749329.885024026</v>
      </c>
      <c r="U73" s="92">
        <f>P73*(1+'Control Panel'!$C$44)</f>
        <v>36749329.885024026</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191513.17577004802</v>
      </c>
      <c r="X73" s="92">
        <f t="shared" si="16"/>
        <v>-9905.8237676640565</v>
      </c>
      <c r="Y73" s="91">
        <f>T73*(1+'Control Panel'!$C$44)</f>
        <v>39321782.976975709</v>
      </c>
      <c r="Z73" s="91">
        <f>U73*(1+'Control Panel'!$C$44)</f>
        <v>39321782.976975709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200198.51743395141</v>
      </c>
      <c r="AC73" s="93">
        <f t="shared" si="17"/>
        <v>-10202.99848069399</v>
      </c>
      <c r="AD73" s="93">
        <f>Y73*(1+'Control Panel'!$C$44)</f>
        <v>42074307.785364009</v>
      </c>
      <c r="AE73" s="91">
        <f>Z73*(1+'Control Panel'!$C$44)</f>
        <v>42074307.785364009</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209350.21559512804</v>
      </c>
      <c r="AH73" s="91">
        <f t="shared" si="18"/>
        <v>-10509.088435114769</v>
      </c>
      <c r="AI73" s="92">
        <f t="shared" si="19"/>
        <v>1009338.4252244263</v>
      </c>
      <c r="AJ73" s="92">
        <f t="shared" si="19"/>
        <v>959766.02095215337</v>
      </c>
      <c r="AK73" s="92">
        <f t="shared" si="20"/>
        <v>-49572.40427227295</v>
      </c>
    </row>
    <row r="74" spans="1:37" s="94" customFormat="1" ht="14" x14ac:dyDescent="0.3">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168525.17596546499</v>
      </c>
      <c r="G74" s="89">
        <f t="shared" si="11"/>
        <v>5.8683152963254874E-3</v>
      </c>
      <c r="H74" s="90">
        <f t="shared" si="12"/>
        <v>5.5687628586697079E-3</v>
      </c>
      <c r="I74" s="91">
        <f t="shared" si="13"/>
        <v>-9065.2320000000182</v>
      </c>
      <c r="J74" s="91">
        <f>C74*(1+'Control Panel'!$C$44)</f>
        <v>32380969.141523778</v>
      </c>
      <c r="K74" s="91">
        <f>D74*(1+'Control Panel'!$C$44)</f>
        <v>32380969.141523778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176001.93828304755</v>
      </c>
      <c r="N74" s="92">
        <f t="shared" si="14"/>
        <v>-9337.1889600000286</v>
      </c>
      <c r="O74" s="92">
        <f>J74*(1+'Control Panel'!$C$44)</f>
        <v>34647636.981430449</v>
      </c>
      <c r="P74" s="92">
        <f>K74*(1+'Control Panel'!$C$44)</f>
        <v>34647636.981430449</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183872.47396286088</v>
      </c>
      <c r="S74" s="92">
        <f t="shared" si="15"/>
        <v>-9617.3046288000478</v>
      </c>
      <c r="T74" s="92">
        <f>O74*(1+'Control Panel'!$C$44)</f>
        <v>37072971.570130579</v>
      </c>
      <c r="U74" s="92">
        <f>P74*(1+'Control Panel'!$C$44)</f>
        <v>37072971.570130579</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192160.45914026114</v>
      </c>
      <c r="X74" s="92">
        <f t="shared" si="16"/>
        <v>-9905.8237676640565</v>
      </c>
      <c r="Y74" s="91">
        <f>T74*(1+'Control Panel'!$C$44)</f>
        <v>39668079.580039725</v>
      </c>
      <c r="Z74" s="91">
        <f>U74*(1+'Control Panel'!$C$44)</f>
        <v>39668079.580039725</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200891.11064007942</v>
      </c>
      <c r="AC74" s="93">
        <f t="shared" si="17"/>
        <v>-10202.998480694019</v>
      </c>
      <c r="AD74" s="93">
        <f>Y74*(1+'Control Panel'!$C$44)</f>
        <v>42444845.150642507</v>
      </c>
      <c r="AE74" s="91">
        <f>Z74*(1+'Control Panel'!$C$44)</f>
        <v>42444845.150642507</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210091.29032568503</v>
      </c>
      <c r="AH74" s="91">
        <f t="shared" si="18"/>
        <v>-10509.088435114769</v>
      </c>
      <c r="AI74" s="92">
        <f t="shared" si="19"/>
        <v>1012589.6766242068</v>
      </c>
      <c r="AJ74" s="92">
        <f t="shared" si="19"/>
        <v>963017.27235193399</v>
      </c>
      <c r="AK74" s="92">
        <f t="shared" si="20"/>
        <v>-49572.404272272834</v>
      </c>
    </row>
    <row r="75" spans="1:37" s="94" customFormat="1" ht="14" x14ac:dyDescent="0.3">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168909.04382131502</v>
      </c>
      <c r="G75" s="89">
        <f t="shared" si="11"/>
        <v>5.8439359627258918E-3</v>
      </c>
      <c r="H75" s="90">
        <f t="shared" si="12"/>
        <v>5.5462713982781528E-3</v>
      </c>
      <c r="I75" s="91">
        <f t="shared" si="13"/>
        <v>-9065.2319999999891</v>
      </c>
      <c r="J75" s="91">
        <f>C75*(1+'Control Panel'!$C$44)</f>
        <v>32586338.444403529</v>
      </c>
      <c r="K75" s="91">
        <f>D75*(1+'Control Panel'!$C$44)</f>
        <v>32586338.444403529</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176412.67688880707</v>
      </c>
      <c r="N75" s="92">
        <f t="shared" si="14"/>
        <v>-9337.1889600000286</v>
      </c>
      <c r="O75" s="92">
        <f>J75*(1+'Control Panel'!$C$44)</f>
        <v>34867382.135511778</v>
      </c>
      <c r="P75" s="92">
        <f>K75*(1+'Control Panel'!$C$44)</f>
        <v>34867382.135511778</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184311.96427102355</v>
      </c>
      <c r="S75" s="92">
        <f t="shared" si="15"/>
        <v>-9617.3046288000478</v>
      </c>
      <c r="T75" s="92">
        <f>O75*(1+'Control Panel'!$C$44)</f>
        <v>37308098.884997606</v>
      </c>
      <c r="U75" s="92">
        <f>P75*(1+'Control Panel'!$C$44)</f>
        <v>37308098.884997606</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192630.7137699952</v>
      </c>
      <c r="X75" s="92">
        <f t="shared" si="16"/>
        <v>-9905.8237676640565</v>
      </c>
      <c r="Y75" s="91">
        <f>T75*(1+'Control Panel'!$C$44)</f>
        <v>39919665.80694744</v>
      </c>
      <c r="Z75" s="91">
        <f>U75*(1+'Control Panel'!$C$44)</f>
        <v>39919665.80694744</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201394.28309389486</v>
      </c>
      <c r="AC75" s="93">
        <f t="shared" si="17"/>
        <v>-10202.99848069399</v>
      </c>
      <c r="AD75" s="93">
        <f>Y75*(1+'Control Panel'!$C$44)</f>
        <v>42714042.41343376</v>
      </c>
      <c r="AE75" s="91">
        <f>Z75*(1+'Control Panel'!$C$44)</f>
        <v>42714042.41343376</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210629.68485126755</v>
      </c>
      <c r="AH75" s="91">
        <f t="shared" si="18"/>
        <v>-10509.088435114769</v>
      </c>
      <c r="AI75" s="92">
        <f t="shared" si="19"/>
        <v>1014951.7271472611</v>
      </c>
      <c r="AJ75" s="92">
        <f t="shared" si="19"/>
        <v>965379.3228749882</v>
      </c>
      <c r="AK75" s="92">
        <f t="shared" si="20"/>
        <v>-49572.40427227295</v>
      </c>
    </row>
    <row r="76" spans="1:37" s="94" customFormat="1" ht="14" x14ac:dyDescent="0.3">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169595.50503606</v>
      </c>
      <c r="G76" s="89">
        <f t="shared" si="11"/>
        <v>5.8010965875339836E-3</v>
      </c>
      <c r="H76" s="90">
        <f t="shared" si="12"/>
        <v>5.5067493946765519E-3</v>
      </c>
      <c r="I76" s="91">
        <f t="shared" si="13"/>
        <v>-9065.2320000000182</v>
      </c>
      <c r="J76" s="91">
        <f>C76*(1+'Control Panel'!$C$44)</f>
        <v>32953595.194292109</v>
      </c>
      <c r="K76" s="91">
        <f>D76*(1+'Control Panel'!$C$44)</f>
        <v>32953595.194292109</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177147.19038858422</v>
      </c>
      <c r="N76" s="92">
        <f t="shared" si="14"/>
        <v>-9337.1889600000286</v>
      </c>
      <c r="O76" s="92">
        <f>J76*(1+'Control Panel'!$C$44)</f>
        <v>35260346.857892558</v>
      </c>
      <c r="P76" s="92">
        <f>K76*(1+'Control Panel'!$C$44)</f>
        <v>35260346.857892558</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185097.89371578512</v>
      </c>
      <c r="S76" s="92">
        <f t="shared" si="15"/>
        <v>-9617.3046288000187</v>
      </c>
      <c r="T76" s="92">
        <f>O76*(1+'Control Panel'!$C$44)</f>
        <v>37728571.137945041</v>
      </c>
      <c r="U76" s="92">
        <f>P76*(1+'Control Panel'!$C$44)</f>
        <v>37728571.137945041</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193471.65827589008</v>
      </c>
      <c r="X76" s="92">
        <f t="shared" si="16"/>
        <v>-9905.8237676640565</v>
      </c>
      <c r="Y76" s="91">
        <f>T76*(1+'Control Panel'!$C$44)</f>
        <v>40369571.117601193</v>
      </c>
      <c r="Z76" s="91">
        <f>U76*(1+'Control Panel'!$C$44)</f>
        <v>40369571.117601193</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202294.09371520238</v>
      </c>
      <c r="AC76" s="93">
        <f t="shared" si="17"/>
        <v>-10202.99848069399</v>
      </c>
      <c r="AD76" s="93">
        <f>Y76*(1+'Control Panel'!$C$44)</f>
        <v>43195441.095833279</v>
      </c>
      <c r="AE76" s="91">
        <f>Z76*(1+'Control Panel'!$C$44)</f>
        <v>43195441.095833279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211592.48221606656</v>
      </c>
      <c r="AH76" s="91">
        <f t="shared" si="18"/>
        <v>-10509.088435114769</v>
      </c>
      <c r="AI76" s="92">
        <f t="shared" si="19"/>
        <v>1019175.7225838013</v>
      </c>
      <c r="AJ76" s="92">
        <f t="shared" si="19"/>
        <v>969603.31831152842</v>
      </c>
      <c r="AK76" s="92">
        <f t="shared" si="20"/>
        <v>-49572.404272272834</v>
      </c>
    </row>
    <row r="77" spans="1:37" s="94" customFormat="1" ht="14" x14ac:dyDescent="0.3">
      <c r="A77" s="86" t="str">
        <f>'ESTIMATED Earned Revenue'!A78</f>
        <v>Mobile, AL</v>
      </c>
      <c r="B77" s="86"/>
      <c r="C77" s="87">
        <f>'ESTIMATED Earned Revenue'!$I78*1.07925</f>
        <v>31450838.422980003</v>
      </c>
      <c r="D77" s="87">
        <f>'ESTIMATED Earned Revenue'!$L78*1.07925</f>
        <v>31450838.422980003</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170901.67684596</v>
      </c>
      <c r="G77" s="89">
        <f t="shared" si="11"/>
        <v>5.7221656995466493E-3</v>
      </c>
      <c r="H77" s="90">
        <f t="shared" si="12"/>
        <v>5.4339307126734099E-3</v>
      </c>
      <c r="I77" s="91">
        <f t="shared" si="13"/>
        <v>-9065.2320000000182</v>
      </c>
      <c r="J77" s="91">
        <f>C77*(1+'Control Panel'!$C$44)</f>
        <v>33652397.112588607</v>
      </c>
      <c r="K77" s="91">
        <f>D77*(1+'Control Panel'!$C$44)</f>
        <v>33652397.112588607</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178544.7942251772</v>
      </c>
      <c r="N77" s="92">
        <f t="shared" si="14"/>
        <v>-9337.1889600000286</v>
      </c>
      <c r="O77" s="92">
        <f>J77*(1+'Control Panel'!$C$44)</f>
        <v>36008064.910469808</v>
      </c>
      <c r="P77" s="92">
        <f>K77*(1+'Control Panel'!$C$44)</f>
        <v>36008064.910469808</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186593.3298209396</v>
      </c>
      <c r="S77" s="92">
        <f t="shared" si="15"/>
        <v>-9617.3046288000478</v>
      </c>
      <c r="T77" s="92">
        <f>O77*(1+'Control Panel'!$C$44)</f>
        <v>38528629.454202697</v>
      </c>
      <c r="U77" s="92">
        <f>P77*(1+'Control Panel'!$C$44)</f>
        <v>38528629.454202697</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195071.77490840538</v>
      </c>
      <c r="X77" s="92">
        <f t="shared" si="16"/>
        <v>-9905.8237676640565</v>
      </c>
      <c r="Y77" s="91">
        <f>T77*(1+'Control Panel'!$C$44)</f>
        <v>41225633.515996888</v>
      </c>
      <c r="Z77" s="91">
        <f>U77*(1+'Control Panel'!$C$44)</f>
        <v>41225633.515996888</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204006.21851199376</v>
      </c>
      <c r="AC77" s="93">
        <f t="shared" si="17"/>
        <v>-10202.99848069399</v>
      </c>
      <c r="AD77" s="93">
        <f>Y77*(1+'Control Panel'!$C$44)</f>
        <v>44111427.862116672</v>
      </c>
      <c r="AE77" s="91">
        <f>Z77*(1+'Control Panel'!$C$44)</f>
        <v>44111427.862116672</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213424.45574863337</v>
      </c>
      <c r="AH77" s="91">
        <f t="shared" si="18"/>
        <v>-10509.088435114769</v>
      </c>
      <c r="AI77" s="92">
        <f t="shared" si="19"/>
        <v>1027212.9774874223</v>
      </c>
      <c r="AJ77" s="92">
        <f t="shared" si="19"/>
        <v>977640.57321514934</v>
      </c>
      <c r="AK77" s="92">
        <f t="shared" si="20"/>
        <v>-49572.40427227295</v>
      </c>
    </row>
    <row r="78" spans="1:37" s="94" customFormat="1" ht="14" x14ac:dyDescent="0.3">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171511.253801655</v>
      </c>
      <c r="G78" s="89">
        <f t="shared" si="11"/>
        <v>5.6864405910043454E-3</v>
      </c>
      <c r="H78" s="90">
        <f t="shared" si="12"/>
        <v>5.4009720651172436E-3</v>
      </c>
      <c r="I78" s="91">
        <f t="shared" si="13"/>
        <v>-9065.2320000000182</v>
      </c>
      <c r="J78" s="91">
        <f>C78*(1+'Control Panel'!$C$44)</f>
        <v>33978520.783885427</v>
      </c>
      <c r="K78" s="91">
        <f>D78*(1+'Control Panel'!$C$44)</f>
        <v>33978520.783885427</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179197.04156777085</v>
      </c>
      <c r="N78" s="92">
        <f t="shared" si="14"/>
        <v>-9337.1889600000286</v>
      </c>
      <c r="O78" s="92">
        <f>J78*(1+'Control Panel'!$C$44)</f>
        <v>36357017.238757409</v>
      </c>
      <c r="P78" s="92">
        <f>K78*(1+'Control Panel'!$C$44)</f>
        <v>36357017.238757409</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187291.23447751481</v>
      </c>
      <c r="S78" s="92">
        <f t="shared" si="15"/>
        <v>-9617.3046288000478</v>
      </c>
      <c r="T78" s="92">
        <f>O78*(1+'Control Panel'!$C$44)</f>
        <v>38902008.44547043</v>
      </c>
      <c r="U78" s="92">
        <f>P78*(1+'Control Panel'!$C$44)</f>
        <v>38902008.44547043</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195818.53289094084</v>
      </c>
      <c r="X78" s="92">
        <f t="shared" si="16"/>
        <v>-9905.8237676640565</v>
      </c>
      <c r="Y78" s="91">
        <f>T78*(1+'Control Panel'!$C$44)</f>
        <v>41625149.036653362</v>
      </c>
      <c r="Z78" s="91">
        <f>U78*(1+'Control Panel'!$C$44)</f>
        <v>41625149.036653362</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204805.2495533067</v>
      </c>
      <c r="AC78" s="93">
        <f t="shared" si="17"/>
        <v>-10202.99848069399</v>
      </c>
      <c r="AD78" s="93">
        <f>Y78*(1+'Control Panel'!$C$44)</f>
        <v>44538909.469219103</v>
      </c>
      <c r="AE78" s="91">
        <f>Z78*(1+'Control Panel'!$C$44)</f>
        <v>44538909.469219103</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214279.41896283822</v>
      </c>
      <c r="AH78" s="91">
        <f t="shared" si="18"/>
        <v>-10509.088435114769</v>
      </c>
      <c r="AI78" s="92">
        <f t="shared" si="19"/>
        <v>1030963.8817246442</v>
      </c>
      <c r="AJ78" s="92">
        <f t="shared" si="19"/>
        <v>981391.47745237139</v>
      </c>
      <c r="AK78" s="92">
        <f t="shared" si="20"/>
        <v>-49572.404272272834</v>
      </c>
    </row>
    <row r="79" spans="1:37" s="94" customFormat="1" ht="14" x14ac:dyDescent="0.3">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172799.7651315</v>
      </c>
      <c r="G79" s="89">
        <f t="shared" si="11"/>
        <v>5.6131375403116416E-3</v>
      </c>
      <c r="H79" s="90">
        <f t="shared" si="12"/>
        <v>5.3333454150900862E-3</v>
      </c>
      <c r="I79" s="91">
        <f t="shared" si="13"/>
        <v>-9065.2320000000182</v>
      </c>
      <c r="J79" s="91">
        <f>C79*(1+'Control Panel'!$C$44)</f>
        <v>34667874.345352508</v>
      </c>
      <c r="K79" s="91">
        <f>D79*(1+'Control Panel'!$C$44)</f>
        <v>34667874.345352508</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180575.74869070502</v>
      </c>
      <c r="N79" s="92">
        <f t="shared" si="14"/>
        <v>-9337.1889600000286</v>
      </c>
      <c r="O79" s="92">
        <f>J79*(1+'Control Panel'!$C$44)</f>
        <v>37094625.549527183</v>
      </c>
      <c r="P79" s="92">
        <f>K79*(1+'Control Panel'!$C$44)</f>
        <v>37094625.549527183</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188766.45109905436</v>
      </c>
      <c r="S79" s="92">
        <f t="shared" si="15"/>
        <v>-9617.3046288000478</v>
      </c>
      <c r="T79" s="92">
        <f>O79*(1+'Control Panel'!$C$44)</f>
        <v>39691249.337994091</v>
      </c>
      <c r="U79" s="92">
        <f>P79*(1+'Control Panel'!$C$44)</f>
        <v>39691249.337994091</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197397.01467598818</v>
      </c>
      <c r="X79" s="92">
        <f t="shared" si="16"/>
        <v>-9905.8237676640274</v>
      </c>
      <c r="Y79" s="91">
        <f>T79*(1+'Control Panel'!$C$44)</f>
        <v>42469636.791653678</v>
      </c>
      <c r="Z79" s="91">
        <f>U79*(1+'Control Panel'!$C$44)</f>
        <v>42469636.791653678</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206494.22506330733</v>
      </c>
      <c r="AC79" s="93">
        <f t="shared" si="17"/>
        <v>-10202.998480694019</v>
      </c>
      <c r="AD79" s="93">
        <f>Y79*(1+'Control Panel'!$C$44)</f>
        <v>45442511.367069438</v>
      </c>
      <c r="AE79" s="91">
        <f>Z79*(1+'Control Panel'!$C$44)</f>
        <v>45442511.367069438</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216086.6227585389</v>
      </c>
      <c r="AH79" s="91">
        <f t="shared" si="18"/>
        <v>-10509.088435114769</v>
      </c>
      <c r="AI79" s="92">
        <f t="shared" si="19"/>
        <v>1038892.4665598666</v>
      </c>
      <c r="AJ79" s="92">
        <f t="shared" si="19"/>
        <v>989320.06228759384</v>
      </c>
      <c r="AK79" s="92">
        <f t="shared" si="20"/>
        <v>-49572.404272272717</v>
      </c>
    </row>
    <row r="80" spans="1:37" s="94" customFormat="1" ht="14" x14ac:dyDescent="0.3">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173609.612206875</v>
      </c>
      <c r="G80" s="89">
        <f t="shared" si="11"/>
        <v>5.5685390619557166E-3</v>
      </c>
      <c r="H80" s="90">
        <f t="shared" si="12"/>
        <v>5.292200528772004E-3</v>
      </c>
      <c r="I80" s="91">
        <f t="shared" si="13"/>
        <v>-9065.2320000000182</v>
      </c>
      <c r="J80" s="91">
        <f>C80*(1+'Control Panel'!$C$44)</f>
        <v>35101142.530678123</v>
      </c>
      <c r="K80" s="91">
        <f>D80*(1+'Control Panel'!$C$44)</f>
        <v>35101142.530678123</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181442.28506135626</v>
      </c>
      <c r="N80" s="92">
        <f t="shared" si="14"/>
        <v>-9337.1889599999995</v>
      </c>
      <c r="O80" s="92">
        <f>J80*(1+'Control Panel'!$C$44)</f>
        <v>37558222.507825591</v>
      </c>
      <c r="P80" s="92">
        <f>K80*(1+'Control Panel'!$C$44)</f>
        <v>37558222.507825591</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189693.64501565119</v>
      </c>
      <c r="S80" s="92">
        <f t="shared" si="15"/>
        <v>-9617.3046288000187</v>
      </c>
      <c r="T80" s="92">
        <f>O80*(1+'Control Panel'!$C$44)</f>
        <v>40187298.083373383</v>
      </c>
      <c r="U80" s="92">
        <f>P80*(1+'Control Panel'!$C$44)</f>
        <v>40187298.083373383</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198389.11216674675</v>
      </c>
      <c r="X80" s="92">
        <f t="shared" si="16"/>
        <v>-9905.8237676640565</v>
      </c>
      <c r="Y80" s="91">
        <f>T80*(1+'Control Panel'!$C$44)</f>
        <v>43000408.949209519</v>
      </c>
      <c r="Z80" s="91">
        <f>U80*(1+'Control Panel'!$C$44)</f>
        <v>43000408.949209519</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207555.76937841903</v>
      </c>
      <c r="AC80" s="93">
        <f t="shared" si="17"/>
        <v>-10202.99848069399</v>
      </c>
      <c r="AD80" s="93">
        <f>Y80*(1+'Control Panel'!$C$44)</f>
        <v>46010437.575654186</v>
      </c>
      <c r="AE80" s="91">
        <f>Z80*(1+'Control Panel'!$C$44)</f>
        <v>46010437.575654186</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217222.47517570839</v>
      </c>
      <c r="AH80" s="91">
        <f t="shared" si="18"/>
        <v>-10509.088435114769</v>
      </c>
      <c r="AI80" s="92">
        <f t="shared" si="19"/>
        <v>1043875.6910701544</v>
      </c>
      <c r="AJ80" s="92">
        <f t="shared" si="19"/>
        <v>994303.28679788171</v>
      </c>
      <c r="AK80" s="92">
        <f t="shared" si="20"/>
        <v>-49572.404272272717</v>
      </c>
    </row>
    <row r="81" spans="1:37" s="94" customFormat="1" ht="14" x14ac:dyDescent="0.3">
      <c r="A81" s="86" t="str">
        <f>'ESTIMATED Earned Revenue'!A82</f>
        <v>Honolulu, HI</v>
      </c>
      <c r="B81" s="86"/>
      <c r="C81" s="87">
        <f>'ESTIMATED Earned Revenue'!$I82*1.07925</f>
        <v>33279866.321250003</v>
      </c>
      <c r="D81" s="87">
        <f>'ESTIMATED Earned Revenue'!$L82*1.07925</f>
        <v>33279866.321250003</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174559.73264250002</v>
      </c>
      <c r="G81" s="89">
        <f t="shared" si="11"/>
        <v>5.5175992256089983E-3</v>
      </c>
      <c r="H81" s="90">
        <f t="shared" si="12"/>
        <v>5.2452053429986106E-3</v>
      </c>
      <c r="I81" s="91">
        <f t="shared" si="13"/>
        <v>-9065.2319999999891</v>
      </c>
      <c r="J81" s="91">
        <f>C81*(1+'Control Panel'!$C$44)</f>
        <v>35609456.963737503</v>
      </c>
      <c r="K81" s="91">
        <f>D81*(1+'Control Panel'!$C$44)</f>
        <v>35609456.963737503</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182458.91392747499</v>
      </c>
      <c r="N81" s="92">
        <f t="shared" si="14"/>
        <v>-9337.1889600000286</v>
      </c>
      <c r="O81" s="92">
        <f>J81*(1+'Control Panel'!$C$44)</f>
        <v>38102118.951199129</v>
      </c>
      <c r="P81" s="92">
        <f>K81*(1+'Control Panel'!$C$44)</f>
        <v>38102118.951199129</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190781.43790239826</v>
      </c>
      <c r="S81" s="92">
        <f t="shared" si="15"/>
        <v>-9617.3046288000478</v>
      </c>
      <c r="T81" s="92">
        <f>O81*(1+'Control Panel'!$C$44)</f>
        <v>40769267.277783073</v>
      </c>
      <c r="U81" s="92">
        <f>P81*(1+'Control Panel'!$C$44)</f>
        <v>40769267.277783073</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199553.05055556612</v>
      </c>
      <c r="X81" s="92">
        <f t="shared" si="16"/>
        <v>-9905.8237676640565</v>
      </c>
      <c r="Y81" s="91">
        <f>T81*(1+'Control Panel'!$C$44)</f>
        <v>43623115.987227894</v>
      </c>
      <c r="Z81" s="91">
        <f>U81*(1+'Control Panel'!$C$44)</f>
        <v>43623115.987227894</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208801.18345445578</v>
      </c>
      <c r="AC81" s="93">
        <f t="shared" si="17"/>
        <v>-10202.99848069399</v>
      </c>
      <c r="AD81" s="93">
        <f>Y81*(1+'Control Panel'!$C$44)</f>
        <v>46676734.106333852</v>
      </c>
      <c r="AE81" s="91">
        <f>Z81*(1+'Control Panel'!$C$44)</f>
        <v>46676734.106333852</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218555.06823706772</v>
      </c>
      <c r="AH81" s="91">
        <f t="shared" si="18"/>
        <v>-10509.088435114769</v>
      </c>
      <c r="AI81" s="92">
        <f t="shared" si="19"/>
        <v>1049722.0583492357</v>
      </c>
      <c r="AJ81" s="92">
        <f t="shared" si="19"/>
        <v>1000149.654076963</v>
      </c>
      <c r="AK81" s="92">
        <f t="shared" si="20"/>
        <v>-49572.404272272717</v>
      </c>
    </row>
    <row r="82" spans="1:37" s="94" customFormat="1" ht="14" x14ac:dyDescent="0.3">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174831.96266250001</v>
      </c>
      <c r="G82" s="89">
        <f t="shared" si="11"/>
        <v>5.5032708104407147E-3</v>
      </c>
      <c r="H82" s="90">
        <f t="shared" si="12"/>
        <v>5.231986483635015E-3</v>
      </c>
      <c r="I82" s="91">
        <f t="shared" si="13"/>
        <v>-9065.2319999999891</v>
      </c>
      <c r="J82" s="91">
        <f>C82*(1+'Control Panel'!$C$44)</f>
        <v>35755100.024437502</v>
      </c>
      <c r="K82" s="91">
        <f>D82*(1+'Control Panel'!$C$44)</f>
        <v>35755100.024437502</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182750.20004887501</v>
      </c>
      <c r="N82" s="92">
        <f t="shared" si="14"/>
        <v>-9337.1889600000286</v>
      </c>
      <c r="O82" s="92">
        <f>J82*(1+'Control Panel'!$C$44)</f>
        <v>38257957.026148133</v>
      </c>
      <c r="P82" s="92">
        <f>K82*(1+'Control Panel'!$C$44)</f>
        <v>38257957.026148133</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191093.11405229627</v>
      </c>
      <c r="S82" s="92">
        <f t="shared" si="15"/>
        <v>-9617.3046288000478</v>
      </c>
      <c r="T82" s="92">
        <f>O82*(1+'Control Panel'!$C$44)</f>
        <v>40936014.017978504</v>
      </c>
      <c r="U82" s="92">
        <f>P82*(1+'Control Panel'!$C$44)</f>
        <v>40936014.017978504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199886.54403595699</v>
      </c>
      <c r="X82" s="92">
        <f t="shared" si="16"/>
        <v>-9905.8237676640565</v>
      </c>
      <c r="Y82" s="91">
        <f>T82*(1+'Control Panel'!$C$44)</f>
        <v>43801534.999237001</v>
      </c>
      <c r="Z82" s="91">
        <f>U82*(1+'Control Panel'!$C$44)</f>
        <v>43801534.999237001</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209158.02147847399</v>
      </c>
      <c r="AC82" s="93">
        <f t="shared" si="17"/>
        <v>-10202.99848069399</v>
      </c>
      <c r="AD82" s="93">
        <f>Y82*(1+'Control Panel'!$C$44)</f>
        <v>46867642.449183591</v>
      </c>
      <c r="AE82" s="91">
        <f>Z82*(1+'Control Panel'!$C$44)</f>
        <v>46867642.449183591</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218936.8849227672</v>
      </c>
      <c r="AH82" s="91">
        <f t="shared" si="18"/>
        <v>-10509.088435114769</v>
      </c>
      <c r="AI82" s="92">
        <f t="shared" si="19"/>
        <v>1051397.1688106423</v>
      </c>
      <c r="AJ82" s="92">
        <f t="shared" si="19"/>
        <v>1001824.7645383695</v>
      </c>
      <c r="AK82" s="92">
        <f t="shared" si="20"/>
        <v>-49572.404272272834</v>
      </c>
    </row>
    <row r="83" spans="1:37" s="94" customFormat="1" ht="14" x14ac:dyDescent="0.3">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183312.54032462998</v>
      </c>
      <c r="G83" s="89">
        <f t="shared" si="11"/>
        <v>5.1087845794444767E-3</v>
      </c>
      <c r="H83" s="90">
        <f t="shared" si="12"/>
        <v>4.8680482568898287E-3</v>
      </c>
      <c r="I83" s="91">
        <f t="shared" si="13"/>
        <v>-9065.2320000000182</v>
      </c>
      <c r="J83" s="91">
        <f>C83*(1+'Control Panel'!$C$44)</f>
        <v>40292209.073677048</v>
      </c>
      <c r="K83" s="91">
        <f>D83*(1+'Control Panel'!$C$44)</f>
        <v>40292209.073677048</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191824.4181473541</v>
      </c>
      <c r="N83" s="92">
        <f t="shared" si="14"/>
        <v>-9337.1889600000286</v>
      </c>
      <c r="O83" s="92">
        <f>J83*(1+'Control Panel'!$C$44)</f>
        <v>43112663.708834447</v>
      </c>
      <c r="P83" s="92">
        <f>K83*(1+'Control Panel'!$C$44)</f>
        <v>43112663.708834447</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200802.5274176689</v>
      </c>
      <c r="S83" s="92">
        <f t="shared" si="15"/>
        <v>-9617.3046288000187</v>
      </c>
      <c r="T83" s="92">
        <f>O83*(1+'Control Panel'!$C$44)</f>
        <v>46130550.168452859</v>
      </c>
      <c r="U83" s="92">
        <f>P83*(1+'Control Panel'!$C$44)</f>
        <v>46130550.168452859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210275.61633690569</v>
      </c>
      <c r="X83" s="92">
        <f t="shared" si="16"/>
        <v>-9905.8237676640856</v>
      </c>
      <c r="Y83" s="91">
        <f>T83*(1+'Control Panel'!$C$44)</f>
        <v>49359688.680244565</v>
      </c>
      <c r="Z83" s="91">
        <f>U83*(1+'Control Panel'!$C$44)</f>
        <v>49359688.680244565</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220274.32884048912</v>
      </c>
      <c r="AC83" s="93">
        <f t="shared" si="17"/>
        <v>-7307.5841140683915</v>
      </c>
      <c r="AD83" s="93">
        <f>Y83*(1+'Control Panel'!$C$44)</f>
        <v>52814866.887861684</v>
      </c>
      <c r="AE83" s="91">
        <f>Z83*(1+'Control Panel'!$C$44)</f>
        <v>52814866.887861684</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230831.33380012339</v>
      </c>
      <c r="AH83" s="91">
        <f t="shared" si="18"/>
        <v>-3578.0365430708334</v>
      </c>
      <c r="AI83" s="92">
        <f t="shared" si="19"/>
        <v>1093754.1625561444</v>
      </c>
      <c r="AJ83" s="92">
        <f t="shared" si="19"/>
        <v>1054008.2245425412</v>
      </c>
      <c r="AK83" s="92">
        <f t="shared" si="20"/>
        <v>-39745.938013603212</v>
      </c>
    </row>
    <row r="84" spans="1:37" s="94" customFormat="1" ht="14" x14ac:dyDescent="0.3">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184759.12055212498</v>
      </c>
      <c r="G84" s="89">
        <f t="shared" si="11"/>
        <v>5.050197322688299E-3</v>
      </c>
      <c r="H84" s="90">
        <f t="shared" si="12"/>
        <v>4.8139978473739856E-3</v>
      </c>
      <c r="I84" s="91">
        <f t="shared" si="13"/>
        <v>-9065.2320000000182</v>
      </c>
      <c r="J84" s="91">
        <f>C84*(1+'Control Panel'!$C$44)</f>
        <v>41066129.495386876</v>
      </c>
      <c r="K84" s="91">
        <f>D84*(1+'Control Panel'!$C$44)</f>
        <v>41066129.495386876</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193372.25899077376</v>
      </c>
      <c r="N84" s="92">
        <f t="shared" si="14"/>
        <v>-9337.1889599999995</v>
      </c>
      <c r="O84" s="92">
        <f>J84*(1+'Control Panel'!$C$44)</f>
        <v>43940758.560063958</v>
      </c>
      <c r="P84" s="92">
        <f>K84*(1+'Control Panel'!$C$44)</f>
        <v>43940758.560063958</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202458.71712012793</v>
      </c>
      <c r="S84" s="92">
        <f t="shared" si="15"/>
        <v>-9617.3046288000187</v>
      </c>
      <c r="T84" s="92">
        <f>O84*(1+'Control Panel'!$C$44)</f>
        <v>47016611.659268439</v>
      </c>
      <c r="U84" s="92">
        <f>P84*(1+'Control Panel'!$C$44)</f>
        <v>47016611.659268439</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212047.73931853686</v>
      </c>
      <c r="X84" s="92">
        <f t="shared" si="16"/>
        <v>-8905.574229577207</v>
      </c>
      <c r="Y84" s="91">
        <f>T84*(1+'Control Panel'!$C$44)</f>
        <v>50307774.475417234</v>
      </c>
      <c r="Z84" s="91">
        <f>U84*(1+'Control Panel'!$C$44)</f>
        <v>50307774.475417234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222170.50043083445</v>
      </c>
      <c r="AC84" s="93">
        <f t="shared" si="17"/>
        <v>-5411.4125237230619</v>
      </c>
      <c r="AD84" s="93">
        <f>Y84*(1+'Control Panel'!$C$44)</f>
        <v>53829318.688696444</v>
      </c>
      <c r="AE84" s="91">
        <f>Z84*(1+'Control Panel'!$C$44)</f>
        <v>53829318.688696444</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232860.2374017929</v>
      </c>
      <c r="AH84" s="91">
        <f t="shared" si="18"/>
        <v>-1549.1329414013308</v>
      </c>
      <c r="AI84" s="92">
        <f t="shared" si="19"/>
        <v>1097730.0665455675</v>
      </c>
      <c r="AJ84" s="92">
        <f t="shared" si="19"/>
        <v>1062909.453262066</v>
      </c>
      <c r="AK84" s="92">
        <f t="shared" si="20"/>
        <v>-34820.613283501472</v>
      </c>
    </row>
    <row r="85" spans="1:37" s="94" customFormat="1" ht="14" x14ac:dyDescent="0.3">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185174.23660236</v>
      </c>
      <c r="G85" s="89">
        <f t="shared" si="11"/>
        <v>5.0337904760413303E-3</v>
      </c>
      <c r="H85" s="90">
        <f t="shared" si="12"/>
        <v>4.7988615049467769E-3</v>
      </c>
      <c r="I85" s="91">
        <f t="shared" si="13"/>
        <v>-9065.2320000000182</v>
      </c>
      <c r="J85" s="91">
        <f>C85*(1+'Control Panel'!$C$44)</f>
        <v>41288216.582262605</v>
      </c>
      <c r="K85" s="91">
        <f>D85*(1+'Control Panel'!$C$44)</f>
        <v>41288216.582262605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193816.4331645252</v>
      </c>
      <c r="N85" s="92">
        <f t="shared" si="14"/>
        <v>-9337.1889600000286</v>
      </c>
      <c r="O85" s="92">
        <f>J85*(1+'Control Panel'!$C$44)</f>
        <v>44178391.743020989</v>
      </c>
      <c r="P85" s="92">
        <f>K85*(1+'Control Panel'!$C$44)</f>
        <v>44178391.743020989</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202933.98348604198</v>
      </c>
      <c r="S85" s="92">
        <f t="shared" si="15"/>
        <v>-9617.3046288000478</v>
      </c>
      <c r="T85" s="92">
        <f>O85*(1+'Control Panel'!$C$44)</f>
        <v>47270879.165032461</v>
      </c>
      <c r="U85" s="92">
        <f>P85*(1+'Control Panel'!$C$44)</f>
        <v>47270879.165032461</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212556.27433006492</v>
      </c>
      <c r="X85" s="92">
        <f t="shared" si="16"/>
        <v>-8397.0392180491472</v>
      </c>
      <c r="Y85" s="91">
        <f>T85*(1+'Control Panel'!$C$44)</f>
        <v>50579840.706584737</v>
      </c>
      <c r="Z85" s="91">
        <f>U85*(1+'Control Panel'!$C$44)</f>
        <v>50579840.706584737</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222714.63289316947</v>
      </c>
      <c r="AC85" s="93">
        <f t="shared" si="17"/>
        <v>-4867.280061388039</v>
      </c>
      <c r="AD85" s="93">
        <f>Y85*(1+'Control Panel'!$C$44)</f>
        <v>54120429.556045674</v>
      </c>
      <c r="AE85" s="91">
        <f>Z85*(1+'Control Panel'!$C$44)</f>
        <v>54120429.556045674</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233442.45913649135</v>
      </c>
      <c r="AH85" s="91">
        <f t="shared" si="18"/>
        <v>-966.91120670287637</v>
      </c>
      <c r="AI85" s="92">
        <f t="shared" si="19"/>
        <v>1098649.507085233</v>
      </c>
      <c r="AJ85" s="92">
        <f t="shared" si="19"/>
        <v>1065463.783010293</v>
      </c>
      <c r="AK85" s="92">
        <f t="shared" si="20"/>
        <v>-33185.724074939964</v>
      </c>
    </row>
    <row r="86" spans="1:37" s="94" customFormat="1" ht="14" x14ac:dyDescent="0.3">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185304.94612397999</v>
      </c>
      <c r="G86" s="89">
        <f t="shared" si="11"/>
        <v>5.0286608521077905E-3</v>
      </c>
      <c r="H86" s="90">
        <f t="shared" si="12"/>
        <v>4.794129105964111E-3</v>
      </c>
      <c r="I86" s="91">
        <f t="shared" si="13"/>
        <v>-9065.2320000000182</v>
      </c>
      <c r="J86" s="91">
        <f>C86*(1+'Control Panel'!$C$44)</f>
        <v>41358146.176329292</v>
      </c>
      <c r="K86" s="91">
        <f>D86*(1+'Control Panel'!$C$44)</f>
        <v>41358146.176329292</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193956.29235265858</v>
      </c>
      <c r="N86" s="92">
        <f t="shared" si="14"/>
        <v>-9337.1889600000286</v>
      </c>
      <c r="O86" s="92">
        <f>J86*(1+'Control Panel'!$C$44)</f>
        <v>44253216.408672348</v>
      </c>
      <c r="P86" s="92">
        <f>K86*(1+'Control Panel'!$C$44)</f>
        <v>44253216.408672348</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203083.63281734468</v>
      </c>
      <c r="S86" s="92">
        <f t="shared" si="15"/>
        <v>-9617.3046288000478</v>
      </c>
      <c r="T86" s="92">
        <f>O86*(1+'Control Panel'!$C$44)</f>
        <v>47350941.557279415</v>
      </c>
      <c r="U86" s="92">
        <f>P86*(1+'Control Panel'!$C$44)</f>
        <v>47350941.557279415</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212716.39911455882</v>
      </c>
      <c r="X86" s="92">
        <f t="shared" si="16"/>
        <v>-8236.914433555241</v>
      </c>
      <c r="Y86" s="91">
        <f>T86*(1+'Control Panel'!$C$44)</f>
        <v>50665507.466288976</v>
      </c>
      <c r="Z86" s="91">
        <f>U86*(1+'Control Panel'!$C$44)</f>
        <v>50665507.466288976</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222885.96641257795</v>
      </c>
      <c r="AC86" s="93">
        <f t="shared" si="17"/>
        <v>-4695.9465419795597</v>
      </c>
      <c r="AD86" s="93">
        <f>Y86*(1+'Control Panel'!$C$44)</f>
        <v>54212092.988929205</v>
      </c>
      <c r="AE86" s="91">
        <f>Z86*(1+'Control Panel'!$C$44)</f>
        <v>54212092.988929205</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233625.78600225842</v>
      </c>
      <c r="AH86" s="91">
        <f t="shared" si="18"/>
        <v>-783.58434093580581</v>
      </c>
      <c r="AI86" s="92">
        <f t="shared" si="19"/>
        <v>1098939.0156046692</v>
      </c>
      <c r="AJ86" s="92">
        <f t="shared" si="19"/>
        <v>1066268.0766993985</v>
      </c>
      <c r="AK86" s="92">
        <f t="shared" si="20"/>
        <v>-32670.93890527077</v>
      </c>
    </row>
    <row r="87" spans="1:37" s="94" customFormat="1" ht="14" x14ac:dyDescent="0.3">
      <c r="A87" s="86" t="str">
        <f>'ESTIMATED Earned Revenue'!A88</f>
        <v>Savannah, GA</v>
      </c>
      <c r="B87" s="86"/>
      <c r="C87" s="87">
        <f>'ESTIMATED Earned Revenue'!$I88*1.07925</f>
        <v>39959253.914250001</v>
      </c>
      <c r="D87" s="87">
        <f>'ESTIMATED Earned Revenue'!$L88*1.07925</f>
        <v>39959253.914250001</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187918.50782850001</v>
      </c>
      <c r="G87" s="89">
        <f t="shared" si="11"/>
        <v>4.9296150586598669E-3</v>
      </c>
      <c r="H87" s="90">
        <f t="shared" si="12"/>
        <v>4.7027531653058658E-3</v>
      </c>
      <c r="I87" s="91">
        <f t="shared" si="13"/>
        <v>-9065.2320000000182</v>
      </c>
      <c r="J87" s="91">
        <f>C87*(1+'Control Panel'!$C$44)</f>
        <v>42756401.688247502</v>
      </c>
      <c r="K87" s="91">
        <f>D87*(1+'Control Panel'!$C$44)</f>
        <v>42756401.688247502</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196752.80337649499</v>
      </c>
      <c r="N87" s="92">
        <f t="shared" si="14"/>
        <v>-9337.1889600000286</v>
      </c>
      <c r="O87" s="92">
        <f>J87*(1+'Control Panel'!$C$44)</f>
        <v>45749349.806424826</v>
      </c>
      <c r="P87" s="92">
        <f>K87*(1+'Control Panel'!$C$44)</f>
        <v>45749349.806424826</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206075.89961284964</v>
      </c>
      <c r="S87" s="92">
        <f t="shared" si="15"/>
        <v>-8441.8805309504096</v>
      </c>
      <c r="T87" s="92">
        <f>O87*(1+'Control Panel'!$C$44)</f>
        <v>48951804.292874567</v>
      </c>
      <c r="U87" s="92">
        <f>P87*(1+'Control Panel'!$C$44)</f>
        <v>48951804.292874567</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215918.12458574912</v>
      </c>
      <c r="X87" s="92">
        <f t="shared" si="16"/>
        <v>-5035.1889623649477</v>
      </c>
      <c r="Y87" s="91">
        <f>T87*(1+'Control Panel'!$C$44)</f>
        <v>52378430.593375787</v>
      </c>
      <c r="Z87" s="91">
        <f>U87*(1+'Control Panel'!$C$44)</f>
        <v>52378430.593375787</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226311.81266675156</v>
      </c>
      <c r="AC87" s="93">
        <f t="shared" si="17"/>
        <v>-1270.1002878059517</v>
      </c>
      <c r="AD87" s="93">
        <f>Y87*(1+'Control Panel'!$C$44)</f>
        <v>56044920.734912097</v>
      </c>
      <c r="AE87" s="91">
        <f>Z87*(1+'Control Panel'!$C$44)</f>
        <v>56044920.734912097</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237291.44149422421</v>
      </c>
      <c r="AH87" s="91">
        <f t="shared" si="18"/>
        <v>2882.071151029988</v>
      </c>
      <c r="AI87" s="92">
        <f t="shared" si="19"/>
        <v>1103552.3693261608</v>
      </c>
      <c r="AJ87" s="92">
        <f t="shared" si="19"/>
        <v>1082350.0817360694</v>
      </c>
      <c r="AK87" s="92">
        <f t="shared" si="20"/>
        <v>-21202.28759009135</v>
      </c>
    </row>
    <row r="88" spans="1:37" s="94" customFormat="1" ht="14" x14ac:dyDescent="0.3">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188995.5302565</v>
      </c>
      <c r="G88" s="89">
        <f t="shared" si="11"/>
        <v>4.8906590679577743E-3</v>
      </c>
      <c r="H88" s="90">
        <f t="shared" si="12"/>
        <v>4.666813826836644E-3</v>
      </c>
      <c r="I88" s="91">
        <f t="shared" si="13"/>
        <v>-9065.2320000000182</v>
      </c>
      <c r="J88" s="91">
        <f>C88*(1+'Control Panel'!$C$44)</f>
        <v>43332608.687227502</v>
      </c>
      <c r="K88" s="91">
        <f>D88*(1+'Control Panel'!$C$44)</f>
        <v>43332608.687227502</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197905.21737445501</v>
      </c>
      <c r="N88" s="92">
        <f t="shared" si="14"/>
        <v>-9337.1889599999995</v>
      </c>
      <c r="O88" s="92">
        <f>J88*(1+'Control Panel'!$C$44)</f>
        <v>46365891.29533343</v>
      </c>
      <c r="P88" s="92">
        <f>K88*(1+'Control Panel'!$C$44)</f>
        <v>46365891.29533343</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207308.98259066686</v>
      </c>
      <c r="S88" s="92">
        <f t="shared" si="15"/>
        <v>-7208.7975531331904</v>
      </c>
      <c r="T88" s="92">
        <f>O88*(1+'Control Panel'!$C$44)</f>
        <v>49611503.68600677</v>
      </c>
      <c r="U88" s="92">
        <f>P88*(1+'Control Panel'!$C$44)</f>
        <v>49611503.68600677</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217237.52337201353</v>
      </c>
      <c r="X88" s="92">
        <f t="shared" si="16"/>
        <v>-3715.7901761005342</v>
      </c>
      <c r="Y88" s="91">
        <f>T88*(1+'Control Panel'!$C$44)</f>
        <v>53084308.944027245</v>
      </c>
      <c r="Z88" s="91">
        <f>U88*(1+'Control Panel'!$C$44)</f>
        <v>53084308.944027245</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227723.56936805448</v>
      </c>
      <c r="AC88" s="93">
        <f t="shared" si="17"/>
        <v>141.65641349696671</v>
      </c>
      <c r="AD88" s="93">
        <f>Y88*(1+'Control Panel'!$C$44)</f>
        <v>56800210.570109159</v>
      </c>
      <c r="AE88" s="91">
        <f>Z88*(1+'Control Panel'!$C$44)</f>
        <v>56800210.570109159</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238802.02116461832</v>
      </c>
      <c r="AH88" s="91">
        <f t="shared" si="18"/>
        <v>4392.6508214240894</v>
      </c>
      <c r="AI88" s="92">
        <f t="shared" si="19"/>
        <v>1104704.783324121</v>
      </c>
      <c r="AJ88" s="92">
        <f t="shared" si="19"/>
        <v>1088977.3138698083</v>
      </c>
      <c r="AK88" s="92">
        <f t="shared" si="20"/>
        <v>-15727.469454312697</v>
      </c>
    </row>
    <row r="89" spans="1:37" s="94" customFormat="1" ht="14" x14ac:dyDescent="0.3">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193176.74495737499</v>
      </c>
      <c r="G89" s="89">
        <f t="shared" si="11"/>
        <v>4.7478589162144843E-3</v>
      </c>
      <c r="H89" s="90">
        <f t="shared" si="12"/>
        <v>4.5359034335967271E-3</v>
      </c>
      <c r="I89" s="91">
        <f t="shared" si="13"/>
        <v>-9026.8390426250116</v>
      </c>
      <c r="J89" s="91">
        <f>C89*(1+'Control Panel'!$C$44)</f>
        <v>45569558.552195631</v>
      </c>
      <c r="K89" s="91">
        <f>D89*(1+'Control Panel'!$C$44)</f>
        <v>45569558.552195631</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202379.11710439128</v>
      </c>
      <c r="N89" s="92">
        <f t="shared" si="14"/>
        <v>-5890.5723556087469</v>
      </c>
      <c r="O89" s="92">
        <f>J89*(1+'Control Panel'!$C$44)</f>
        <v>48759427.650849327</v>
      </c>
      <c r="P89" s="92">
        <f>K89*(1+'Control Panel'!$C$44)</f>
        <v>48759427.650849327</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212096.05530169865</v>
      </c>
      <c r="S89" s="92">
        <f t="shared" si="15"/>
        <v>-2421.7248421013937</v>
      </c>
      <c r="T89" s="92">
        <f>O89*(1+'Control Panel'!$C$44)</f>
        <v>52172587.586408786</v>
      </c>
      <c r="U89" s="92">
        <f>P89*(1+'Control Panel'!$C$44)</f>
        <v>52172587.586408786</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222359.69117281755</v>
      </c>
      <c r="X89" s="92">
        <f t="shared" si="16"/>
        <v>1406.3776247034839</v>
      </c>
      <c r="Y89" s="91">
        <f>T89*(1+'Control Panel'!$C$44)</f>
        <v>55824668.717457406</v>
      </c>
      <c r="Z89" s="91">
        <f>U89*(1+'Control Panel'!$C$44)</f>
        <v>55824668.717457406</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233204.2889149148</v>
      </c>
      <c r="AC89" s="93">
        <f t="shared" si="17"/>
        <v>5622.3759603572835</v>
      </c>
      <c r="AD89" s="93">
        <f>Y89*(1+'Control Panel'!$C$44)</f>
        <v>59732395.527679428</v>
      </c>
      <c r="AE89" s="91">
        <f>Z89*(1+'Control Panel'!$C$44)</f>
        <v>59732395.527679428</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244666.39107975888</v>
      </c>
      <c r="AH89" s="91">
        <f t="shared" si="18"/>
        <v>10257.020736564649</v>
      </c>
      <c r="AI89" s="92">
        <f t="shared" si="19"/>
        <v>1105732.0664496659</v>
      </c>
      <c r="AJ89" s="92">
        <f t="shared" si="19"/>
        <v>1114705.5435735811</v>
      </c>
      <c r="AK89" s="92">
        <f t="shared" si="20"/>
        <v>8973.4771239152178</v>
      </c>
    </row>
    <row r="90" spans="1:37" s="94" customFormat="1" ht="14" x14ac:dyDescent="0.3">
      <c r="A90" s="86" t="str">
        <f>'ESTIMATED Earned Revenue'!A91</f>
        <v>Cincinnati, OH</v>
      </c>
      <c r="B90" s="86"/>
      <c r="C90" s="95">
        <f>'ESTIMATED Earned Revenue'!$I91*1.07925</f>
        <v>42845179.098825008</v>
      </c>
      <c r="D90" s="95">
        <f>'ESTIMATED Earned Revenue'!$L91*1.07925</f>
        <v>42845179.098825008</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193690.35819765</v>
      </c>
      <c r="G90" s="89">
        <f t="shared" si="11"/>
        <v>4.7194010680549417E-3</v>
      </c>
      <c r="H90" s="90">
        <f t="shared" si="12"/>
        <v>4.5207036654203595E-3</v>
      </c>
      <c r="I90" s="91">
        <f t="shared" si="13"/>
        <v>-8513.2258023500035</v>
      </c>
      <c r="J90" s="91">
        <f>C90*(1+'Control Panel'!$C$44)</f>
        <v>45844341.635742761</v>
      </c>
      <c r="K90" s="91">
        <f>D90*(1+'Control Panel'!$C$44)</f>
        <v>45844341.635742761</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202928.68327148553</v>
      </c>
      <c r="N90" s="92">
        <f t="shared" si="14"/>
        <v>-5341.0061885144969</v>
      </c>
      <c r="O90" s="92">
        <f>J90*(1+'Control Panel'!$C$44)</f>
        <v>49053445.550244756</v>
      </c>
      <c r="P90" s="92">
        <f>K90*(1+'Control Panel'!$C$44)</f>
        <v>49053445.550244756</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212684.09110048952</v>
      </c>
      <c r="S90" s="92">
        <f t="shared" si="15"/>
        <v>-1833.6890433105291</v>
      </c>
      <c r="T90" s="92">
        <f>O90*(1+'Control Panel'!$C$44)</f>
        <v>52487186.738761894</v>
      </c>
      <c r="U90" s="92">
        <f>P90*(1+'Control Panel'!$C$44)</f>
        <v>52487186.738761894</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222988.88947752377</v>
      </c>
      <c r="X90" s="92">
        <f t="shared" si="16"/>
        <v>2035.5759294097079</v>
      </c>
      <c r="Y90" s="91">
        <f>T90*(1+'Control Panel'!$C$44)</f>
        <v>56161289.81047523</v>
      </c>
      <c r="Z90" s="91">
        <f>U90*(1+'Control Panel'!$C$44)</f>
        <v>56161289.81047523</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233877.53110095044</v>
      </c>
      <c r="AC90" s="93">
        <f t="shared" si="17"/>
        <v>6295.6181463929242</v>
      </c>
      <c r="AD90" s="93">
        <f>Y90*(1+'Control Panel'!$C$44)</f>
        <v>60092580.0972085</v>
      </c>
      <c r="AE90" s="91">
        <f>Z90*(1+'Control Panel'!$C$44)</f>
        <v>60092580.0972085</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245386.76021881701</v>
      </c>
      <c r="AH90" s="91">
        <f t="shared" si="18"/>
        <v>10977.389875622786</v>
      </c>
      <c r="AI90" s="92">
        <f t="shared" si="19"/>
        <v>1105732.0664496659</v>
      </c>
      <c r="AJ90" s="92">
        <f t="shared" si="19"/>
        <v>1117865.9551692663</v>
      </c>
      <c r="AK90" s="92">
        <f t="shared" si="20"/>
        <v>12133.888719600393</v>
      </c>
    </row>
    <row r="91" spans="1:37" s="94" customFormat="1" ht="14" x14ac:dyDescent="0.3">
      <c r="A91" s="86" t="str">
        <f>'ESTIMATED Earned Revenue'!A92</f>
        <v>Iowa City, IA</v>
      </c>
      <c r="B91" s="86"/>
      <c r="C91" s="87">
        <f>'ESTIMATED Earned Revenue'!$I92*1.07925</f>
        <v>43923256.634002507</v>
      </c>
      <c r="D91" s="87">
        <f>'ESTIMATED Earned Revenue'!$L92*1.07925</f>
        <v>43923256.634002507</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195846.51326800502</v>
      </c>
      <c r="G91" s="89">
        <f t="shared" si="11"/>
        <v>4.6035653887163555E-3</v>
      </c>
      <c r="H91" s="90">
        <f t="shared" si="12"/>
        <v>4.4588340727994532E-3</v>
      </c>
      <c r="I91" s="91">
        <f t="shared" si="13"/>
        <v>-6357.070731994987</v>
      </c>
      <c r="J91" s="91">
        <f>C91*(1+'Control Panel'!$C$44)</f>
        <v>46997884.598382682</v>
      </c>
      <c r="K91" s="91">
        <f>D91*(1+'Control Panel'!$C$44)</f>
        <v>46997884.598382682</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205235.76919676538</v>
      </c>
      <c r="N91" s="92">
        <f t="shared" si="14"/>
        <v>-3033.9202632346423</v>
      </c>
      <c r="O91" s="92">
        <f>J91*(1+'Control Panel'!$C$44)</f>
        <v>50287736.520269476</v>
      </c>
      <c r="P91" s="92">
        <f>K91*(1+'Control Panel'!$C$44)</f>
        <v>50287736.520269476</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215152.67304053894</v>
      </c>
      <c r="S91" s="92">
        <f t="shared" si="15"/>
        <v>634.89289673889289</v>
      </c>
      <c r="T91" s="92">
        <f>O91*(1+'Control Panel'!$C$44)</f>
        <v>53807878.076688342</v>
      </c>
      <c r="U91" s="92">
        <f>P91*(1+'Control Panel'!$C$44)</f>
        <v>53807878.076688342</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225630.27215337666</v>
      </c>
      <c r="X91" s="92">
        <f t="shared" si="16"/>
        <v>4676.9586052625964</v>
      </c>
      <c r="Y91" s="91">
        <f>T91*(1+'Control Panel'!$C$44)</f>
        <v>57574429.542056531</v>
      </c>
      <c r="Z91" s="91">
        <f>U91*(1+'Control Panel'!$C$44)</f>
        <v>57574429.542056531</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236703.81056411305</v>
      </c>
      <c r="AC91" s="93">
        <f t="shared" si="17"/>
        <v>9121.8976095555408</v>
      </c>
      <c r="AD91" s="93">
        <f>Y91*(1+'Control Panel'!$C$44)</f>
        <v>61604639.610000491</v>
      </c>
      <c r="AE91" s="91">
        <f>Z91*(1+'Control Panel'!$C$44)</f>
        <v>61604639.610000491</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248410.879244401</v>
      </c>
      <c r="AH91" s="91">
        <f t="shared" si="18"/>
        <v>14001.508901206776</v>
      </c>
      <c r="AI91" s="92">
        <f t="shared" si="19"/>
        <v>1105732.0664496659</v>
      </c>
      <c r="AJ91" s="92">
        <f t="shared" si="19"/>
        <v>1131133.4041991951</v>
      </c>
      <c r="AK91" s="92">
        <f t="shared" si="20"/>
        <v>25401.337749529164</v>
      </c>
    </row>
    <row r="92" spans="1:37" s="94" customFormat="1" ht="14" x14ac:dyDescent="0.3">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196711.17035681999</v>
      </c>
      <c r="G92" s="89">
        <f t="shared" si="11"/>
        <v>4.5586949915480375E-3</v>
      </c>
      <c r="H92" s="90">
        <f t="shared" si="12"/>
        <v>4.4348681133524722E-3</v>
      </c>
      <c r="I92" s="91">
        <f t="shared" si="13"/>
        <v>-5492.4136431800143</v>
      </c>
      <c r="J92" s="91">
        <f>C92*(1+'Control Panel'!$C$44)</f>
        <v>47460476.140898697</v>
      </c>
      <c r="K92" s="91">
        <f>D92*(1+'Control Panel'!$C$44)</f>
        <v>47460476.140898697</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206160.95228179739</v>
      </c>
      <c r="N92" s="92">
        <f t="shared" si="14"/>
        <v>-2108.7371782026312</v>
      </c>
      <c r="O92" s="92">
        <f>J92*(1+'Control Panel'!$C$44)</f>
        <v>50782709.470761612</v>
      </c>
      <c r="P92" s="92">
        <f>K92*(1+'Control Panel'!$C$44)</f>
        <v>50782709.470761612</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216142.61894152322</v>
      </c>
      <c r="S92" s="92">
        <f t="shared" si="15"/>
        <v>1624.838797723176</v>
      </c>
      <c r="T92" s="92">
        <f>O92*(1+'Control Panel'!$C$44)</f>
        <v>54337499.133714929</v>
      </c>
      <c r="U92" s="92">
        <f>P92*(1+'Control Panel'!$C$44)</f>
        <v>54337499.133714929</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226689.51426742983</v>
      </c>
      <c r="X92" s="92">
        <f t="shared" si="16"/>
        <v>5736.2007193157624</v>
      </c>
      <c r="Y92" s="91">
        <f>T92*(1+'Control Panel'!$C$44)</f>
        <v>58141124.073074974</v>
      </c>
      <c r="Z92" s="91">
        <f>U92*(1+'Control Panel'!$C$44)</f>
        <v>58141124.073074974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237837.19962614993</v>
      </c>
      <c r="AC92" s="93">
        <f t="shared" si="17"/>
        <v>10255.286671592417</v>
      </c>
      <c r="AD92" s="93">
        <f>Y92*(1+'Control Panel'!$C$44)</f>
        <v>62211002.75819023</v>
      </c>
      <c r="AE92" s="91">
        <f>Z92*(1+'Control Panel'!$C$44)</f>
        <v>62211002.75819023</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249623.60554078047</v>
      </c>
      <c r="AH92" s="91">
        <f t="shared" si="18"/>
        <v>15214.23519758624</v>
      </c>
      <c r="AI92" s="92">
        <f t="shared" si="19"/>
        <v>1105732.0664496659</v>
      </c>
      <c r="AJ92" s="92">
        <f t="shared" si="19"/>
        <v>1136453.8906576808</v>
      </c>
      <c r="AK92" s="92">
        <f t="shared" si="20"/>
        <v>30721.824208014878</v>
      </c>
    </row>
    <row r="93" spans="1:37" s="94" customFormat="1" ht="14" x14ac:dyDescent="0.3">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197189.01494250001</v>
      </c>
      <c r="G93" s="89">
        <f t="shared" si="11"/>
        <v>4.5342710451586506E-3</v>
      </c>
      <c r="H93" s="90">
        <f t="shared" si="12"/>
        <v>4.4218229132730619E-3</v>
      </c>
      <c r="I93" s="91">
        <f t="shared" si="13"/>
        <v>-5014.5690574999899</v>
      </c>
      <c r="J93" s="91">
        <f>C93*(1+'Control Panel'!$C$44)</f>
        <v>47716122.994237505</v>
      </c>
      <c r="K93" s="91">
        <f>D93*(1+'Control Panel'!$C$44)</f>
        <v>47716122.994237505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206672.24598847501</v>
      </c>
      <c r="N93" s="92">
        <f t="shared" si="14"/>
        <v>-1597.44347152501</v>
      </c>
      <c r="O93" s="92">
        <f>J93*(1+'Control Panel'!$C$44)</f>
        <v>51056251.60383413</v>
      </c>
      <c r="P93" s="92">
        <f>K93*(1+'Control Panel'!$C$44)</f>
        <v>51056251.60383413</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216689.70320766827</v>
      </c>
      <c r="S93" s="92">
        <f t="shared" si="15"/>
        <v>2171.9230638682202</v>
      </c>
      <c r="T93" s="92">
        <f>O93*(1+'Control Panel'!$C$44)</f>
        <v>54630189.216102526</v>
      </c>
      <c r="U93" s="92">
        <f>P93*(1+'Control Panel'!$C$44)</f>
        <v>54630189.216102526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227274.89443220504</v>
      </c>
      <c r="X93" s="92">
        <f t="shared" si="16"/>
        <v>6321.580884090974</v>
      </c>
      <c r="Y93" s="91">
        <f>T93*(1+'Control Panel'!$C$44)</f>
        <v>58454302.461229704</v>
      </c>
      <c r="Z93" s="91">
        <f>U93*(1+'Control Panel'!$C$44)</f>
        <v>58454302.461229704</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238463.55640245939</v>
      </c>
      <c r="AC93" s="93">
        <f t="shared" si="17"/>
        <v>10881.643447901879</v>
      </c>
      <c r="AD93" s="93">
        <f>Y93*(1+'Control Panel'!$C$44)</f>
        <v>62546103.63351579</v>
      </c>
      <c r="AE93" s="91">
        <f>Z93*(1+'Control Panel'!$C$44)</f>
        <v>62546103.63351579</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250293.80729143159</v>
      </c>
      <c r="AH93" s="91">
        <f t="shared" si="18"/>
        <v>15884.436948237359</v>
      </c>
      <c r="AI93" s="92">
        <f t="shared" si="19"/>
        <v>1105732.0664496659</v>
      </c>
      <c r="AJ93" s="92">
        <f t="shared" si="19"/>
        <v>1139394.2073222394</v>
      </c>
      <c r="AK93" s="92">
        <f t="shared" si="20"/>
        <v>33662.14087257348</v>
      </c>
    </row>
    <row r="94" spans="1:37" s="94" customFormat="1" ht="14" x14ac:dyDescent="0.3">
      <c r="A94" s="86" t="str">
        <f>'ESTIMATED Earned Revenue'!A95</f>
        <v>Detroit, MI</v>
      </c>
      <c r="B94" s="86"/>
      <c r="C94" s="87">
        <f>'ESTIMATED Earned Revenue'!$I95*1.07925</f>
        <v>45346538.5845</v>
      </c>
      <c r="D94" s="87">
        <f>'ESTIMATED Earned Revenue'!$L95*1.07925</f>
        <v>45346538.5845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198693.077169</v>
      </c>
      <c r="G94" s="89">
        <f t="shared" si="11"/>
        <v>4.4590742824440329E-3</v>
      </c>
      <c r="H94" s="90">
        <f t="shared" si="12"/>
        <v>4.3816591821832177E-3</v>
      </c>
      <c r="I94" s="91">
        <f t="shared" si="13"/>
        <v>-3510.5068310000061</v>
      </c>
      <c r="J94" s="91">
        <f>C94*(1+'Control Panel'!$C$44)</f>
        <v>48520796.285415001</v>
      </c>
      <c r="K94" s="91">
        <f>D94*(1+'Control Panel'!$C$44)</f>
        <v>48520796.285415001</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208281.59257083002</v>
      </c>
      <c r="N94" s="92">
        <f t="shared" si="14"/>
        <v>11.903110829996876</v>
      </c>
      <c r="O94" s="92">
        <f>J94*(1+'Control Panel'!$C$44)</f>
        <v>51917252.025394052</v>
      </c>
      <c r="P94" s="92">
        <f>K94*(1+'Control Panel'!$C$44)</f>
        <v>51917252.025394052</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218411.7040507881</v>
      </c>
      <c r="S94" s="92">
        <f t="shared" si="15"/>
        <v>3893.9239069880568</v>
      </c>
      <c r="T94" s="92">
        <f>O94*(1+'Control Panel'!$C$44)</f>
        <v>55551459.667171642</v>
      </c>
      <c r="U94" s="92">
        <f>P94*(1+'Control Panel'!$C$44)</f>
        <v>55551459.667171642</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229117.43533434326</v>
      </c>
      <c r="X94" s="92">
        <f t="shared" si="16"/>
        <v>8164.121786229196</v>
      </c>
      <c r="Y94" s="91">
        <f>T94*(1+'Control Panel'!$C$44)</f>
        <v>59440061.843873657</v>
      </c>
      <c r="Z94" s="91">
        <f>U94*(1+'Control Panel'!$C$44)</f>
        <v>59440061.843873657</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240435.0751677473</v>
      </c>
      <c r="AC94" s="93">
        <f t="shared" si="17"/>
        <v>12853.162213189789</v>
      </c>
      <c r="AD94" s="93">
        <f>Y94*(1+'Control Panel'!$C$44)</f>
        <v>63600866.172944814</v>
      </c>
      <c r="AE94" s="91">
        <f>Z94*(1+'Control Panel'!$C$44)</f>
        <v>63600866.172944814</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252403.33237028966</v>
      </c>
      <c r="AH94" s="91">
        <f t="shared" si="18"/>
        <v>17993.962027095433</v>
      </c>
      <c r="AI94" s="92">
        <f t="shared" si="19"/>
        <v>1105732.0664496659</v>
      </c>
      <c r="AJ94" s="92">
        <f t="shared" si="19"/>
        <v>1148649.1394939984</v>
      </c>
      <c r="AK94" s="92">
        <f t="shared" si="20"/>
        <v>42917.073044332443</v>
      </c>
    </row>
    <row r="95" spans="1:37" s="94" customFormat="1" ht="14" x14ac:dyDescent="0.3">
      <c r="A95" s="86" t="str">
        <f>'ESTIMATED Earned Revenue'!A96</f>
        <v>Canton, OH</v>
      </c>
      <c r="B95" s="86"/>
      <c r="C95" s="87">
        <f>'ESTIMATED Earned Revenue'!$I96*1.07925</f>
        <v>45878053.020750001</v>
      </c>
      <c r="D95" s="87">
        <f>'ESTIMATED Earned Revenue'!$L96*1.07925</f>
        <v>45878053.020750001</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199756.1060415</v>
      </c>
      <c r="G95" s="89">
        <f t="shared" si="11"/>
        <v>4.4074142359211742E-3</v>
      </c>
      <c r="H95" s="90">
        <f t="shared" si="12"/>
        <v>4.3540667680721564E-3</v>
      </c>
      <c r="I95" s="91">
        <f t="shared" si="13"/>
        <v>-2447.4779585000069</v>
      </c>
      <c r="J95" s="91">
        <f>C95*(1+'Control Panel'!$C$44)</f>
        <v>49089516.732202508</v>
      </c>
      <c r="K95" s="91">
        <f>D95*(1+'Control Panel'!$C$44)</f>
        <v>49089516.732202508</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209419.03346440502</v>
      </c>
      <c r="N95" s="92">
        <f t="shared" si="14"/>
        <v>1149.344004404993</v>
      </c>
      <c r="O95" s="92">
        <f>J95*(1+'Control Panel'!$C$44)</f>
        <v>52525782.903456688</v>
      </c>
      <c r="P95" s="92">
        <f>K95*(1+'Control Panel'!$C$44)</f>
        <v>52525782.903456688</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219628.76580691338</v>
      </c>
      <c r="S95" s="92">
        <f t="shared" si="15"/>
        <v>5110.9856631133298</v>
      </c>
      <c r="T95" s="92">
        <f>O95*(1+'Control Panel'!$C$44)</f>
        <v>56202587.706698656</v>
      </c>
      <c r="U95" s="92">
        <f>P95*(1+'Control Panel'!$C$44)</f>
        <v>56202587.706698656</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230419.69141339729</v>
      </c>
      <c r="X95" s="92">
        <f t="shared" si="16"/>
        <v>9466.3778652832261</v>
      </c>
      <c r="Y95" s="91">
        <f>T95*(1+'Control Panel'!$C$44)</f>
        <v>60136768.846167564</v>
      </c>
      <c r="Z95" s="91">
        <f>U95*(1+'Control Panel'!$C$44)</f>
        <v>60136768.846167564</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241828.48917233513</v>
      </c>
      <c r="AC95" s="93">
        <f t="shared" si="17"/>
        <v>14246.57621777762</v>
      </c>
      <c r="AD95" s="93">
        <f>Y95*(1+'Control Panel'!$C$44)</f>
        <v>64346342.665399298</v>
      </c>
      <c r="AE95" s="91">
        <f>Z95*(1+'Control Panel'!$C$44)</f>
        <v>64346342.665399298</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253894.2853551986</v>
      </c>
      <c r="AH95" s="91">
        <f t="shared" si="18"/>
        <v>19484.915012004378</v>
      </c>
      <c r="AI95" s="92">
        <f t="shared" si="19"/>
        <v>1105732.0664496659</v>
      </c>
      <c r="AJ95" s="92">
        <f t="shared" si="19"/>
        <v>1155190.2652122495</v>
      </c>
      <c r="AK95" s="92">
        <f t="shared" si="20"/>
        <v>49458.198762583546</v>
      </c>
    </row>
    <row r="96" spans="1:37" s="94" customFormat="1" ht="14" x14ac:dyDescent="0.3">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199873.064903625</v>
      </c>
      <c r="G96" s="89">
        <f t="shared" si="11"/>
        <v>4.4018033840954778E-3</v>
      </c>
      <c r="H96" s="90">
        <f t="shared" si="12"/>
        <v>4.3510699270410142E-3</v>
      </c>
      <c r="I96" s="91">
        <f t="shared" si="13"/>
        <v>-2330.5190963750065</v>
      </c>
      <c r="J96" s="91">
        <f>C96*(1+'Control Panel'!$C$44)</f>
        <v>49152089.723439373</v>
      </c>
      <c r="K96" s="91">
        <f>D96*(1+'Control Panel'!$C$44)</f>
        <v>49152089.723439373</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209544.17944687876</v>
      </c>
      <c r="N96" s="92">
        <f t="shared" si="14"/>
        <v>1274.4899868787325</v>
      </c>
      <c r="O96" s="92">
        <f>J96*(1+'Control Panel'!$C$44)</f>
        <v>52592736.004080132</v>
      </c>
      <c r="P96" s="92">
        <f>K96*(1+'Control Panel'!$C$44)</f>
        <v>52592736.004080132</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219762.67200816027</v>
      </c>
      <c r="S96" s="92">
        <f t="shared" si="15"/>
        <v>5244.8918643602228</v>
      </c>
      <c r="T96" s="92">
        <f>O96*(1+'Control Panel'!$C$44)</f>
        <v>56274227.524365745</v>
      </c>
      <c r="U96" s="92">
        <f>P96*(1+'Control Panel'!$C$44)</f>
        <v>56274227.524365745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230562.97104873147</v>
      </c>
      <c r="X96" s="92">
        <f t="shared" si="16"/>
        <v>9609.6575006174098</v>
      </c>
      <c r="Y96" s="91">
        <f>T96*(1+'Control Panel'!$C$44)</f>
        <v>60213423.451071352</v>
      </c>
      <c r="Z96" s="91">
        <f>U96*(1+'Control Panel'!$C$44)</f>
        <v>60213423.451071352</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241981.79838214268</v>
      </c>
      <c r="AC96" s="93">
        <f t="shared" si="17"/>
        <v>14399.885427585163</v>
      </c>
      <c r="AD96" s="93">
        <f>Y96*(1+'Control Panel'!$C$44)</f>
        <v>64428363.092646353</v>
      </c>
      <c r="AE96" s="91">
        <f>Z96*(1+'Control Panel'!$C$44)</f>
        <v>64428363.092646353</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254058.32620969272</v>
      </c>
      <c r="AH96" s="91">
        <f t="shared" si="18"/>
        <v>19648.955866498494</v>
      </c>
      <c r="AI96" s="92">
        <f t="shared" si="19"/>
        <v>1105732.0664496659</v>
      </c>
      <c r="AJ96" s="92">
        <f t="shared" si="19"/>
        <v>1155909.9470956058</v>
      </c>
      <c r="AK96" s="92">
        <f t="shared" si="20"/>
        <v>50177.880645939847</v>
      </c>
    </row>
    <row r="97" spans="1:80" s="94" customFormat="1" ht="14" x14ac:dyDescent="0.3">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201795.667360005</v>
      </c>
      <c r="G97" s="89">
        <f t="shared" si="11"/>
        <v>4.3115762101015925E-3</v>
      </c>
      <c r="H97" s="90">
        <f t="shared" si="12"/>
        <v>4.3028782253976862E-3</v>
      </c>
      <c r="I97" s="91">
        <f t="shared" si="13"/>
        <v>-407.91663999500452</v>
      </c>
      <c r="J97" s="91">
        <f>C97*(1+'Control Panel'!$C$44)</f>
        <v>50180682.037602678</v>
      </c>
      <c r="K97" s="91">
        <f>D97*(1+'Control Panel'!$C$44)</f>
        <v>50180682.037602678</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211601.36407520535</v>
      </c>
      <c r="N97" s="92">
        <f t="shared" si="14"/>
        <v>3331.6746152053238</v>
      </c>
      <c r="O97" s="92">
        <f>J97*(1+'Control Panel'!$C$44)</f>
        <v>53693329.780234866</v>
      </c>
      <c r="P97" s="92">
        <f>K97*(1+'Control Panel'!$C$44)</f>
        <v>53693329.780234866</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221963.85956046972</v>
      </c>
      <c r="S97" s="92">
        <f t="shared" si="15"/>
        <v>7446.0794166696724</v>
      </c>
      <c r="T97" s="92">
        <f>O97*(1+'Control Panel'!$C$44)</f>
        <v>57451862.864851311</v>
      </c>
      <c r="U97" s="92">
        <f>P97*(1+'Control Panel'!$C$44)</f>
        <v>57451862.864851311</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232918.2417297026</v>
      </c>
      <c r="X97" s="92">
        <f t="shared" si="16"/>
        <v>11964.928181588533</v>
      </c>
      <c r="Y97" s="91">
        <f>T97*(1+'Control Panel'!$C$44)</f>
        <v>61473493.265390903</v>
      </c>
      <c r="Z97" s="91">
        <f>U97*(1+'Control Panel'!$C$44)</f>
        <v>61473493.265390903</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244501.9380107818</v>
      </c>
      <c r="AC97" s="93">
        <f t="shared" si="17"/>
        <v>16920.025056224287</v>
      </c>
      <c r="AD97" s="93">
        <f>Y97*(1+'Control Panel'!$C$44)</f>
        <v>65776637.793968268</v>
      </c>
      <c r="AE97" s="91">
        <f>Z97*(1+'Control Panel'!$C$44)</f>
        <v>65776637.793968268</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256754.87561233656</v>
      </c>
      <c r="AH97" s="91">
        <f t="shared" si="18"/>
        <v>22345.505269142333</v>
      </c>
      <c r="AI97" s="92">
        <f t="shared" si="19"/>
        <v>1105732.0664496659</v>
      </c>
      <c r="AJ97" s="92">
        <f t="shared" si="19"/>
        <v>1167740.2789884959</v>
      </c>
      <c r="AK97" s="92">
        <f t="shared" si="20"/>
        <v>62008.212538830005</v>
      </c>
    </row>
    <row r="98" spans="1:80" s="94" customFormat="1" ht="14" x14ac:dyDescent="0.3">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202621.56143668501</v>
      </c>
      <c r="G98" s="89">
        <f t="shared" si="11"/>
        <v>4.2739430829473761E-3</v>
      </c>
      <c r="H98" s="90">
        <f t="shared" si="12"/>
        <v>4.2827778015958242E-3</v>
      </c>
      <c r="I98" s="91">
        <f t="shared" si="13"/>
        <v>417.97743668500334</v>
      </c>
      <c r="J98" s="91">
        <f>C98*(1+'Control Panel'!$C$44)</f>
        <v>50622535.368626475</v>
      </c>
      <c r="K98" s="91">
        <f>D98*(1+'Control Panel'!$C$44)</f>
        <v>50622535.368626475</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212485.07073725294</v>
      </c>
      <c r="N98" s="92">
        <f t="shared" si="14"/>
        <v>4215.38127725292</v>
      </c>
      <c r="O98" s="92">
        <f>J98*(1+'Control Panel'!$C$44)</f>
        <v>54166112.844430335</v>
      </c>
      <c r="P98" s="92">
        <f>K98*(1+'Control Panel'!$C$44)</f>
        <v>54166112.844430335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222909.42568886068</v>
      </c>
      <c r="S98" s="92">
        <f t="shared" si="15"/>
        <v>8391.64554506063</v>
      </c>
      <c r="T98" s="92">
        <f>O98*(1+'Control Panel'!$C$44)</f>
        <v>57957740.743540458</v>
      </c>
      <c r="U98" s="92">
        <f>P98*(1+'Control Panel'!$C$44)</f>
        <v>57957740.743540458</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233929.99748708089</v>
      </c>
      <c r="X98" s="92">
        <f t="shared" si="16"/>
        <v>12976.683938966831</v>
      </c>
      <c r="Y98" s="91">
        <f>T98*(1+'Control Panel'!$C$44)</f>
        <v>62014782.595588297</v>
      </c>
      <c r="Z98" s="91">
        <f>U98*(1+'Control Panel'!$C$44)</f>
        <v>62014782.595588297</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245584.51667117659</v>
      </c>
      <c r="AC98" s="93">
        <f t="shared" si="17"/>
        <v>18002.60371661908</v>
      </c>
      <c r="AD98" s="93">
        <f>Y98*(1+'Control Panel'!$C$44)</f>
        <v>66355817.377279483</v>
      </c>
      <c r="AE98" s="91">
        <f>Z98*(1+'Control Panel'!$C$44)</f>
        <v>66355817.377279483</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257913.23477895898</v>
      </c>
      <c r="AH98" s="91">
        <f t="shared" si="18"/>
        <v>23503.864435764757</v>
      </c>
      <c r="AI98" s="92">
        <f t="shared" si="19"/>
        <v>1105732.0664496659</v>
      </c>
      <c r="AJ98" s="92">
        <f t="shared" si="19"/>
        <v>1172822.2453633302</v>
      </c>
      <c r="AK98" s="92">
        <f t="shared" si="20"/>
        <v>67090.178913664306</v>
      </c>
    </row>
    <row r="99" spans="1:80" s="94" customFormat="1" ht="14" x14ac:dyDescent="0.3">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204694.06763850001</v>
      </c>
      <c r="G99" s="89">
        <f t="shared" si="11"/>
        <v>4.1823369093532681E-3</v>
      </c>
      <c r="H99" s="90">
        <f t="shared" si="12"/>
        <v>4.2338495553577975E-3</v>
      </c>
      <c r="I99" s="91">
        <f t="shared" si="13"/>
        <v>2490.483638500009</v>
      </c>
      <c r="J99" s="91">
        <f>C99*(1+'Control Panel'!$C$44)</f>
        <v>51731326.186597504</v>
      </c>
      <c r="K99" s="91">
        <f>D99*(1+'Control Panel'!$C$44)</f>
        <v>51731326.186597504</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214702.65237319501</v>
      </c>
      <c r="N99" s="92">
        <f t="shared" si="14"/>
        <v>6432.9629131949914</v>
      </c>
      <c r="O99" s="92">
        <f>J99*(1+'Control Panel'!$C$44)</f>
        <v>55352519.019659333</v>
      </c>
      <c r="P99" s="92">
        <f>K99*(1+'Control Panel'!$C$44)</f>
        <v>55352519.019659333</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225282.23803931865</v>
      </c>
      <c r="S99" s="92">
        <f t="shared" si="15"/>
        <v>10764.457895518601</v>
      </c>
      <c r="T99" s="92">
        <f>O99*(1+'Control Panel'!$C$44)</f>
        <v>59227195.351035491</v>
      </c>
      <c r="U99" s="92">
        <f>P99*(1+'Control Panel'!$C$44)</f>
        <v>59227195.351035491</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236468.90670207096</v>
      </c>
      <c r="X99" s="92">
        <f t="shared" si="16"/>
        <v>15515.593153956899</v>
      </c>
      <c r="Y99" s="91">
        <f>T99*(1+'Control Panel'!$C$44)</f>
        <v>63373099.025607981</v>
      </c>
      <c r="Z99" s="91">
        <f>U99*(1+'Control Panel'!$C$44)</f>
        <v>63373099.025607981</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248301.14953121595</v>
      </c>
      <c r="AC99" s="93">
        <f t="shared" si="17"/>
        <v>20719.236576658441</v>
      </c>
      <c r="AD99" s="93">
        <f>Y99*(1+'Control Panel'!$C$44)</f>
        <v>67809215.957400545</v>
      </c>
      <c r="AE99" s="91">
        <f>Z99*(1+'Control Panel'!$C$44)</f>
        <v>67809215.957400545</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260820.03193920112</v>
      </c>
      <c r="AH99" s="91">
        <f t="shared" si="18"/>
        <v>26410.661596006888</v>
      </c>
      <c r="AI99" s="92">
        <f t="shared" ref="AI99:AJ130" si="21">L99+Q99+V99+AA99+AF99</f>
        <v>1105732.0664496659</v>
      </c>
      <c r="AJ99" s="92">
        <f t="shared" si="21"/>
        <v>1185574.9785850015</v>
      </c>
      <c r="AK99" s="92">
        <f t="shared" si="20"/>
        <v>79842.912135335617</v>
      </c>
    </row>
    <row r="100" spans="1:80" s="94" customFormat="1" ht="14" x14ac:dyDescent="0.3">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206234.36244600001</v>
      </c>
      <c r="G100" s="89">
        <f t="shared" si="11"/>
        <v>4.1167587179313644E-3</v>
      </c>
      <c r="H100" s="90">
        <f t="shared" si="12"/>
        <v>4.1988232490309738E-3</v>
      </c>
      <c r="I100" s="91">
        <f t="shared" si="13"/>
        <v>4030.7784460000112</v>
      </c>
      <c r="J100" s="91">
        <f>C100*(1+'Control Panel'!$C$44)</f>
        <v>52555383.908610009</v>
      </c>
      <c r="K100" s="91">
        <f>D100*(1+'Control Panel'!$C$44)</f>
        <v>52555383.908610009</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216350.76781722001</v>
      </c>
      <c r="N100" s="92">
        <f t="shared" si="14"/>
        <v>8081.0783572199871</v>
      </c>
      <c r="O100" s="92">
        <f>J100*(1+'Control Panel'!$C$44)</f>
        <v>56234260.782212712</v>
      </c>
      <c r="P100" s="92">
        <f>K100*(1+'Control Panel'!$C$44)</f>
        <v>56234260.782212712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227045.72156442542</v>
      </c>
      <c r="S100" s="92">
        <f t="shared" si="15"/>
        <v>12527.941420625371</v>
      </c>
      <c r="T100" s="92">
        <f>O100*(1+'Control Panel'!$C$44)</f>
        <v>60170659.036967605</v>
      </c>
      <c r="U100" s="92">
        <f>P100*(1+'Control Panel'!$C$44)</f>
        <v>60170659.036967605</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238355.8340739352</v>
      </c>
      <c r="X100" s="92">
        <f t="shared" si="16"/>
        <v>17402.520525821135</v>
      </c>
      <c r="Y100" s="91">
        <f>T100*(1+'Control Panel'!$C$44)</f>
        <v>64382605.169555344</v>
      </c>
      <c r="Z100" s="91">
        <f>U100*(1+'Control Panel'!$C$44)</f>
        <v>64382605.169555344</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250320.16181911068</v>
      </c>
      <c r="AC100" s="93">
        <f t="shared" si="17"/>
        <v>22738.24886455317</v>
      </c>
      <c r="AD100" s="93">
        <f>Y100*(1+'Control Panel'!$C$44)</f>
        <v>68889387.531424224</v>
      </c>
      <c r="AE100" s="91">
        <f>Z100*(1+'Control Panel'!$C$44)</f>
        <v>68889387.531424224</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262980.37508724845</v>
      </c>
      <c r="AH100" s="91">
        <f t="shared" si="18"/>
        <v>28571.004744054226</v>
      </c>
      <c r="AI100" s="92">
        <f t="shared" si="21"/>
        <v>1105732.0664496659</v>
      </c>
      <c r="AJ100" s="92">
        <f t="shared" si="21"/>
        <v>1195052.8603619398</v>
      </c>
      <c r="AK100" s="92">
        <f t="shared" si="20"/>
        <v>89320.793912273832</v>
      </c>
    </row>
    <row r="101" spans="1:80" s="101" customFormat="1" ht="14.5" thickBot="1" x14ac:dyDescent="0.35">
      <c r="A101" s="86" t="str">
        <f>'ESTIMATED Earned Revenue'!A102</f>
        <v>Rochester, NY</v>
      </c>
      <c r="B101" s="86"/>
      <c r="C101" s="87">
        <f>'ESTIMATED Earned Revenue'!$I102*1.07925</f>
        <v>50792929.309155002</v>
      </c>
      <c r="D101" s="87">
        <f>'ESTIMATED Earned Revenue'!$L102*1.07925</f>
        <v>50792929.309155002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209585.85861831001</v>
      </c>
      <c r="G101" s="89">
        <f t="shared" si="11"/>
        <v>3.9809396061659015E-3</v>
      </c>
      <c r="H101" s="90">
        <f t="shared" si="12"/>
        <v>4.1262802021645546E-3</v>
      </c>
      <c r="I101" s="91">
        <f t="shared" si="13"/>
        <v>7382.2746183100098</v>
      </c>
      <c r="J101" s="91">
        <f>C101*(1+'Control Panel'!$C$44)</f>
        <v>54348434.360795856</v>
      </c>
      <c r="K101" s="91">
        <f>D101*(1+'Control Panel'!$C$44)</f>
        <v>54348434.360795856</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219936.86872159172</v>
      </c>
      <c r="N101" s="92">
        <f t="shared" si="14"/>
        <v>11667.179261591693</v>
      </c>
      <c r="O101" s="92">
        <f>J101*(1+'Control Panel'!$C$44)</f>
        <v>58152824.766051568</v>
      </c>
      <c r="P101" s="92">
        <f>K101*(1+'Control Panel'!$C$44)</f>
        <v>58152824.766051568</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230882.84953210314</v>
      </c>
      <c r="S101" s="92">
        <f t="shared" si="15"/>
        <v>16365.069388303091</v>
      </c>
      <c r="T101" s="92">
        <f>O101*(1+'Control Panel'!$C$44)</f>
        <v>62223522.499675184</v>
      </c>
      <c r="U101" s="92">
        <f>P101*(1+'Control Panel'!$C$44)</f>
        <v>62223522.499675184</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242461.56099935033</v>
      </c>
      <c r="X101" s="92">
        <f t="shared" si="16"/>
        <v>21508.247451236268</v>
      </c>
      <c r="Y101" s="91">
        <f>T101*(1+'Control Panel'!$C$44)</f>
        <v>66579169.074652448</v>
      </c>
      <c r="Z101" s="91">
        <f>U101*(1+'Control Panel'!$C$44)</f>
        <v>66579169.074652448</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254713.2896293049</v>
      </c>
      <c r="AC101" s="93">
        <f t="shared" si="17"/>
        <v>27131.376674747386</v>
      </c>
      <c r="AD101" s="93">
        <f>Y101*(1+'Control Panel'!$C$44)</f>
        <v>71239710.90987812</v>
      </c>
      <c r="AE101" s="91">
        <f>Z101*(1+'Control Panel'!$C$44)</f>
        <v>71239710.90987812</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267681.02184415626</v>
      </c>
      <c r="AH101" s="91">
        <f t="shared" si="18"/>
        <v>33271.651500962034</v>
      </c>
      <c r="AI101" s="92">
        <f t="shared" si="21"/>
        <v>1105732.0664496659</v>
      </c>
      <c r="AJ101" s="92">
        <f t="shared" si="21"/>
        <v>1215675.5907265062</v>
      </c>
      <c r="AK101" s="92">
        <f t="shared" si="20"/>
        <v>109943.52427684027</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 x14ac:dyDescent="0.3">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210970.40875778999</v>
      </c>
      <c r="G102" s="89">
        <f t="shared" si="11"/>
        <v>3.9274115047096521E-3</v>
      </c>
      <c r="H102" s="90">
        <f t="shared" si="12"/>
        <v>4.097690031590352E-3</v>
      </c>
      <c r="I102" s="91">
        <f t="shared" si="13"/>
        <v>8766.8247577899892</v>
      </c>
      <c r="J102" s="91">
        <f>C102*(1+'Control Panel'!$C$44)</f>
        <v>55089168.685417652</v>
      </c>
      <c r="K102" s="91">
        <f>D102*(1+'Control Panel'!$C$44)</f>
        <v>55089168.685417652</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221418.3373708353</v>
      </c>
      <c r="N102" s="92">
        <f t="shared" si="14"/>
        <v>13148.64791083528</v>
      </c>
      <c r="O102" s="92">
        <f>J102*(1+'Control Panel'!$C$44)</f>
        <v>58945410.493396893</v>
      </c>
      <c r="P102" s="92">
        <f>K102*(1+'Control Panel'!$C$44)</f>
        <v>58945410.493396893</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232468.0209867938</v>
      </c>
      <c r="S102" s="92">
        <f t="shared" si="15"/>
        <v>17950.24084299375</v>
      </c>
      <c r="T102" s="92">
        <f>O102*(1+'Control Panel'!$C$44)</f>
        <v>63071589.227934681</v>
      </c>
      <c r="U102" s="92">
        <f>P102*(1+'Control Panel'!$C$44)</f>
        <v>63071589.227934681</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244157.69445586935</v>
      </c>
      <c r="X102" s="92">
        <f t="shared" si="16"/>
        <v>23204.380907755287</v>
      </c>
      <c r="Y102" s="91">
        <f>T102*(1+'Control Panel'!$C$44)</f>
        <v>67486600.473890111</v>
      </c>
      <c r="Z102" s="91">
        <f>U102*(1+'Control Panel'!$C$44)</f>
        <v>67486600.473890111</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256528.15242778021</v>
      </c>
      <c r="AC102" s="93">
        <f t="shared" si="17"/>
        <v>28946.239473222697</v>
      </c>
      <c r="AD102" s="93">
        <f>Y102*(1+'Control Panel'!$C$44)</f>
        <v>72210662.50706242</v>
      </c>
      <c r="AE102" s="91">
        <f>Z102*(1+'Control Panel'!$C$44)</f>
        <v>72210662.50706242</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269622.92503852485</v>
      </c>
      <c r="AH102" s="91">
        <f t="shared" si="18"/>
        <v>35213.554695330618</v>
      </c>
      <c r="AI102" s="92">
        <f t="shared" si="21"/>
        <v>1105732.0664496659</v>
      </c>
      <c r="AJ102" s="92">
        <f t="shared" si="21"/>
        <v>1224195.1302798034</v>
      </c>
      <c r="AK102" s="92">
        <f t="shared" si="20"/>
        <v>118463.06383013749</v>
      </c>
    </row>
    <row r="103" spans="1:80" s="94" customFormat="1" ht="14" x14ac:dyDescent="0.3">
      <c r="A103" s="86" t="str">
        <f>'ESTIMATED Earned Revenue'!A104</f>
        <v>Jacksonville, FL</v>
      </c>
      <c r="B103" s="86"/>
      <c r="C103" s="87">
        <f>'ESTIMATED Earned Revenue'!$I104*1.07925</f>
        <v>51489459.063000001</v>
      </c>
      <c r="D103" s="87">
        <f>'ESTIMATED Earned Revenue'!$L104*1.07925</f>
        <v>51489459.063000001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210978.918126</v>
      </c>
      <c r="G103" s="89">
        <f t="shared" si="11"/>
        <v>3.9270869742988272E-3</v>
      </c>
      <c r="H103" s="90">
        <f t="shared" si="12"/>
        <v>4.0975166949774409E-3</v>
      </c>
      <c r="I103" s="91">
        <f t="shared" si="13"/>
        <v>8775.3341260000016</v>
      </c>
      <c r="J103" s="91">
        <f>C103*(1+'Control Panel'!$C$44)</f>
        <v>55093721.197410002</v>
      </c>
      <c r="K103" s="91">
        <f>D103*(1+'Control Panel'!$C$44)</f>
        <v>55093721.197410002</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221427.44239482001</v>
      </c>
      <c r="N103" s="92">
        <f t="shared" si="14"/>
        <v>13157.75293481999</v>
      </c>
      <c r="O103" s="92">
        <f>J103*(1+'Control Panel'!$C$44)</f>
        <v>58950281.681228705</v>
      </c>
      <c r="P103" s="92">
        <f>K103*(1+'Control Panel'!$C$44)</f>
        <v>58950281.681228705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232477.76336245739</v>
      </c>
      <c r="S103" s="92">
        <f t="shared" si="15"/>
        <v>17959.983218657348</v>
      </c>
      <c r="T103" s="92">
        <f>O103*(1+'Control Panel'!$C$44)</f>
        <v>63076801.398914717</v>
      </c>
      <c r="U103" s="92">
        <f>P103*(1+'Control Panel'!$C$44)</f>
        <v>63076801.398914717</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244168.11879782943</v>
      </c>
      <c r="X103" s="92">
        <f t="shared" si="16"/>
        <v>23214.805249715369</v>
      </c>
      <c r="Y103" s="91">
        <f>T103*(1+'Control Panel'!$C$44)</f>
        <v>67492177.496838748</v>
      </c>
      <c r="Z103" s="91">
        <f>U103*(1+'Control Panel'!$C$44)</f>
        <v>67492177.496838748</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256539.30647367748</v>
      </c>
      <c r="AC103" s="93">
        <f t="shared" si="17"/>
        <v>28957.393519119971</v>
      </c>
      <c r="AD103" s="93">
        <f>Y103*(1+'Control Panel'!$C$44)</f>
        <v>72216629.921617463</v>
      </c>
      <c r="AE103" s="91">
        <f>Z103*(1+'Control Panel'!$C$44)</f>
        <v>72216629.921617463</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269634.85986763495</v>
      </c>
      <c r="AH103" s="91">
        <f t="shared" si="18"/>
        <v>35225.489524440723</v>
      </c>
      <c r="AI103" s="92">
        <f t="shared" si="21"/>
        <v>1105732.0664496659</v>
      </c>
      <c r="AJ103" s="92">
        <f t="shared" si="21"/>
        <v>1224247.4908964194</v>
      </c>
      <c r="AK103" s="92">
        <f t="shared" si="20"/>
        <v>118515.42444675346</v>
      </c>
    </row>
    <row r="104" spans="1:80" s="94" customFormat="1" ht="14" x14ac:dyDescent="0.3">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211631.69385450002</v>
      </c>
      <c r="G104" s="89">
        <f t="shared" si="11"/>
        <v>3.902350265236347E-3</v>
      </c>
      <c r="H104" s="90">
        <f t="shared" si="12"/>
        <v>4.0843044436122628E-3</v>
      </c>
      <c r="I104" s="91">
        <f t="shared" si="13"/>
        <v>9428.1098545000132</v>
      </c>
      <c r="J104" s="91">
        <f>C104*(1+'Control Panel'!$C$44)</f>
        <v>55442956.21215751</v>
      </c>
      <c r="K104" s="91">
        <f>D104*(1+'Control Panel'!$C$44)</f>
        <v>55442956.21215751</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222125.91242431503</v>
      </c>
      <c r="N104" s="92">
        <f t="shared" si="14"/>
        <v>13856.222964315006</v>
      </c>
      <c r="O104" s="92">
        <f>J104*(1+'Control Panel'!$C$44)</f>
        <v>59323963.147008538</v>
      </c>
      <c r="P104" s="92">
        <f>K104*(1+'Control Panel'!$C$44)</f>
        <v>59323963.147008538</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233225.12629401707</v>
      </c>
      <c r="S104" s="92">
        <f t="shared" si="15"/>
        <v>18707.346150217025</v>
      </c>
      <c r="T104" s="92">
        <f>O104*(1+'Control Panel'!$C$44)</f>
        <v>63476640.567299142</v>
      </c>
      <c r="U104" s="92">
        <f>P104*(1+'Control Panel'!$C$44)</f>
        <v>63476640.567299142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244967.79713459825</v>
      </c>
      <c r="X104" s="92">
        <f t="shared" si="16"/>
        <v>24014.483586484188</v>
      </c>
      <c r="Y104" s="91">
        <f>T104*(1+'Control Panel'!$C$44)</f>
        <v>67920005.407010093</v>
      </c>
      <c r="Z104" s="91">
        <f>U104*(1+'Control Panel'!$C$44)</f>
        <v>67920005.407010093</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257394.96229402017</v>
      </c>
      <c r="AC104" s="93">
        <f t="shared" si="17"/>
        <v>29813.049339462654</v>
      </c>
      <c r="AD104" s="93">
        <f>Y104*(1+'Control Panel'!$C$44)</f>
        <v>72674405.78550081</v>
      </c>
      <c r="AE104" s="91">
        <f>Z104*(1+'Control Panel'!$C$44)</f>
        <v>72674405.78550081</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270550.41159540165</v>
      </c>
      <c r="AH104" s="91">
        <f t="shared" si="18"/>
        <v>36141.041252207418</v>
      </c>
      <c r="AI104" s="92">
        <f t="shared" si="21"/>
        <v>1105732.0664496659</v>
      </c>
      <c r="AJ104" s="92">
        <f t="shared" si="21"/>
        <v>1228264.2097423521</v>
      </c>
      <c r="AK104" s="92">
        <f t="shared" si="20"/>
        <v>122532.1432926862</v>
      </c>
    </row>
    <row r="105" spans="1:80" s="94" customFormat="1" ht="14" x14ac:dyDescent="0.3">
      <c r="A105" s="86" t="str">
        <f>'ESTIMATED Earned Revenue'!A106</f>
        <v>South Bend, IN</v>
      </c>
      <c r="B105" s="86"/>
      <c r="C105" s="87">
        <f>'ESTIMATED Earned Revenue'!$I106*1.07925</f>
        <v>52383074.296417497</v>
      </c>
      <c r="D105" s="87">
        <f>'ESTIMATED Earned Revenue'!$L106*1.07925</f>
        <v>52383074.296417497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212766.148592835</v>
      </c>
      <c r="G105" s="89">
        <f t="shared" si="11"/>
        <v>3.8600938703177413E-3</v>
      </c>
      <c r="H105" s="90">
        <f t="shared" si="12"/>
        <v>4.0617346624000298E-3</v>
      </c>
      <c r="I105" s="91">
        <f t="shared" si="13"/>
        <v>10562.564592834999</v>
      </c>
      <c r="J105" s="91">
        <f>C105*(1+'Control Panel'!$C$44)</f>
        <v>56049889.497166723</v>
      </c>
      <c r="K105" s="91">
        <f>D105*(1+'Control Panel'!$C$44)</f>
        <v>56049889.497166723</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223339.77899433346</v>
      </c>
      <c r="N105" s="92">
        <f t="shared" si="14"/>
        <v>15070.089534333441</v>
      </c>
      <c r="O105" s="92">
        <f>J105*(1+'Control Panel'!$C$44)</f>
        <v>59973381.761968397</v>
      </c>
      <c r="P105" s="92">
        <f>K105*(1+'Control Panel'!$C$44)</f>
        <v>59973381.761968397</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234523.96352393681</v>
      </c>
      <c r="S105" s="92">
        <f t="shared" si="15"/>
        <v>20006.183380136761</v>
      </c>
      <c r="T105" s="92">
        <f>O105*(1+'Control Panel'!$C$44)</f>
        <v>64171518.485306188</v>
      </c>
      <c r="U105" s="92">
        <f>P105*(1+'Control Panel'!$C$44)</f>
        <v>64171518.485306188</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246357.55297061236</v>
      </c>
      <c r="X105" s="92">
        <f t="shared" si="16"/>
        <v>25404.2394224983</v>
      </c>
      <c r="Y105" s="91">
        <f>T105*(1+'Control Panel'!$C$44)</f>
        <v>68663524.779277623</v>
      </c>
      <c r="Z105" s="91">
        <f>U105*(1+'Control Panel'!$C$44)</f>
        <v>68663524.779277623</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258882.00103855523</v>
      </c>
      <c r="AC105" s="93">
        <f t="shared" si="17"/>
        <v>31300.088083997718</v>
      </c>
      <c r="AD105" s="93">
        <f>Y105*(1+'Control Panel'!$C$44)</f>
        <v>73469971.513827056</v>
      </c>
      <c r="AE105" s="91">
        <f>Z105*(1+'Control Panel'!$C$44)</f>
        <v>73469971.513827056</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272141.54305205413</v>
      </c>
      <c r="AH105" s="91">
        <f t="shared" si="18"/>
        <v>37732.1727088599</v>
      </c>
      <c r="AI105" s="92">
        <f t="shared" si="21"/>
        <v>1105732.0664496659</v>
      </c>
      <c r="AJ105" s="92">
        <f t="shared" si="21"/>
        <v>1235244.8395794919</v>
      </c>
      <c r="AK105" s="92">
        <f t="shared" si="20"/>
        <v>129512.77312982595</v>
      </c>
    </row>
    <row r="106" spans="1:80" s="94" customFormat="1" ht="14" x14ac:dyDescent="0.3">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213389.69713049999</v>
      </c>
      <c r="G106" s="89">
        <f t="shared" si="11"/>
        <v>3.8372552442127068E-3</v>
      </c>
      <c r="H106" s="90">
        <f t="shared" si="12"/>
        <v>4.0495362059209212E-3</v>
      </c>
      <c r="I106" s="91">
        <f t="shared" si="13"/>
        <v>11186.113130499987</v>
      </c>
      <c r="J106" s="91">
        <f>C106*(1+'Control Panel'!$C$44)</f>
        <v>56383487.964817502</v>
      </c>
      <c r="K106" s="91">
        <f>D106*(1+'Control Panel'!$C$44)</f>
        <v>56383487.964817502</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224006.97592963499</v>
      </c>
      <c r="N106" s="92">
        <f t="shared" si="14"/>
        <v>15737.286469634972</v>
      </c>
      <c r="O106" s="92">
        <f>J106*(1+'Control Panel'!$C$44)</f>
        <v>60330332.122354731</v>
      </c>
      <c r="P106" s="92">
        <f>K106*(1+'Control Panel'!$C$44)</f>
        <v>60330332.122354731</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235237.86424470946</v>
      </c>
      <c r="S106" s="92">
        <f t="shared" si="15"/>
        <v>20720.084100909415</v>
      </c>
      <c r="T106" s="92">
        <f>O106*(1+'Control Panel'!$C$44)</f>
        <v>64553455.370919563</v>
      </c>
      <c r="U106" s="92">
        <f>P106*(1+'Control Panel'!$C$44)</f>
        <v>64553455.370919563</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247121.4267418391</v>
      </c>
      <c r="X106" s="92">
        <f t="shared" si="16"/>
        <v>26168.113193725032</v>
      </c>
      <c r="Y106" s="91">
        <f>T106*(1+'Control Panel'!$C$44)</f>
        <v>69072197.246883944</v>
      </c>
      <c r="Z106" s="91">
        <f>U106*(1+'Control Panel'!$C$44)</f>
        <v>69072197.246883944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259699.34597376786</v>
      </c>
      <c r="AC106" s="93">
        <f t="shared" si="17"/>
        <v>32117.433019210352</v>
      </c>
      <c r="AD106" s="93">
        <f>Y106*(1+'Control Panel'!$C$44)</f>
        <v>73907251.054165825</v>
      </c>
      <c r="AE106" s="91">
        <f>Z106*(1+'Control Panel'!$C$44)</f>
        <v>73907251.054165825</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273016.1021327317</v>
      </c>
      <c r="AH106" s="91">
        <f t="shared" si="18"/>
        <v>38606.731789537473</v>
      </c>
      <c r="AI106" s="92">
        <f t="shared" si="21"/>
        <v>1105732.0664496659</v>
      </c>
      <c r="AJ106" s="92">
        <f t="shared" si="21"/>
        <v>1239081.7150226831</v>
      </c>
      <c r="AK106" s="92">
        <f t="shared" si="20"/>
        <v>133349.64857301721</v>
      </c>
    </row>
    <row r="107" spans="1:80" s="94" customFormat="1" ht="14" x14ac:dyDescent="0.3">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216879.99258024001</v>
      </c>
      <c r="G107" s="89">
        <f t="shared" si="11"/>
        <v>3.7142468365064301E-3</v>
      </c>
      <c r="H107" s="90">
        <f t="shared" si="12"/>
        <v>3.983835550326816E-3</v>
      </c>
      <c r="I107" s="91">
        <f t="shared" si="13"/>
        <v>14676.408580240008</v>
      </c>
      <c r="J107" s="91">
        <f>C107*(1+'Control Panel'!$C$44)</f>
        <v>58250796.030428402</v>
      </c>
      <c r="K107" s="91">
        <f>D107*(1+'Control Panel'!$C$44)</f>
        <v>58250796.030428402</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227741.59206085681</v>
      </c>
      <c r="N107" s="92">
        <f t="shared" si="14"/>
        <v>19471.902600856789</v>
      </c>
      <c r="O107" s="92">
        <f>J107*(1+'Control Panel'!$C$44)</f>
        <v>62328351.752558395</v>
      </c>
      <c r="P107" s="92">
        <f>K107*(1+'Control Panel'!$C$44)</f>
        <v>62328351.752558395</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239233.90350511679</v>
      </c>
      <c r="S107" s="92">
        <f t="shared" si="15"/>
        <v>24716.123361316742</v>
      </c>
      <c r="T107" s="92">
        <f>O107*(1+'Control Panel'!$C$44)</f>
        <v>66691336.375237487</v>
      </c>
      <c r="U107" s="92">
        <f>P107*(1+'Control Panel'!$C$44)</f>
        <v>66691336.375237487</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251397.18875047495</v>
      </c>
      <c r="X107" s="92">
        <f t="shared" si="16"/>
        <v>30443.875202360883</v>
      </c>
      <c r="Y107" s="91">
        <f>T107*(1+'Control Panel'!$C$44)</f>
        <v>71359729.92150411</v>
      </c>
      <c r="Z107" s="91">
        <f>U107*(1+'Control Panel'!$C$44)</f>
        <v>71359729.92150411</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264274.41132300824</v>
      </c>
      <c r="AC107" s="93">
        <f t="shared" si="17"/>
        <v>36692.498368450732</v>
      </c>
      <c r="AD107" s="93">
        <f>Y107*(1+'Control Panel'!$C$44)</f>
        <v>76354911.016009405</v>
      </c>
      <c r="AE107" s="91">
        <f>Z107*(1+'Control Panel'!$C$44)</f>
        <v>76354911.016009405</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277911.42205641884</v>
      </c>
      <c r="AH107" s="91">
        <f t="shared" si="18"/>
        <v>43502.051713224617</v>
      </c>
      <c r="AI107" s="92">
        <f t="shared" si="21"/>
        <v>1105732.0664496659</v>
      </c>
      <c r="AJ107" s="92">
        <f t="shared" si="21"/>
        <v>1260558.5176958756</v>
      </c>
      <c r="AK107" s="92">
        <f t="shared" si="20"/>
        <v>154826.45124620968</v>
      </c>
    </row>
    <row r="108" spans="1:80" s="94" customFormat="1" ht="14" x14ac:dyDescent="0.3">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220099.93763178002</v>
      </c>
      <c r="G108" s="89">
        <f t="shared" si="11"/>
        <v>3.607559259563332E-3</v>
      </c>
      <c r="H108" s="90">
        <f t="shared" si="12"/>
        <v>3.9268520978977296E-3</v>
      </c>
      <c r="I108" s="91">
        <f t="shared" si="13"/>
        <v>17896.353631780017</v>
      </c>
      <c r="J108" s="91">
        <f>C108*(1+'Control Panel'!$C$44)</f>
        <v>59973466.633002311</v>
      </c>
      <c r="K108" s="91">
        <f>D108*(1+'Control Panel'!$C$44)</f>
        <v>59973466.633002311</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231186.93326600461</v>
      </c>
      <c r="N108" s="92">
        <f t="shared" si="14"/>
        <v>22917.243806004582</v>
      </c>
      <c r="O108" s="92">
        <f>J108*(1+'Control Panel'!$C$44)</f>
        <v>64171609.297312476</v>
      </c>
      <c r="P108" s="92">
        <f>K108*(1+'Control Panel'!$C$44)</f>
        <v>64171609.297312476</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242920.41859462496</v>
      </c>
      <c r="S108" s="92">
        <f t="shared" si="15"/>
        <v>28402.638450824918</v>
      </c>
      <c r="T108" s="92">
        <f>O108*(1+'Control Panel'!$C$44)</f>
        <v>68663621.948124349</v>
      </c>
      <c r="U108" s="92">
        <f>P108*(1+'Control Panel'!$C$44)</f>
        <v>68663621.948124349</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255341.7598962487</v>
      </c>
      <c r="X108" s="92">
        <f t="shared" si="16"/>
        <v>34388.446348134632</v>
      </c>
      <c r="Y108" s="91">
        <f>T108*(1+'Control Panel'!$C$44)</f>
        <v>73470075.484493062</v>
      </c>
      <c r="Z108" s="91">
        <f>U108*(1+'Control Panel'!$C$44)</f>
        <v>73470075.484493062</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268495.10244898614</v>
      </c>
      <c r="AC108" s="93">
        <f t="shared" si="17"/>
        <v>40913.189494428632</v>
      </c>
      <c r="AD108" s="93">
        <f>Y108*(1+'Control Panel'!$C$44)</f>
        <v>78612980.768407583</v>
      </c>
      <c r="AE108" s="91">
        <f>Z108*(1+'Control Panel'!$C$44)</f>
        <v>78612980.768407583</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279066.13257784309</v>
      </c>
      <c r="AH108" s="91">
        <f t="shared" si="18"/>
        <v>44656.762234648864</v>
      </c>
      <c r="AI108" s="92">
        <f t="shared" si="21"/>
        <v>1105732.0664496659</v>
      </c>
      <c r="AJ108" s="92">
        <f t="shared" si="21"/>
        <v>1277010.3467837074</v>
      </c>
      <c r="AK108" s="92">
        <f t="shared" si="20"/>
        <v>171278.28033404145</v>
      </c>
    </row>
    <row r="109" spans="1:80" s="94" customFormat="1" ht="14" x14ac:dyDescent="0.3">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220789.32357085502</v>
      </c>
      <c r="G109" s="89">
        <f t="shared" si="11"/>
        <v>3.5855092946447962E-3</v>
      </c>
      <c r="H109" s="90">
        <f t="shared" si="12"/>
        <v>3.9150748773159137E-3</v>
      </c>
      <c r="I109" s="91">
        <f t="shared" si="13"/>
        <v>18585.739570855018</v>
      </c>
      <c r="J109" s="91">
        <f>C109*(1+'Control Panel'!$C$44)</f>
        <v>60342288.110407434</v>
      </c>
      <c r="K109" s="91">
        <f>D109*(1+'Control Panel'!$C$44)</f>
        <v>60342288.110407434</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231924.57622081487</v>
      </c>
      <c r="N109" s="92">
        <f t="shared" si="14"/>
        <v>23654.886760814843</v>
      </c>
      <c r="O109" s="92">
        <f>J109*(1+'Control Panel'!$C$44)</f>
        <v>64566248.278135955</v>
      </c>
      <c r="P109" s="92">
        <f>K109*(1+'Control Panel'!$C$44)</f>
        <v>64566248.278135955</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243709.69655627193</v>
      </c>
      <c r="S109" s="92">
        <f t="shared" si="15"/>
        <v>29191.916412471881</v>
      </c>
      <c r="T109" s="92">
        <f>O109*(1+'Control Panel'!$C$44)</f>
        <v>69085885.657605469</v>
      </c>
      <c r="U109" s="92">
        <f>P109*(1+'Control Panel'!$C$44)</f>
        <v>69085885.657605469</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256186.28731521091</v>
      </c>
      <c r="X109" s="92">
        <f t="shared" si="16"/>
        <v>35232.973767096846</v>
      </c>
      <c r="Y109" s="91">
        <f>T109*(1+'Control Panel'!$C$44)</f>
        <v>73921897.653637856</v>
      </c>
      <c r="Z109" s="91">
        <f>U109*(1+'Control Panel'!$C$44)</f>
        <v>73921897.653637856</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269398.74678727571</v>
      </c>
      <c r="AC109" s="93">
        <f t="shared" si="17"/>
        <v>41816.833832718199</v>
      </c>
      <c r="AD109" s="93">
        <f>Y109*(1+'Control Panel'!$C$44)</f>
        <v>79096430.489392504</v>
      </c>
      <c r="AE109" s="91">
        <f>Z109*(1+'Control Panel'!$C$44)</f>
        <v>79096430.489392504</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279259.51246623707</v>
      </c>
      <c r="AH109" s="91">
        <f t="shared" si="18"/>
        <v>44850.142123042839</v>
      </c>
      <c r="AI109" s="92">
        <f t="shared" si="21"/>
        <v>1105732.0664496659</v>
      </c>
      <c r="AJ109" s="92">
        <f t="shared" si="21"/>
        <v>1280478.8193458105</v>
      </c>
      <c r="AK109" s="92">
        <f t="shared" si="20"/>
        <v>174746.75289614452</v>
      </c>
    </row>
    <row r="110" spans="1:80" s="94" customFormat="1" ht="14" x14ac:dyDescent="0.3">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220992.80042289</v>
      </c>
      <c r="G110" s="89">
        <f t="shared" si="11"/>
        <v>3.5790525280058063E-3</v>
      </c>
      <c r="H110" s="90">
        <f t="shared" si="12"/>
        <v>3.9116262203573353E-3</v>
      </c>
      <c r="I110" s="91">
        <f t="shared" si="13"/>
        <v>18789.216422889993</v>
      </c>
      <c r="J110" s="91">
        <f>C110*(1+'Control Panel'!$C$44)</f>
        <v>60451148.226246156</v>
      </c>
      <c r="K110" s="91">
        <f>D110*(1+'Control Panel'!$C$44)</f>
        <v>60451148.226246156</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232142.2964524923</v>
      </c>
      <c r="N110" s="92">
        <f t="shared" si="14"/>
        <v>23872.606992492278</v>
      </c>
      <c r="O110" s="92">
        <f>J110*(1+'Control Panel'!$C$44)</f>
        <v>64682728.602083392</v>
      </c>
      <c r="P110" s="92">
        <f>K110*(1+'Control Panel'!$C$44)</f>
        <v>64682728.602083392</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243942.65720416678</v>
      </c>
      <c r="S110" s="92">
        <f t="shared" si="15"/>
        <v>29424.877060366736</v>
      </c>
      <c r="T110" s="92">
        <f>O110*(1+'Control Panel'!$C$44)</f>
        <v>69210519.604229227</v>
      </c>
      <c r="U110" s="92">
        <f>P110*(1+'Control Panel'!$C$44)</f>
        <v>69210519.604229227</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256435.55520845845</v>
      </c>
      <c r="X110" s="92">
        <f t="shared" si="16"/>
        <v>35482.241660344385</v>
      </c>
      <c r="Y110" s="91">
        <f>T110*(1+'Control Panel'!$C$44)</f>
        <v>74055255.976525277</v>
      </c>
      <c r="Z110" s="91">
        <f>U110*(1+'Control Panel'!$C$44)</f>
        <v>74055255.976525277</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269665.46343305055</v>
      </c>
      <c r="AC110" s="93">
        <f t="shared" si="17"/>
        <v>42083.550478493038</v>
      </c>
      <c r="AD110" s="93">
        <f>Y110*(1+'Control Panel'!$C$44)</f>
        <v>79239123.894882053</v>
      </c>
      <c r="AE110" s="92">
        <f>Z110*(1+'Control Panel'!$C$44)</f>
        <v>79239123.894882053</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279316.58982843289</v>
      </c>
      <c r="AH110" s="91">
        <f t="shared" si="18"/>
        <v>44907.21948523866</v>
      </c>
      <c r="AI110" s="92">
        <f t="shared" si="21"/>
        <v>1105732.0664496659</v>
      </c>
      <c r="AJ110" s="92">
        <f t="shared" si="21"/>
        <v>1281502.5621266011</v>
      </c>
      <c r="AK110" s="92">
        <f t="shared" si="20"/>
        <v>175770.49567693518</v>
      </c>
    </row>
    <row r="111" spans="1:80" s="94" customFormat="1" ht="14" x14ac:dyDescent="0.3">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221932.85035518001</v>
      </c>
      <c r="G111" s="89">
        <f t="shared" si="11"/>
        <v>3.5495220802365668E-3</v>
      </c>
      <c r="H111" s="90">
        <f t="shared" si="12"/>
        <v>3.8958535604668074E-3</v>
      </c>
      <c r="I111" s="91">
        <f t="shared" si="13"/>
        <v>19729.266355180007</v>
      </c>
      <c r="J111" s="91">
        <f>C111*(1+'Control Panel'!$C$44)</f>
        <v>60954074.940021306</v>
      </c>
      <c r="K111" s="91">
        <f>D111*(1+'Control Panel'!$C$44)</f>
        <v>60954074.940021306</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233148.14988004262</v>
      </c>
      <c r="N111" s="92">
        <f t="shared" si="14"/>
        <v>24878.460420042597</v>
      </c>
      <c r="O111" s="92">
        <f>J111*(1+'Control Panel'!$C$44)</f>
        <v>65220860.1858228</v>
      </c>
      <c r="P111" s="92">
        <f>K111*(1+'Control Panel'!$C$44)</f>
        <v>65220860.1858228</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245018.9203716456</v>
      </c>
      <c r="S111" s="92">
        <f t="shared" si="15"/>
        <v>30501.14022784555</v>
      </c>
      <c r="T111" s="92">
        <f>O111*(1+'Control Panel'!$C$44)</f>
        <v>69786320.398830399</v>
      </c>
      <c r="U111" s="92">
        <f>P111*(1+'Control Panel'!$C$44)</f>
        <v>69786320.398830399</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257587.15679766078</v>
      </c>
      <c r="X111" s="92">
        <f t="shared" si="16"/>
        <v>36633.843249546713</v>
      </c>
      <c r="Y111" s="91">
        <f>T111*(1+'Control Panel'!$C$44)</f>
        <v>74671362.826748535</v>
      </c>
      <c r="Z111" s="91">
        <f>U111*(1+'Control Panel'!$C$44)</f>
        <v>74671362.826748535</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270277.2249466994</v>
      </c>
      <c r="AC111" s="93">
        <f t="shared" si="17"/>
        <v>42695.311992141884</v>
      </c>
      <c r="AD111" s="93">
        <f>Y111*(1+'Control Panel'!$C$44)</f>
        <v>79898358.224620938</v>
      </c>
      <c r="AE111" s="91">
        <f>Z111*(1+'Control Panel'!$C$44)</f>
        <v>79898358.224620938</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279580.28356032842</v>
      </c>
      <c r="AH111" s="91">
        <f t="shared" si="18"/>
        <v>45170.913217134192</v>
      </c>
      <c r="AI111" s="92">
        <f t="shared" si="21"/>
        <v>1105732.0664496659</v>
      </c>
      <c r="AJ111" s="92">
        <f t="shared" si="21"/>
        <v>1285611.7355563769</v>
      </c>
      <c r="AK111" s="92">
        <f t="shared" si="20"/>
        <v>179879.66910671094</v>
      </c>
    </row>
    <row r="112" spans="1:80" s="94" customFormat="1" ht="14" x14ac:dyDescent="0.3">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223693.23590287499</v>
      </c>
      <c r="G112" s="89">
        <f t="shared" si="11"/>
        <v>3.495512636015313E-3</v>
      </c>
      <c r="H112" s="90">
        <f t="shared" si="12"/>
        <v>3.867006297423758E-3</v>
      </c>
      <c r="I112" s="91">
        <f t="shared" si="13"/>
        <v>21489.65190287499</v>
      </c>
      <c r="J112" s="91">
        <f>C112*(1+'Control Panel'!$C$44)</f>
        <v>61895881.208038121</v>
      </c>
      <c r="K112" s="91">
        <f>D112*(1+'Control Panel'!$C$44)</f>
        <v>61895881.208038121</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235031.76241607626</v>
      </c>
      <c r="N112" s="92">
        <f t="shared" si="14"/>
        <v>26762.072956076241</v>
      </c>
      <c r="O112" s="92">
        <f>J112*(1+'Control Panel'!$C$44)</f>
        <v>66228592.892600797</v>
      </c>
      <c r="P112" s="92">
        <f>K112*(1+'Control Panel'!$C$44)</f>
        <v>66228592.892600797</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247034.38578520159</v>
      </c>
      <c r="S112" s="92">
        <f t="shared" si="15"/>
        <v>32516.605641401547</v>
      </c>
      <c r="T112" s="92">
        <f>O112*(1+'Control Panel'!$C$44)</f>
        <v>70864594.395082861</v>
      </c>
      <c r="U112" s="92">
        <f>P112*(1+'Control Panel'!$C$44)</f>
        <v>70864594.395082861</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259743.70479016571</v>
      </c>
      <c r="X112" s="92">
        <f t="shared" si="16"/>
        <v>38790.391242051643</v>
      </c>
      <c r="Y112" s="91">
        <f>T112*(1+'Control Panel'!$C$44)</f>
        <v>75825116.00273867</v>
      </c>
      <c r="Z112" s="91">
        <f>U112*(1+'Control Panel'!$C$44)</f>
        <v>75825116.00273867</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270738.72621709545</v>
      </c>
      <c r="AC112" s="93">
        <f t="shared" si="17"/>
        <v>43156.813262537937</v>
      </c>
      <c r="AD112" s="93">
        <f>Y112*(1+'Control Panel'!$C$44)</f>
        <v>81132874.122930378</v>
      </c>
      <c r="AE112" s="91">
        <f>Z112*(1+'Control Panel'!$C$44)</f>
        <v>81132874.122930378</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280074.08991965221</v>
      </c>
      <c r="AH112" s="91">
        <f t="shared" si="18"/>
        <v>45664.719576457981</v>
      </c>
      <c r="AI112" s="92">
        <f t="shared" si="21"/>
        <v>1105732.0664496659</v>
      </c>
      <c r="AJ112" s="92">
        <f t="shared" si="21"/>
        <v>1292622.6691281912</v>
      </c>
      <c r="AK112" s="92">
        <f t="shared" si="20"/>
        <v>186890.60267852526</v>
      </c>
    </row>
    <row r="113" spans="1:37" s="94" customFormat="1" ht="14" x14ac:dyDescent="0.3">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226303.50954275997</v>
      </c>
      <c r="G113" s="89">
        <f t="shared" si="11"/>
        <v>3.4183869063819264E-3</v>
      </c>
      <c r="H113" s="90">
        <f t="shared" si="12"/>
        <v>3.8258122758558426E-3</v>
      </c>
      <c r="I113" s="91">
        <f t="shared" si="13"/>
        <v>24099.925542759971</v>
      </c>
      <c r="J113" s="91">
        <f>C113*(1+'Control Panel'!$C$44)</f>
        <v>63292377.605376594</v>
      </c>
      <c r="K113" s="91">
        <f>D113*(1+'Control Panel'!$C$44)</f>
        <v>63292377.605376594</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237824.75521075318</v>
      </c>
      <c r="N113" s="92">
        <f t="shared" si="14"/>
        <v>29555.065750753158</v>
      </c>
      <c r="O113" s="92">
        <f>J113*(1+'Control Panel'!$C$44)</f>
        <v>67722844.037752956</v>
      </c>
      <c r="P113" s="92">
        <f>K113*(1+'Control Panel'!$C$44)</f>
        <v>67722844.037752956</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250022.88807550591</v>
      </c>
      <c r="S113" s="92">
        <f t="shared" si="15"/>
        <v>35505.107931705861</v>
      </c>
      <c r="T113" s="92">
        <f>O113*(1+'Control Panel'!$C$44)</f>
        <v>72463443.12039566</v>
      </c>
      <c r="U113" s="92">
        <f>P113*(1+'Control Panel'!$C$44)</f>
        <v>72463443.12039566</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262391.86244815827</v>
      </c>
      <c r="X113" s="92">
        <f t="shared" si="16"/>
        <v>41438.548900044203</v>
      </c>
      <c r="Y113" s="91">
        <f>T113*(1+'Control Panel'!$C$44)</f>
        <v>77535884.13882336</v>
      </c>
      <c r="Z113" s="91">
        <f>U113*(1+'Control Panel'!$C$44)</f>
        <v>77535884.13882336</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271423.03347152931</v>
      </c>
      <c r="AC113" s="93">
        <f t="shared" si="17"/>
        <v>43841.120516971801</v>
      </c>
      <c r="AD113" s="93">
        <f>Y113*(1+'Control Panel'!$C$44)</f>
        <v>82963396.028540999</v>
      </c>
      <c r="AE113" s="91">
        <f>Z113*(1+'Control Panel'!$C$44)</f>
        <v>82963396.028540999</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280806.29868189647</v>
      </c>
      <c r="AH113" s="91">
        <f t="shared" si="18"/>
        <v>46396.928338702244</v>
      </c>
      <c r="AI113" s="92">
        <f t="shared" si="21"/>
        <v>1105732.0664496659</v>
      </c>
      <c r="AJ113" s="92">
        <f t="shared" si="21"/>
        <v>1302468.8378878431</v>
      </c>
      <c r="AK113" s="92">
        <f t="shared" si="20"/>
        <v>196736.77143817721</v>
      </c>
    </row>
    <row r="114" spans="1:37" s="94" customFormat="1" ht="14" x14ac:dyDescent="0.3">
      <c r="A114" s="86" t="str">
        <f>'ESTIMATED Earned Revenue'!A115</f>
        <v>West Palm Beach, FL</v>
      </c>
      <c r="B114" s="86"/>
      <c r="C114" s="87">
        <f>'ESTIMATED Earned Revenue'!$I115*1.07925</f>
        <v>59214786.295469999</v>
      </c>
      <c r="D114" s="87">
        <f>'ESTIMATED Earned Revenue'!$L115*1.07925</f>
        <v>59214786.295469999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226429.57259093999</v>
      </c>
      <c r="G114" s="89">
        <f t="shared" si="11"/>
        <v>3.4147481845335785E-3</v>
      </c>
      <c r="H114" s="90">
        <f t="shared" si="12"/>
        <v>3.8238687793467918E-3</v>
      </c>
      <c r="I114" s="91">
        <f t="shared" si="13"/>
        <v>24225.988590939989</v>
      </c>
      <c r="J114" s="91">
        <f>C114*(1+'Control Panel'!$C$44)</f>
        <v>63359821.336152904</v>
      </c>
      <c r="K114" s="91">
        <f>D114*(1+'Control Panel'!$C$44)</f>
        <v>63359821.336152904</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237959.64267230581</v>
      </c>
      <c r="N114" s="92">
        <f t="shared" si="14"/>
        <v>29689.953212305787</v>
      </c>
      <c r="O114" s="92">
        <f>J114*(1+'Control Panel'!$C$44)</f>
        <v>67795008.829683617</v>
      </c>
      <c r="P114" s="92">
        <f>K114*(1+'Control Panel'!$C$44)</f>
        <v>67795008.829683617</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250167.21765936725</v>
      </c>
      <c r="S114" s="92">
        <f t="shared" si="15"/>
        <v>35649.437515567202</v>
      </c>
      <c r="T114" s="92">
        <f>O114*(1+'Control Panel'!$C$44)</f>
        <v>72540659.447761476</v>
      </c>
      <c r="U114" s="92">
        <f>P114*(1+'Control Panel'!$C$44)</f>
        <v>72540659.447761476</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262422.74897910457</v>
      </c>
      <c r="X114" s="92">
        <f t="shared" si="16"/>
        <v>41469.435430990503</v>
      </c>
      <c r="Y114" s="91">
        <f>T114*(1+'Control Panel'!$C$44)</f>
        <v>77618505.609104782</v>
      </c>
      <c r="Z114" s="91">
        <f>U114*(1+'Control Panel'!$C$44)</f>
        <v>77618505.609104782</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271456.08205964189</v>
      </c>
      <c r="AC114" s="93">
        <f t="shared" si="17"/>
        <v>43874.16910508438</v>
      </c>
      <c r="AD114" s="93">
        <f>Y114*(1+'Control Panel'!$C$44)</f>
        <v>83051801.001742125</v>
      </c>
      <c r="AE114" s="91">
        <f>Z114*(1+'Control Panel'!$C$44)</f>
        <v>83051801.001742125</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280841.66067117691</v>
      </c>
      <c r="AH114" s="91">
        <f t="shared" si="18"/>
        <v>46432.290327982686</v>
      </c>
      <c r="AI114" s="92">
        <f t="shared" si="21"/>
        <v>1105732.0664496659</v>
      </c>
      <c r="AJ114" s="92">
        <f t="shared" si="21"/>
        <v>1302847.3520415963</v>
      </c>
      <c r="AK114" s="92">
        <f t="shared" si="20"/>
        <v>197115.28559193038</v>
      </c>
    </row>
    <row r="115" spans="1:37" s="94" customFormat="1" ht="14" x14ac:dyDescent="0.3">
      <c r="A115" s="86" t="str">
        <f>'ESTIMATED Earned Revenue'!A116</f>
        <v>Macon, GA</v>
      </c>
      <c r="B115" s="86"/>
      <c r="C115" s="87">
        <f>'ESTIMATED Earned Revenue'!$I116*1.07925</f>
        <v>62792961.683865003</v>
      </c>
      <c r="D115" s="87">
        <f>'ESTIMATED Earned Revenue'!$L116*1.07925</f>
        <v>62792961.683865003</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233585.92336772999</v>
      </c>
      <c r="G115" s="89">
        <f t="shared" si="11"/>
        <v>3.2201631930980782E-3</v>
      </c>
      <c r="H115" s="90">
        <f t="shared" si="12"/>
        <v>3.719937985147644E-3</v>
      </c>
      <c r="I115" s="91">
        <f t="shared" si="13"/>
        <v>31382.33936772999</v>
      </c>
      <c r="J115" s="91">
        <f>C115*(1+'Control Panel'!$C$44)</f>
        <v>67188469.001735553</v>
      </c>
      <c r="K115" s="91">
        <f>D115*(1+'Control Panel'!$C$44)</f>
        <v>67188469.001735553</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245616.93800347112</v>
      </c>
      <c r="N115" s="92">
        <f t="shared" si="14"/>
        <v>37347.248543471098</v>
      </c>
      <c r="O115" s="92">
        <f>J115*(1+'Control Panel'!$C$44)</f>
        <v>71891661.831857041</v>
      </c>
      <c r="P115" s="92">
        <f>K115*(1+'Control Panel'!$C$44)</f>
        <v>71891661.831857041</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255364.90267274278</v>
      </c>
      <c r="S115" s="92">
        <f t="shared" si="15"/>
        <v>40847.122528942738</v>
      </c>
      <c r="T115" s="92">
        <f>O115*(1+'Control Panel'!$C$44)</f>
        <v>76924078.160087034</v>
      </c>
      <c r="U115" s="92">
        <f>P115*(1+'Control Panel'!$C$44)</f>
        <v>76924078.160087034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264176.11646403483</v>
      </c>
      <c r="X115" s="92">
        <f t="shared" si="16"/>
        <v>43222.802915920765</v>
      </c>
      <c r="Y115" s="91">
        <f>T115*(1+'Control Panel'!$C$44)</f>
        <v>82308763.631293133</v>
      </c>
      <c r="Z115" s="91">
        <f>U115*(1+'Control Panel'!$C$44)</f>
        <v>82308763.631293133</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273332.18526851723</v>
      </c>
      <c r="AC115" s="93">
        <f t="shared" si="17"/>
        <v>45750.272313959722</v>
      </c>
      <c r="AD115" s="93">
        <f>Y115*(1+'Control Panel'!$C$44)</f>
        <v>88070377.085483655</v>
      </c>
      <c r="AE115" s="91">
        <f>Z115*(1+'Control Panel'!$C$44)</f>
        <v>88070377.085483655</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282849.09110467351</v>
      </c>
      <c r="AH115" s="91">
        <f t="shared" si="18"/>
        <v>48439.720761479286</v>
      </c>
      <c r="AI115" s="92">
        <f t="shared" si="21"/>
        <v>1105732.0664496659</v>
      </c>
      <c r="AJ115" s="92">
        <f t="shared" si="21"/>
        <v>1321339.2335134395</v>
      </c>
      <c r="AK115" s="92">
        <f t="shared" si="20"/>
        <v>215607.16706377361</v>
      </c>
    </row>
    <row r="116" spans="1:37" s="94" customFormat="1" ht="14" x14ac:dyDescent="0.3">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234756.05403150001</v>
      </c>
      <c r="G116" s="89">
        <f t="shared" si="11"/>
        <v>3.1904367100249209E-3</v>
      </c>
      <c r="H116" s="90">
        <f t="shared" si="12"/>
        <v>3.7040606198290305E-3</v>
      </c>
      <c r="I116" s="91">
        <f t="shared" si="13"/>
        <v>32552.470031500008</v>
      </c>
      <c r="J116" s="91">
        <f>C116*(1+'Control Panel'!$C$44)</f>
        <v>67814488.906852514</v>
      </c>
      <c r="K116" s="91">
        <f>D116*(1+'Control Panel'!$C$44)</f>
        <v>67814488.906852514</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246868.97781370505</v>
      </c>
      <c r="N116" s="92">
        <f t="shared" si="14"/>
        <v>38599.288353705022</v>
      </c>
      <c r="O116" s="92">
        <f>J116*(1+'Control Panel'!$C$44)</f>
        <v>72561503.130332187</v>
      </c>
      <c r="P116" s="92">
        <f>K116*(1+'Control Panel'!$C$44)</f>
        <v>72561503.130332187</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255632.83919213284</v>
      </c>
      <c r="S116" s="92">
        <f t="shared" si="15"/>
        <v>41115.059048332798</v>
      </c>
      <c r="T116" s="92">
        <f>O116*(1+'Control Panel'!$C$44)</f>
        <v>77640808.349455446</v>
      </c>
      <c r="U116" s="92">
        <f>P116*(1+'Control Panel'!$C$44)</f>
        <v>77640808.349455446</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264462.80853978219</v>
      </c>
      <c r="X116" s="92">
        <f t="shared" si="16"/>
        <v>43509.494991668122</v>
      </c>
      <c r="Y116" s="91">
        <f>T116*(1+'Control Panel'!$C$44)</f>
        <v>83075664.933917329</v>
      </c>
      <c r="Z116" s="91">
        <f>U116*(1+'Control Panel'!$C$44)</f>
        <v>83075664.933917329</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273638.9457895669</v>
      </c>
      <c r="AC116" s="93">
        <f t="shared" si="17"/>
        <v>46057.032835009391</v>
      </c>
      <c r="AD116" s="93">
        <f>Y116*(1+'Control Panel'!$C$44)</f>
        <v>88890961.479291543</v>
      </c>
      <c r="AE116" s="91">
        <f>Z116*(1+'Control Panel'!$C$44)</f>
        <v>88890961.479291543</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283177.32486219669</v>
      </c>
      <c r="AH116" s="91">
        <f t="shared" si="18"/>
        <v>48767.954519002466</v>
      </c>
      <c r="AI116" s="92">
        <f t="shared" si="21"/>
        <v>1105732.0664496659</v>
      </c>
      <c r="AJ116" s="92">
        <f t="shared" si="21"/>
        <v>1323780.8961973838</v>
      </c>
      <c r="AK116" s="92">
        <f t="shared" si="20"/>
        <v>218048.82974771783</v>
      </c>
    </row>
    <row r="117" spans="1:37" s="94" customFormat="1" ht="14" x14ac:dyDescent="0.3">
      <c r="A117" s="86" t="str">
        <f>'ESTIMATED Earned Revenue'!A118</f>
        <v>Dayton, OH</v>
      </c>
      <c r="B117" s="86"/>
      <c r="C117" s="87">
        <f>'ESTIMATED Earned Revenue'!$I118*1.07925</f>
        <v>64581024.522262506</v>
      </c>
      <c r="D117" s="87">
        <f>'ESTIMATED Earned Revenue'!$L118*1.07925</f>
        <v>64581024.522262506</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237162.04904452502</v>
      </c>
      <c r="G117" s="89">
        <f t="shared" si="11"/>
        <v>3.1310061352510126E-3</v>
      </c>
      <c r="H117" s="90">
        <f t="shared" si="12"/>
        <v>3.6723178487633006E-3</v>
      </c>
      <c r="I117" s="91">
        <f t="shared" si="13"/>
        <v>34958.465044525015</v>
      </c>
      <c r="J117" s="91">
        <f>C117*(1+'Control Panel'!$C$44)</f>
        <v>69101696.238820881</v>
      </c>
      <c r="K117" s="91">
        <f>D117*(1+'Control Panel'!$C$44)</f>
        <v>69101696.238820881</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247648.67649552837</v>
      </c>
      <c r="N117" s="92">
        <f t="shared" si="14"/>
        <v>39378.987035528349</v>
      </c>
      <c r="O117" s="92">
        <f>J117*(1+'Control Panel'!$C$44)</f>
        <v>73938814.975538343</v>
      </c>
      <c r="P117" s="92">
        <f>K117*(1+'Control Panel'!$C$44)</f>
        <v>73938814.975538343</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256183.7639302153</v>
      </c>
      <c r="S117" s="92">
        <f t="shared" si="15"/>
        <v>41665.983786415251</v>
      </c>
      <c r="T117" s="92">
        <f>O117*(1+'Control Panel'!$C$44)</f>
        <v>79114532.023826033</v>
      </c>
      <c r="U117" s="92">
        <f>P117*(1+'Control Panel'!$C$44)</f>
        <v>79114532.023826033</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265052.29800953041</v>
      </c>
      <c r="X117" s="92">
        <f t="shared" si="16"/>
        <v>44098.984461416345</v>
      </c>
      <c r="Y117" s="91">
        <f>T117*(1+'Control Panel'!$C$44)</f>
        <v>84652549.265493855</v>
      </c>
      <c r="Z117" s="91">
        <f>U117*(1+'Control Panel'!$C$44)</f>
        <v>84652549.265493855</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274269.69952219754</v>
      </c>
      <c r="AC117" s="93">
        <f t="shared" si="17"/>
        <v>46687.786567640025</v>
      </c>
      <c r="AD117" s="93">
        <f>Y117*(1+'Control Panel'!$C$44)</f>
        <v>90578227.714078426</v>
      </c>
      <c r="AE117" s="91">
        <f>Z117*(1+'Control Panel'!$C$44)</f>
        <v>90578227.714078426</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283852.23135611141</v>
      </c>
      <c r="AH117" s="91">
        <f t="shared" si="18"/>
        <v>49442.861012917187</v>
      </c>
      <c r="AI117" s="92">
        <f t="shared" si="21"/>
        <v>1105732.0664496659</v>
      </c>
      <c r="AJ117" s="92">
        <f t="shared" si="21"/>
        <v>1327006.6693135831</v>
      </c>
      <c r="AK117" s="92">
        <f t="shared" si="20"/>
        <v>221274.60286391713</v>
      </c>
    </row>
    <row r="118" spans="1:37" s="94" customFormat="1" ht="14" x14ac:dyDescent="0.3">
      <c r="A118" s="86" t="str">
        <f>'ESTIMATED Earned Revenue'!A119</f>
        <v>San Jose, CA</v>
      </c>
      <c r="B118" s="86"/>
      <c r="C118" s="87">
        <f>'ESTIMATED Earned Revenue'!$I119*1.07925</f>
        <v>64625518.330312505</v>
      </c>
      <c r="D118" s="87">
        <f>'ESTIMATED Earned Revenue'!$L119*1.07925</f>
        <v>64625518.330312505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237251.03666062502</v>
      </c>
      <c r="G118" s="89">
        <f t="shared" si="11"/>
        <v>3.128850479256531E-3</v>
      </c>
      <c r="H118" s="90">
        <f t="shared" si="12"/>
        <v>3.6711664802128599E-3</v>
      </c>
      <c r="I118" s="91">
        <f t="shared" si="13"/>
        <v>35047.452660625015</v>
      </c>
      <c r="J118" s="91">
        <f>C118*(1+'Control Panel'!$C$44)</f>
        <v>69149304.613434389</v>
      </c>
      <c r="K118" s="91">
        <f>D118*(1+'Control Panel'!$C$44)</f>
        <v>69149304.613434389</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247667.71984537377</v>
      </c>
      <c r="N118" s="92">
        <f t="shared" si="14"/>
        <v>39398.030385373742</v>
      </c>
      <c r="O118" s="92">
        <f>J118*(1+'Control Panel'!$C$44)</f>
        <v>73989755.936374798</v>
      </c>
      <c r="P118" s="92">
        <f>K118*(1+'Control Panel'!$C$44)</f>
        <v>73989755.936374798</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256204.14031454988</v>
      </c>
      <c r="S118" s="92">
        <f t="shared" si="15"/>
        <v>41686.360170749831</v>
      </c>
      <c r="T118" s="92">
        <f>O118*(1+'Control Panel'!$C$44)</f>
        <v>79169038.851921037</v>
      </c>
      <c r="U118" s="92">
        <f>P118*(1+'Control Panel'!$C$44)</f>
        <v>79169038.851921037</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265074.10074076842</v>
      </c>
      <c r="X118" s="92">
        <f t="shared" si="16"/>
        <v>44120.787192654359</v>
      </c>
      <c r="Y118" s="91">
        <f>T118*(1+'Control Panel'!$C$44)</f>
        <v>84710871.57155551</v>
      </c>
      <c r="Z118" s="91">
        <f>U118*(1+'Control Panel'!$C$44)</f>
        <v>84710871.57155551</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274293.02844462218</v>
      </c>
      <c r="AC118" s="93">
        <f t="shared" si="17"/>
        <v>46711.115490064665</v>
      </c>
      <c r="AD118" s="93">
        <f>Y118*(1+'Control Panel'!$C$44)</f>
        <v>90640632.581564397</v>
      </c>
      <c r="AE118" s="91">
        <f>Z118*(1+'Control Panel'!$C$44)</f>
        <v>90640632.581564397</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283877.19330310583</v>
      </c>
      <c r="AH118" s="91">
        <f t="shared" si="18"/>
        <v>49467.822959911602</v>
      </c>
      <c r="AI118" s="92">
        <f t="shared" si="21"/>
        <v>1105732.0664496659</v>
      </c>
      <c r="AJ118" s="92">
        <f t="shared" si="21"/>
        <v>1327116.1826484201</v>
      </c>
      <c r="AK118" s="92">
        <f t="shared" si="20"/>
        <v>221384.11619875417</v>
      </c>
    </row>
    <row r="119" spans="1:37" s="94" customFormat="1" ht="14" x14ac:dyDescent="0.3">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240056.16921784001</v>
      </c>
      <c r="G119" s="89">
        <f t="shared" si="11"/>
        <v>3.0571858994267397E-3</v>
      </c>
      <c r="H119" s="90">
        <f t="shared" si="12"/>
        <v>3.6294922230615846E-3</v>
      </c>
      <c r="I119" s="91">
        <f t="shared" si="13"/>
        <v>37852.585217840009</v>
      </c>
      <c r="J119" s="91">
        <f>C119*(1+'Control Panel'!$C$44)</f>
        <v>70770258.007722005</v>
      </c>
      <c r="K119" s="91">
        <f>D119*(1+'Control Panel'!$C$44)</f>
        <v>70770258.007722005</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248316.10120308882</v>
      </c>
      <c r="N119" s="92">
        <f t="shared" si="14"/>
        <v>40046.4117430888</v>
      </c>
      <c r="O119" s="92">
        <f>J119*(1+'Control Panel'!$C$44)</f>
        <v>75724176.068262547</v>
      </c>
      <c r="P119" s="92">
        <f>K119*(1+'Control Panel'!$C$44)</f>
        <v>75724176.068262547</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256897.908367305</v>
      </c>
      <c r="S119" s="92">
        <f t="shared" si="15"/>
        <v>42380.128223504958</v>
      </c>
      <c r="T119" s="92">
        <f>O119*(1+'Control Panel'!$C$44)</f>
        <v>81024868.393040925</v>
      </c>
      <c r="U119" s="92">
        <f>P119*(1+'Control Panel'!$C$44)</f>
        <v>81024868.393040925</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265816.43255721638</v>
      </c>
      <c r="X119" s="92">
        <f t="shared" si="16"/>
        <v>44863.119009102316</v>
      </c>
      <c r="Y119" s="91">
        <f>T119*(1+'Control Panel'!$C$44)</f>
        <v>86696609.180553794</v>
      </c>
      <c r="Z119" s="91">
        <f>U119*(1+'Control Panel'!$C$44)</f>
        <v>86696609.180553794</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275087.3234882215</v>
      </c>
      <c r="AC119" s="93">
        <f t="shared" si="17"/>
        <v>47505.410533663991</v>
      </c>
      <c r="AD119" s="93">
        <f>Y119*(1+'Control Panel'!$C$44)</f>
        <v>92765371.823192567</v>
      </c>
      <c r="AE119" s="91">
        <f>Z119*(1+'Control Panel'!$C$44)</f>
        <v>92765371.823192567</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284727.08899975708</v>
      </c>
      <c r="AH119" s="91">
        <f t="shared" si="18"/>
        <v>50317.718656562851</v>
      </c>
      <c r="AI119" s="92">
        <f t="shared" si="21"/>
        <v>1105732.0664496659</v>
      </c>
      <c r="AJ119" s="92">
        <f t="shared" si="21"/>
        <v>1330844.8546155887</v>
      </c>
      <c r="AK119" s="92">
        <f t="shared" si="20"/>
        <v>225112.78816592274</v>
      </c>
    </row>
    <row r="120" spans="1:37" s="94" customFormat="1" ht="14" x14ac:dyDescent="0.3">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240189.27562420003</v>
      </c>
      <c r="G120" s="89">
        <f t="shared" si="11"/>
        <v>3.0418815713288299E-3</v>
      </c>
      <c r="H120" s="90">
        <f t="shared" si="12"/>
        <v>3.6133253263803426E-3</v>
      </c>
      <c r="I120" s="91">
        <f t="shared" si="13"/>
        <v>37985.69162420003</v>
      </c>
      <c r="J120" s="91">
        <f>C120*(1+'Control Panel'!$C$44)</f>
        <v>71126317.644735008</v>
      </c>
      <c r="K120" s="91">
        <f>D120*(1+'Control Panel'!$C$44)</f>
        <v>71126317.644735008</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248458.52505789403</v>
      </c>
      <c r="N120" s="92">
        <f t="shared" si="14"/>
        <v>40188.835597894009</v>
      </c>
      <c r="O120" s="92">
        <f>J120*(1+'Control Panel'!$C$44)</f>
        <v>76105159.879866466</v>
      </c>
      <c r="P120" s="92">
        <f>K120*(1+'Control Panel'!$C$44)</f>
        <v>76105159.879866466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257050.30189194655</v>
      </c>
      <c r="S120" s="92">
        <f t="shared" si="15"/>
        <v>42532.521748146508</v>
      </c>
      <c r="T120" s="92">
        <f>O120*(1+'Control Panel'!$C$44)</f>
        <v>81432521.071457118</v>
      </c>
      <c r="U120" s="92">
        <f>P120*(1+'Control Panel'!$C$44)</f>
        <v>81432521.071457118</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265979.49362858286</v>
      </c>
      <c r="X120" s="92">
        <f t="shared" si="16"/>
        <v>45026.180080468795</v>
      </c>
      <c r="Y120" s="91">
        <f>T120*(1+'Control Panel'!$C$44)</f>
        <v>87132797.546459123</v>
      </c>
      <c r="Z120" s="91">
        <f>U120*(1+'Control Panel'!$C$44)</f>
        <v>87132797.546459123</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275261.79883458361</v>
      </c>
      <c r="AC120" s="93">
        <f t="shared" si="17"/>
        <v>47679.885880026093</v>
      </c>
      <c r="AD120" s="93">
        <f>Y120*(1+'Control Panel'!$C$44)</f>
        <v>93232093.37471126</v>
      </c>
      <c r="AE120" s="91">
        <f>Z120*(1+'Control Panel'!$C$44)</f>
        <v>93232093.37471126</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284913.77762036456</v>
      </c>
      <c r="AH120" s="91">
        <f t="shared" si="18"/>
        <v>50504.407277170336</v>
      </c>
      <c r="AI120" s="92">
        <f t="shared" si="21"/>
        <v>1105732.0664496659</v>
      </c>
      <c r="AJ120" s="92">
        <f t="shared" si="21"/>
        <v>1331663.8970333715</v>
      </c>
      <c r="AK120" s="92">
        <f t="shared" si="20"/>
        <v>225931.83058370557</v>
      </c>
    </row>
    <row r="121" spans="1:37" s="94" customFormat="1" ht="14" x14ac:dyDescent="0.3">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241036.95526870003</v>
      </c>
      <c r="G121" s="89">
        <f t="shared" si="11"/>
        <v>2.9479009938273766E-3</v>
      </c>
      <c r="H121" s="90">
        <f t="shared" si="12"/>
        <v>3.5140479012761992E-3</v>
      </c>
      <c r="I121" s="91">
        <f t="shared" si="13"/>
        <v>38833.371268700022</v>
      </c>
      <c r="J121" s="91">
        <f>C121*(1+'Control Panel'!$C$44)</f>
        <v>73393860.69377251</v>
      </c>
      <c r="K121" s="91">
        <f>D121*(1+'Control Panel'!$C$44)</f>
        <v>73393860.69377251</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249365.54227750903</v>
      </c>
      <c r="N121" s="92">
        <f t="shared" si="14"/>
        <v>41095.852817509003</v>
      </c>
      <c r="O121" s="92">
        <f>J121*(1+'Control Panel'!$C$44)</f>
        <v>78531430.942336589</v>
      </c>
      <c r="P121" s="92">
        <f>K121*(1+'Control Panel'!$C$44)</f>
        <v>78531430.942336589</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258020.8103169346</v>
      </c>
      <c r="S121" s="92">
        <f t="shared" si="15"/>
        <v>43503.030173134553</v>
      </c>
      <c r="T121" s="92">
        <f>O121*(1+'Control Panel'!$C$44)</f>
        <v>84028631.108300149</v>
      </c>
      <c r="U121" s="92">
        <f>P121*(1+'Control Panel'!$C$44)</f>
        <v>84028631.108300149</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267017.93764332007</v>
      </c>
      <c r="X121" s="92">
        <f t="shared" si="16"/>
        <v>46064.624095206003</v>
      </c>
      <c r="Y121" s="91">
        <f>T121*(1+'Control Panel'!$C$44)</f>
        <v>89910635.285881162</v>
      </c>
      <c r="Z121" s="91">
        <f>U121*(1+'Control Panel'!$C$44)</f>
        <v>89910635.285881162</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276372.93393035245</v>
      </c>
      <c r="AC121" s="93">
        <f t="shared" si="17"/>
        <v>48791.020975794934</v>
      </c>
      <c r="AD121" s="93">
        <f>Y121*(1+'Control Panel'!$C$44)</f>
        <v>96204379.755892843</v>
      </c>
      <c r="AE121" s="91">
        <f>Z121*(1+'Control Panel'!$C$44)</f>
        <v>96204379.755892843</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286102.69217283721</v>
      </c>
      <c r="AH121" s="91">
        <f t="shared" si="18"/>
        <v>51693.321829642984</v>
      </c>
      <c r="AI121" s="92">
        <f t="shared" si="21"/>
        <v>1105732.0664496659</v>
      </c>
      <c r="AJ121" s="92">
        <f t="shared" si="21"/>
        <v>1336879.9163409534</v>
      </c>
      <c r="AK121" s="92">
        <f t="shared" si="20"/>
        <v>231147.84989128751</v>
      </c>
    </row>
    <row r="122" spans="1:37" s="94" customFormat="1" ht="14" x14ac:dyDescent="0.3">
      <c r="A122" s="86" t="str">
        <f>'ESTIMATED Earned Revenue'!A123</f>
        <v>Roanoke, VA</v>
      </c>
      <c r="B122" s="86"/>
      <c r="C122" s="87">
        <f>'ESTIMATED Earned Revenue'!$I123*1.07925</f>
        <v>70013940.659572497</v>
      </c>
      <c r="D122" s="87">
        <f>'ESTIMATED Earned Revenue'!$L123*1.07925</f>
        <v>70013940.659572497</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241605.57426382901</v>
      </c>
      <c r="G122" s="89">
        <f t="shared" si="11"/>
        <v>2.8880474673346956E-3</v>
      </c>
      <c r="H122" s="90">
        <f t="shared" si="12"/>
        <v>3.4508209649073084E-3</v>
      </c>
      <c r="I122" s="91">
        <f t="shared" si="13"/>
        <v>39401.990263829008</v>
      </c>
      <c r="J122" s="91">
        <f>C122*(1+'Control Panel'!$C$44)</f>
        <v>74914916.50574258</v>
      </c>
      <c r="K122" s="91">
        <f>D122*(1+'Control Panel'!$C$44)</f>
        <v>74914916.50574258</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249973.96460229706</v>
      </c>
      <c r="N122" s="92">
        <f t="shared" si="14"/>
        <v>41704.275142297032</v>
      </c>
      <c r="O122" s="92">
        <f>J122*(1+'Control Panel'!$C$44)</f>
        <v>80158960.66114457</v>
      </c>
      <c r="P122" s="92">
        <f>K122*(1+'Control Panel'!$C$44)</f>
        <v>80158960.66114457</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258671.8222044578</v>
      </c>
      <c r="S122" s="92">
        <f t="shared" si="15"/>
        <v>44154.042060657754</v>
      </c>
      <c r="T122" s="92">
        <f>O122*(1+'Control Panel'!$C$44)</f>
        <v>85770087.907424688</v>
      </c>
      <c r="U122" s="92">
        <f>P122*(1+'Control Panel'!$C$44)</f>
        <v>85770087.907424688</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267714.5203629699</v>
      </c>
      <c r="X122" s="92">
        <f t="shared" si="16"/>
        <v>46761.206814855832</v>
      </c>
      <c r="Y122" s="91">
        <f>T122*(1+'Control Panel'!$C$44)</f>
        <v>91773994.060944423</v>
      </c>
      <c r="Z122" s="91">
        <f>U122*(1+'Control Panel'!$C$44)</f>
        <v>91773994.060944423</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277118.27744037774</v>
      </c>
      <c r="AC122" s="93">
        <f t="shared" si="17"/>
        <v>49536.364485820231</v>
      </c>
      <c r="AD122" s="93">
        <f>Y122*(1+'Control Panel'!$C$44)</f>
        <v>98198173.645210534</v>
      </c>
      <c r="AE122" s="91">
        <f>Z122*(1+'Control Panel'!$C$44)</f>
        <v>98198173.645210534</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286900.20972856425</v>
      </c>
      <c r="AH122" s="91">
        <f t="shared" si="18"/>
        <v>52490.839385370025</v>
      </c>
      <c r="AI122" s="92">
        <f t="shared" si="21"/>
        <v>1105732.0664496659</v>
      </c>
      <c r="AJ122" s="92">
        <f t="shared" si="21"/>
        <v>1340378.7943386668</v>
      </c>
      <c r="AK122" s="92">
        <f t="shared" si="20"/>
        <v>234646.7278890009</v>
      </c>
    </row>
    <row r="123" spans="1:37" s="94" customFormat="1" ht="14" x14ac:dyDescent="0.3">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241641.51744610001</v>
      </c>
      <c r="G123" s="89">
        <f t="shared" si="11"/>
        <v>2.8843456131350592E-3</v>
      </c>
      <c r="H123" s="90">
        <f t="shared" si="12"/>
        <v>3.4469104701772123E-3</v>
      </c>
      <c r="I123" s="91">
        <f t="shared" si="13"/>
        <v>39437.933446100011</v>
      </c>
      <c r="J123" s="91">
        <f>C123*(1+'Control Panel'!$C$44)</f>
        <v>75011064.518317506</v>
      </c>
      <c r="K123" s="91">
        <f>D123*(1+'Control Panel'!$C$44)</f>
        <v>75011064.518317506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250012.42380732702</v>
      </c>
      <c r="N123" s="92">
        <f t="shared" si="14"/>
        <v>41742.734347327001</v>
      </c>
      <c r="O123" s="92">
        <f>J123*(1+'Control Panel'!$C$44)</f>
        <v>80261839.034599736</v>
      </c>
      <c r="P123" s="92">
        <f>K123*(1+'Control Panel'!$C$44)</f>
        <v>80261839.034599736</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258712.97355383987</v>
      </c>
      <c r="S123" s="92">
        <f t="shared" si="15"/>
        <v>44195.193410039821</v>
      </c>
      <c r="T123" s="92">
        <f>O123*(1+'Control Panel'!$C$44)</f>
        <v>85880167.767021716</v>
      </c>
      <c r="U123" s="92">
        <f>P123*(1+'Control Panel'!$C$44)</f>
        <v>85880167.767021716</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267758.55230680871</v>
      </c>
      <c r="X123" s="92">
        <f t="shared" si="16"/>
        <v>46805.238758694642</v>
      </c>
      <c r="Y123" s="91">
        <f>T123*(1+'Control Panel'!$C$44)</f>
        <v>91891779.510713235</v>
      </c>
      <c r="Z123" s="91">
        <f>U123*(1+'Control Panel'!$C$44)</f>
        <v>91891779.510713235</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277165.39162028529</v>
      </c>
      <c r="AC123" s="93">
        <f t="shared" si="17"/>
        <v>49583.478665727773</v>
      </c>
      <c r="AD123" s="93">
        <f>Y123*(1+'Control Panel'!$C$44)</f>
        <v>98324204.076463163</v>
      </c>
      <c r="AE123" s="91">
        <f>Z123*(1+'Control Panel'!$C$44)</f>
        <v>98324204.076463163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286950.62190106534</v>
      </c>
      <c r="AH123" s="91">
        <f t="shared" si="18"/>
        <v>52541.251557871117</v>
      </c>
      <c r="AI123" s="92">
        <f t="shared" si="21"/>
        <v>1105732.0664496659</v>
      </c>
      <c r="AJ123" s="92">
        <f t="shared" si="21"/>
        <v>1340599.9631893262</v>
      </c>
      <c r="AK123" s="92">
        <f t="shared" si="20"/>
        <v>234867.8967396603</v>
      </c>
    </row>
    <row r="124" spans="1:37" s="94" customFormat="1" ht="14" x14ac:dyDescent="0.3">
      <c r="A124" s="86" t="str">
        <f>'ESTIMATED Earned Revenue'!A125</f>
        <v>Menasha, WI</v>
      </c>
      <c r="B124" s="86"/>
      <c r="C124" s="87">
        <f>'ESTIMATED Earned Revenue'!$I125*1.07925</f>
        <v>71813932.426635012</v>
      </c>
      <c r="D124" s="87">
        <f>'ESTIMATED Earned Revenue'!$L125*1.07925</f>
        <v>71813932.426635012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242325.57097065402</v>
      </c>
      <c r="G124" s="89">
        <f t="shared" si="11"/>
        <v>2.8156595408080575E-3</v>
      </c>
      <c r="H124" s="90">
        <f t="shared" si="12"/>
        <v>3.3743531760806081E-3</v>
      </c>
      <c r="I124" s="91">
        <f t="shared" si="13"/>
        <v>40121.986970654019</v>
      </c>
      <c r="J124" s="91">
        <f>C124*(1+'Control Panel'!$C$44)</f>
        <v>76840907.696499467</v>
      </c>
      <c r="K124" s="91">
        <f>D124*(1+'Control Panel'!$C$44)</f>
        <v>76840907.696499467</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250744.36107859982</v>
      </c>
      <c r="N124" s="92">
        <f t="shared" si="14"/>
        <v>42474.671618599794</v>
      </c>
      <c r="O124" s="92">
        <f>J124*(1+'Control Panel'!$C$44)</f>
        <v>82219771.235254437</v>
      </c>
      <c r="P124" s="92">
        <f>K124*(1+'Control Panel'!$C$44)</f>
        <v>82219771.235254437</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259496.14643410174</v>
      </c>
      <c r="S124" s="92">
        <f t="shared" si="15"/>
        <v>44978.366290301696</v>
      </c>
      <c r="T124" s="92">
        <f>O124*(1+'Control Panel'!$C$44)</f>
        <v>87975155.221722245</v>
      </c>
      <c r="U124" s="92">
        <f>P124*(1+'Control Panel'!$C$44)</f>
        <v>87975155.221722245</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268596.54728868889</v>
      </c>
      <c r="X124" s="92">
        <f t="shared" si="16"/>
        <v>47643.233740574826</v>
      </c>
      <c r="Y124" s="91">
        <f>T124*(1+'Control Panel'!$C$44)</f>
        <v>94133416.087242812</v>
      </c>
      <c r="Z124" s="91">
        <f>U124*(1+'Control Panel'!$C$44)</f>
        <v>94133416.087242812</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278062.04625089711</v>
      </c>
      <c r="AC124" s="93">
        <f t="shared" si="17"/>
        <v>50480.133296339598</v>
      </c>
      <c r="AD124" s="93">
        <f>Y124*(1+'Control Panel'!$C$44)</f>
        <v>100722755.21334982</v>
      </c>
      <c r="AE124" s="91">
        <f>Z124*(1+'Control Panel'!$C$44)</f>
        <v>100722755.21334982</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287910.04235582001</v>
      </c>
      <c r="AH124" s="91">
        <f t="shared" si="18"/>
        <v>53500.672012625786</v>
      </c>
      <c r="AI124" s="92">
        <f t="shared" si="21"/>
        <v>1105732.0664496659</v>
      </c>
      <c r="AJ124" s="92">
        <f t="shared" si="21"/>
        <v>1344809.1434081076</v>
      </c>
      <c r="AK124" s="92">
        <f t="shared" si="20"/>
        <v>239077.07695844164</v>
      </c>
    </row>
    <row r="125" spans="1:37" s="94" customFormat="1" ht="14" x14ac:dyDescent="0.3">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242691.39363699401</v>
      </c>
      <c r="G125" s="89">
        <f t="shared" si="11"/>
        <v>2.7802527802120065E-3</v>
      </c>
      <c r="H125" s="90">
        <f t="shared" si="12"/>
        <v>3.3369508519333615E-3</v>
      </c>
      <c r="I125" s="91">
        <f t="shared" si="13"/>
        <v>40487.809636994003</v>
      </c>
      <c r="J125" s="91">
        <f>C125*(1+'Control Panel'!$C$44)</f>
        <v>77819483.328958943</v>
      </c>
      <c r="K125" s="91">
        <f>D125*(1+'Control Panel'!$C$44)</f>
        <v>77819483.328958943</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251135.7913315836</v>
      </c>
      <c r="N125" s="92">
        <f t="shared" si="14"/>
        <v>42866.101871583582</v>
      </c>
      <c r="O125" s="92">
        <f>J125*(1+'Control Panel'!$C$44)</f>
        <v>83266847.161986068</v>
      </c>
      <c r="P125" s="92">
        <f>K125*(1+'Control Panel'!$C$44)</f>
        <v>83266847.161986068</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259914.97680479439</v>
      </c>
      <c r="S125" s="92">
        <f t="shared" si="15"/>
        <v>45397.196660994348</v>
      </c>
      <c r="T125" s="92">
        <f>O125*(1+'Control Panel'!$C$44)</f>
        <v>89095526.463325098</v>
      </c>
      <c r="U125" s="92">
        <f>P125*(1+'Control Panel'!$C$44)</f>
        <v>89095526.463325098</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269044.69578533003</v>
      </c>
      <c r="X125" s="92">
        <f t="shared" si="16"/>
        <v>48091.382237215963</v>
      </c>
      <c r="Y125" s="91">
        <f>T125*(1+'Control Panel'!$C$44)</f>
        <v>95332213.315757856</v>
      </c>
      <c r="Z125" s="91">
        <f>U125*(1+'Control Panel'!$C$44)</f>
        <v>95332213.315757856</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278541.56514230312</v>
      </c>
      <c r="AC125" s="93">
        <f t="shared" si="17"/>
        <v>50959.652187745611</v>
      </c>
      <c r="AD125" s="93">
        <f>Y125*(1+'Control Panel'!$C$44)</f>
        <v>102005468.24786091</v>
      </c>
      <c r="AE125" s="91">
        <f>Z125*(1+'Control Panel'!$C$44)</f>
        <v>102005468.24786091</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288423.12756962446</v>
      </c>
      <c r="AH125" s="91">
        <f t="shared" si="18"/>
        <v>54013.757226430229</v>
      </c>
      <c r="AI125" s="92">
        <f t="shared" si="21"/>
        <v>1105732.0664496659</v>
      </c>
      <c r="AJ125" s="92">
        <f t="shared" si="21"/>
        <v>1347060.1566336358</v>
      </c>
      <c r="AK125" s="92">
        <f t="shared" si="20"/>
        <v>241328.09018396982</v>
      </c>
    </row>
    <row r="126" spans="1:37" s="94" customFormat="1" ht="14" x14ac:dyDescent="0.3">
      <c r="A126" s="86" t="str">
        <f>'ESTIMATED Earned Revenue'!A127</f>
        <v>Charleston, SC</v>
      </c>
      <c r="B126" s="86"/>
      <c r="C126" s="87">
        <f>'ESTIMATED Earned Revenue'!$I127*1.07925</f>
        <v>77430538.705500007</v>
      </c>
      <c r="D126" s="87">
        <f>'ESTIMATED Earned Revenue'!$L127*1.07925</f>
        <v>77430538.705500007</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244572.21348220002</v>
      </c>
      <c r="G126" s="89">
        <f t="shared" si="11"/>
        <v>2.611419052230321E-3</v>
      </c>
      <c r="H126" s="90">
        <f t="shared" si="12"/>
        <v>3.1586014713446348E-3</v>
      </c>
      <c r="I126" s="91">
        <f t="shared" si="13"/>
        <v>42368.62948220002</v>
      </c>
      <c r="J126" s="91">
        <f>C126*(1+'Control Panel'!$C$44)</f>
        <v>82850676.414885014</v>
      </c>
      <c r="K126" s="91">
        <f>D126*(1+'Control Panel'!$C$44)</f>
        <v>82850676.414885014</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253148.26856595403</v>
      </c>
      <c r="N126" s="92">
        <f t="shared" si="14"/>
        <v>44878.579105954006</v>
      </c>
      <c r="O126" s="92">
        <f>J126*(1+'Control Panel'!$C$44)</f>
        <v>88650223.763926968</v>
      </c>
      <c r="P126" s="92">
        <f>K126*(1+'Control Panel'!$C$44)</f>
        <v>88650223.763926968</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262068.32744557076</v>
      </c>
      <c r="S126" s="92">
        <f t="shared" si="15"/>
        <v>47550.547301770712</v>
      </c>
      <c r="T126" s="92">
        <f>O126*(1+'Control Panel'!$C$44)</f>
        <v>94855739.427401856</v>
      </c>
      <c r="U126" s="92">
        <f>P126*(1+'Control Panel'!$C$44)</f>
        <v>94855739.427401856</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271348.78097096074</v>
      </c>
      <c r="X126" s="92">
        <f t="shared" si="16"/>
        <v>50395.467422846676</v>
      </c>
      <c r="Y126" s="91">
        <f>T126*(1+'Control Panel'!$C$44)</f>
        <v>101495641.18731999</v>
      </c>
      <c r="Z126" s="91">
        <f>U126*(1+'Control Panel'!$C$44)</f>
        <v>101495641.18731999</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281006.93629092799</v>
      </c>
      <c r="AC126" s="93">
        <f t="shared" si="17"/>
        <v>53425.023336370476</v>
      </c>
      <c r="AD126" s="93">
        <f>Y126*(1+'Control Panel'!$C$44)</f>
        <v>108600336.07043239</v>
      </c>
      <c r="AE126" s="91">
        <f>Z126*(1+'Control Panel'!$C$44)</f>
        <v>108600336.07043239</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291061.07469865301</v>
      </c>
      <c r="AH126" s="91">
        <f t="shared" si="18"/>
        <v>56651.704355458787</v>
      </c>
      <c r="AI126" s="92">
        <f t="shared" si="21"/>
        <v>1105732.0664496659</v>
      </c>
      <c r="AJ126" s="92">
        <f t="shared" si="21"/>
        <v>1358633.3879720666</v>
      </c>
      <c r="AK126" s="92">
        <f t="shared" si="20"/>
        <v>252901.32152240071</v>
      </c>
    </row>
    <row r="127" spans="1:37" s="94" customFormat="1" ht="14" x14ac:dyDescent="0.3">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245270.80076573201</v>
      </c>
      <c r="G127" s="89">
        <f t="shared" si="11"/>
        <v>2.5538169713687905E-3</v>
      </c>
      <c r="H127" s="90">
        <f t="shared" si="12"/>
        <v>3.0977528745323316E-3</v>
      </c>
      <c r="I127" s="91">
        <f t="shared" si="13"/>
        <v>43067.21676573201</v>
      </c>
      <c r="J127" s="91">
        <f>C127*(1+'Control Panel'!$C$44)</f>
        <v>84719397.398333102</v>
      </c>
      <c r="K127" s="91">
        <f>D127*(1+'Control Panel'!$C$44)</f>
        <v>84719397.398333102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253895.75695933326</v>
      </c>
      <c r="N127" s="92">
        <f t="shared" si="14"/>
        <v>45626.067499333236</v>
      </c>
      <c r="O127" s="92">
        <f>J127*(1+'Control Panel'!$C$44)</f>
        <v>90649755.21621643</v>
      </c>
      <c r="P127" s="92">
        <f>K127*(1+'Control Panel'!$C$44)</f>
        <v>90649755.21621643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262868.14002648654</v>
      </c>
      <c r="S127" s="92">
        <f t="shared" si="15"/>
        <v>48350.359882686491</v>
      </c>
      <c r="T127" s="92">
        <f>O127*(1+'Control Panel'!$C$44)</f>
        <v>96995238.081351593</v>
      </c>
      <c r="U127" s="92">
        <f>P127*(1+'Control Panel'!$C$44)</f>
        <v>96995238.081351593</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272204.58043254062</v>
      </c>
      <c r="X127" s="92">
        <f t="shared" si="16"/>
        <v>51251.266884426557</v>
      </c>
      <c r="Y127" s="91">
        <f>T127*(1+'Control Panel'!$C$44)</f>
        <v>103784904.74704622</v>
      </c>
      <c r="Z127" s="91">
        <f>U127*(1+'Control Panel'!$C$44)</f>
        <v>103784904.74704622</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281922.64171481848</v>
      </c>
      <c r="AC127" s="93">
        <f t="shared" si="17"/>
        <v>54340.728760260972</v>
      </c>
      <c r="AD127" s="93">
        <f>Y127*(1+'Control Panel'!$C$44)</f>
        <v>111049848.07933946</v>
      </c>
      <c r="AE127" s="91">
        <f>Z127*(1+'Control Panel'!$C$44)</f>
        <v>111049848.07933946</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292040.87950221583</v>
      </c>
      <c r="AH127" s="91">
        <f t="shared" si="18"/>
        <v>57631.509159021603</v>
      </c>
      <c r="AI127" s="92">
        <f t="shared" si="21"/>
        <v>1105732.0664496659</v>
      </c>
      <c r="AJ127" s="92">
        <f t="shared" si="21"/>
        <v>1362931.9986353947</v>
      </c>
      <c r="AK127" s="92">
        <f t="shared" si="20"/>
        <v>257199.9321857288</v>
      </c>
    </row>
    <row r="128" spans="1:37" s="94" customFormat="1" ht="14" x14ac:dyDescent="0.3">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245546.97095911903</v>
      </c>
      <c r="G128" s="89">
        <f t="shared" si="11"/>
        <v>2.5317401339870309E-3</v>
      </c>
      <c r="H128" s="90">
        <f t="shared" si="12"/>
        <v>3.074431762575235E-3</v>
      </c>
      <c r="I128" s="91">
        <f t="shared" si="13"/>
        <v>43343.386959119031</v>
      </c>
      <c r="J128" s="91">
        <f>C128*(1+'Control Panel'!$C$44)</f>
        <v>85458152.665643334</v>
      </c>
      <c r="K128" s="91">
        <f>D128*(1+'Control Panel'!$C$44)</f>
        <v>85458152.665643334</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254191.25906625736</v>
      </c>
      <c r="N128" s="92">
        <f t="shared" si="14"/>
        <v>45921.569606257341</v>
      </c>
      <c r="O128" s="92">
        <f>J128*(1+'Control Panel'!$C$44)</f>
        <v>91440223.352238372</v>
      </c>
      <c r="P128" s="92">
        <f>K128*(1+'Control Panel'!$C$44)</f>
        <v>91440223.352238372</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263184.32728089532</v>
      </c>
      <c r="S128" s="92">
        <f t="shared" si="15"/>
        <v>48666.547137095273</v>
      </c>
      <c r="T128" s="92">
        <f>O128*(1+'Control Panel'!$C$44)</f>
        <v>97841038.986895069</v>
      </c>
      <c r="U128" s="92">
        <f>P128*(1+'Control Panel'!$C$44)</f>
        <v>97841038.986895069</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272542.90079475805</v>
      </c>
      <c r="X128" s="92">
        <f t="shared" si="16"/>
        <v>51589.587246643991</v>
      </c>
      <c r="Y128" s="91">
        <f>T128*(1+'Control Panel'!$C$44)</f>
        <v>104689911.71597773</v>
      </c>
      <c r="Z128" s="91">
        <f>U128*(1+'Control Panel'!$C$44)</f>
        <v>104689911.71597773</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282284.64450239105</v>
      </c>
      <c r="AC128" s="93">
        <f t="shared" si="17"/>
        <v>54702.731547833537</v>
      </c>
      <c r="AD128" s="93">
        <f>Y128*(1+'Control Panel'!$C$44)</f>
        <v>112018205.53609617</v>
      </c>
      <c r="AE128" s="91">
        <f>Z128*(1+'Control Panel'!$C$44)</f>
        <v>112018205.53609617</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292428.22248491854</v>
      </c>
      <c r="AH128" s="91">
        <f t="shared" si="18"/>
        <v>58018.852141724317</v>
      </c>
      <c r="AI128" s="92">
        <f t="shared" si="21"/>
        <v>1105732.0664496659</v>
      </c>
      <c r="AJ128" s="92">
        <f t="shared" si="21"/>
        <v>1364631.3541292204</v>
      </c>
      <c r="AK128" s="92">
        <f t="shared" si="20"/>
        <v>258899.28767955443</v>
      </c>
    </row>
    <row r="129" spans="1:37" s="94" customFormat="1" ht="14" x14ac:dyDescent="0.3">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246617.11921648603</v>
      </c>
      <c r="G129" s="89">
        <f t="shared" si="11"/>
        <v>2.4496815779206866E-3</v>
      </c>
      <c r="H129" s="90">
        <f t="shared" si="12"/>
        <v>2.98774829700593E-3</v>
      </c>
      <c r="I129" s="91">
        <f t="shared" si="13"/>
        <v>44413.535216486023</v>
      </c>
      <c r="J129" s="91">
        <f>C129*(1+'Control Panel'!$C$44)</f>
        <v>88320799.254100055</v>
      </c>
      <c r="K129" s="91">
        <f>D129*(1+'Control Panel'!$C$44)</f>
        <v>88320799.254100055</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255336.31770164004</v>
      </c>
      <c r="N129" s="92">
        <f t="shared" si="14"/>
        <v>47066.628241640021</v>
      </c>
      <c r="O129" s="92">
        <f>J129*(1+'Control Panel'!$C$44)</f>
        <v>94503255.201887071</v>
      </c>
      <c r="P129" s="92">
        <f>K129*(1+'Control Panel'!$C$44)</f>
        <v>94503255.201887071</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264409.54002075479</v>
      </c>
      <c r="S129" s="92">
        <f t="shared" si="15"/>
        <v>49891.759876954748</v>
      </c>
      <c r="T129" s="92">
        <f>O129*(1+'Control Panel'!$C$44)</f>
        <v>101118483.06601918</v>
      </c>
      <c r="U129" s="92">
        <f>P129*(1+'Control Panel'!$C$44)</f>
        <v>101118483.06601918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273853.8784264077</v>
      </c>
      <c r="X129" s="92">
        <f t="shared" si="16"/>
        <v>52900.564878293633</v>
      </c>
      <c r="Y129" s="91">
        <f>T129*(1+'Control Panel'!$C$44)</f>
        <v>108196776.88064052</v>
      </c>
      <c r="Z129" s="91">
        <f>U129*(1+'Control Panel'!$C$44)</f>
        <v>108196776.88064052</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283687.3905682562</v>
      </c>
      <c r="AC129" s="93">
        <f t="shared" si="17"/>
        <v>56105.477613698691</v>
      </c>
      <c r="AD129" s="93">
        <f>Y129*(1+'Control Panel'!$C$44)</f>
        <v>115770551.26228537</v>
      </c>
      <c r="AE129" s="91">
        <f>Z129*(1+'Control Panel'!$C$44)</f>
        <v>115770551.26228537</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293929.16077539424</v>
      </c>
      <c r="AH129" s="91">
        <f t="shared" si="18"/>
        <v>59519.79043220001</v>
      </c>
      <c r="AI129" s="92">
        <f t="shared" si="21"/>
        <v>1105732.0664496659</v>
      </c>
      <c r="AJ129" s="92">
        <f t="shared" si="21"/>
        <v>1371216.2874924529</v>
      </c>
      <c r="AK129" s="92">
        <f t="shared" si="20"/>
        <v>265484.22104278696</v>
      </c>
    </row>
    <row r="130" spans="1:37" s="94" customFormat="1" ht="14" x14ac:dyDescent="0.3">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247043.10514031202</v>
      </c>
      <c r="G130" s="89">
        <f t="shared" si="11"/>
        <v>2.4184784404349289E-3</v>
      </c>
      <c r="H130" s="90">
        <f t="shared" si="12"/>
        <v>2.9547865167411872E-3</v>
      </c>
      <c r="I130" s="91">
        <f t="shared" si="13"/>
        <v>44839.521140312019</v>
      </c>
      <c r="J130" s="91">
        <f>C130*(1+'Control Panel'!$C$44)</f>
        <v>89460311.6003346</v>
      </c>
      <c r="K130" s="91">
        <f>D130*(1+'Control Panel'!$C$44)</f>
        <v>89460311.6003346</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255792.12264013386</v>
      </c>
      <c r="N130" s="92">
        <f t="shared" si="14"/>
        <v>47522.433180133841</v>
      </c>
      <c r="O130" s="92">
        <f>J130*(1+'Control Panel'!$C$44)</f>
        <v>95722533.412358031</v>
      </c>
      <c r="P130" s="92">
        <f>K130*(1+'Control Panel'!$C$44)</f>
        <v>95722533.412358031</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264897.25130494317</v>
      </c>
      <c r="S130" s="92">
        <f t="shared" si="15"/>
        <v>50379.471161143127</v>
      </c>
      <c r="T130" s="92">
        <f>O130*(1+'Control Panel'!$C$44)</f>
        <v>102423110.7512231</v>
      </c>
      <c r="U130" s="92">
        <f>P130*(1+'Control Panel'!$C$44)</f>
        <v>102423110.7512231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274375.72950048925</v>
      </c>
      <c r="X130" s="92">
        <f t="shared" si="16"/>
        <v>53422.415952375188</v>
      </c>
      <c r="Y130" s="91">
        <f>T130*(1+'Control Panel'!$C$44)</f>
        <v>109592728.50380872</v>
      </c>
      <c r="Z130" s="91">
        <f>U130*(1+'Control Panel'!$C$44)</f>
        <v>109592728.50380872</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284245.77121752349</v>
      </c>
      <c r="AC130" s="93">
        <f t="shared" si="17"/>
        <v>56663.85826296598</v>
      </c>
      <c r="AD130" s="93">
        <f>Y130*(1+'Control Panel'!$C$44)</f>
        <v>117264219.49907534</v>
      </c>
      <c r="AE130" s="91">
        <f>Z130*(1+'Control Panel'!$C$44)</f>
        <v>117264219.49907534</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294526.62807011022</v>
      </c>
      <c r="AH130" s="91">
        <f t="shared" si="18"/>
        <v>60117.257726915996</v>
      </c>
      <c r="AI130" s="92">
        <f t="shared" si="21"/>
        <v>1105732.0664496659</v>
      </c>
      <c r="AJ130" s="92">
        <f t="shared" si="21"/>
        <v>1373837.5027332001</v>
      </c>
      <c r="AK130" s="92">
        <f t="shared" si="20"/>
        <v>268105.43628353416</v>
      </c>
    </row>
    <row r="131" spans="1:37" s="94" customFormat="1" ht="14" x14ac:dyDescent="0.3">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247275.53528680003</v>
      </c>
      <c r="G131" s="89">
        <f t="shared" ref="G131:G157" si="22">E131/$C131</f>
        <v>2.4017859881838789E-3</v>
      </c>
      <c r="H131" s="90">
        <f t="shared" ref="H131:H157" si="23">F131/$D131</f>
        <v>2.9371532597191976E-3</v>
      </c>
      <c r="I131" s="91">
        <f t="shared" ref="I131:I157" si="24">F131-E131</f>
        <v>45071.951286800031</v>
      </c>
      <c r="J131" s="91">
        <f>C131*(1+'Control Panel'!$C$44)</f>
        <v>90082062.242190018</v>
      </c>
      <c r="K131" s="91">
        <f>D131*(1+'Control Panel'!$C$44)</f>
        <v>90082062.242190018</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256040.82289687602</v>
      </c>
      <c r="N131" s="92">
        <f t="shared" ref="N131:N157" si="25">M131-L131</f>
        <v>47771.133436876</v>
      </c>
      <c r="O131" s="92">
        <f>J131*(1+'Control Panel'!$C$44)</f>
        <v>96387806.599143326</v>
      </c>
      <c r="P131" s="92">
        <f>K131*(1+'Control Panel'!$C$44)</f>
        <v>96387806.599143326</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265163.36057965731</v>
      </c>
      <c r="S131" s="92">
        <f t="shared" ref="S131:S157" si="26">R131-Q131</f>
        <v>50645.580435857264</v>
      </c>
      <c r="T131" s="92">
        <f>O131*(1+'Control Panel'!$C$44)</f>
        <v>103134953.06108336</v>
      </c>
      <c r="U131" s="92">
        <f>P131*(1+'Control Panel'!$C$44)</f>
        <v>103134953.06108336</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274660.46642443334</v>
      </c>
      <c r="X131" s="92">
        <f t="shared" ref="X131:X157" si="27">W131-V131</f>
        <v>53707.152876319276</v>
      </c>
      <c r="Y131" s="91">
        <f>T131*(1+'Control Panel'!$C$44)</f>
        <v>110354399.7753592</v>
      </c>
      <c r="Z131" s="91">
        <f>U131*(1+'Control Panel'!$C$44)</f>
        <v>110354399.7753592</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284550.43972614367</v>
      </c>
      <c r="AC131" s="93">
        <f t="shared" ref="AC131:AC157" si="28">AB131-AA131</f>
        <v>56968.526771586156</v>
      </c>
      <c r="AD131" s="93">
        <f>Y131*(1+'Control Panel'!$C$44)</f>
        <v>118079207.75963435</v>
      </c>
      <c r="AE131" s="91">
        <f>Z131*(1+'Control Panel'!$C$44)</f>
        <v>118079207.75963435</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294852.62337433378</v>
      </c>
      <c r="AH131" s="91">
        <f t="shared" ref="AH131:AH157" si="29">AG131-AF131</f>
        <v>60443.253031139553</v>
      </c>
      <c r="AI131" s="92">
        <f t="shared" ref="AI131:AJ157" si="30">L131+Q131+V131+AA131+AF131</f>
        <v>1105732.0664496659</v>
      </c>
      <c r="AJ131" s="92">
        <f t="shared" si="30"/>
        <v>1375267.7130014442</v>
      </c>
      <c r="AK131" s="92">
        <f t="shared" ref="AK131:AK157" si="31">AJ131-AI131</f>
        <v>269535.64655177831</v>
      </c>
    </row>
    <row r="132" spans="1:37" s="94" customFormat="1" ht="14" x14ac:dyDescent="0.3">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247527.12915749804</v>
      </c>
      <c r="G132" s="89">
        <f t="shared" si="22"/>
        <v>2.3839750323871676E-3</v>
      </c>
      <c r="H132" s="90">
        <f t="shared" si="23"/>
        <v>2.9183384590747365E-3</v>
      </c>
      <c r="I132" s="91">
        <f t="shared" si="24"/>
        <v>45323.54515749804</v>
      </c>
      <c r="J132" s="91">
        <f>C132*(1+'Control Panel'!$C$44)</f>
        <v>90755075.846307173</v>
      </c>
      <c r="K132" s="91">
        <f>D132*(1+'Control Panel'!$C$44)</f>
        <v>90755075.846307173</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256310.02833852288</v>
      </c>
      <c r="N132" s="92">
        <f t="shared" si="25"/>
        <v>48040.33887852286</v>
      </c>
      <c r="O132" s="92">
        <f>J132*(1+'Control Panel'!$C$44)</f>
        <v>97107931.155548677</v>
      </c>
      <c r="P132" s="92">
        <f>K132*(1+'Control Panel'!$C$44)</f>
        <v>97107931.155548677</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265451.41040221945</v>
      </c>
      <c r="S132" s="92">
        <f t="shared" si="26"/>
        <v>50933.630258419405</v>
      </c>
      <c r="T132" s="92">
        <f>O132*(1+'Control Panel'!$C$44)</f>
        <v>103905486.33643709</v>
      </c>
      <c r="U132" s="92">
        <f>P132*(1+'Control Panel'!$C$44)</f>
        <v>103905486.33643709</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274968.67973457486</v>
      </c>
      <c r="X132" s="92">
        <f t="shared" si="27"/>
        <v>54015.3661864608</v>
      </c>
      <c r="Y132" s="91">
        <f>T132*(1+'Control Panel'!$C$44)</f>
        <v>111178870.37998769</v>
      </c>
      <c r="Z132" s="91">
        <f>U132*(1+'Control Panel'!$C$44)</f>
        <v>111178870.37998769</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284880.22796799504</v>
      </c>
      <c r="AC132" s="93">
        <f t="shared" si="28"/>
        <v>57298.315013437532</v>
      </c>
      <c r="AD132" s="93">
        <f>Y132*(1+'Control Panel'!$C$44)</f>
        <v>118961391.30658683</v>
      </c>
      <c r="AE132" s="91">
        <f>Z132*(1+'Control Panel'!$C$44)</f>
        <v>118961391.30658683</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295205.49679311481</v>
      </c>
      <c r="AH132" s="91">
        <f t="shared" si="29"/>
        <v>60796.126449920586</v>
      </c>
      <c r="AI132" s="92">
        <f t="shared" si="30"/>
        <v>1105732.0664496659</v>
      </c>
      <c r="AJ132" s="92">
        <f t="shared" si="30"/>
        <v>1376815.8432364271</v>
      </c>
      <c r="AK132" s="92">
        <f t="shared" si="31"/>
        <v>271083.77678676113</v>
      </c>
    </row>
    <row r="133" spans="1:37" s="94" customFormat="1" ht="14" x14ac:dyDescent="0.3">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248882.99743390002</v>
      </c>
      <c r="G133" s="89">
        <f t="shared" si="22"/>
        <v>2.2923627497011749E-3</v>
      </c>
      <c r="H133" s="90">
        <f t="shared" si="23"/>
        <v>2.8215628084586547E-3</v>
      </c>
      <c r="I133" s="91">
        <f t="shared" si="24"/>
        <v>46679.413433900016</v>
      </c>
      <c r="J133" s="91">
        <f>C133*(1+'Control Panel'!$C$44)</f>
        <v>94382023.485682502</v>
      </c>
      <c r="K133" s="91">
        <f>D133*(1+'Control Panel'!$C$44)</f>
        <v>94382023.485682502</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257760.80739427303</v>
      </c>
      <c r="N133" s="92">
        <f t="shared" si="25"/>
        <v>49491.117934273003</v>
      </c>
      <c r="O133" s="92">
        <f>J133*(1+'Control Panel'!$C$44)</f>
        <v>100988765.12968029</v>
      </c>
      <c r="P133" s="92">
        <f>K133*(1+'Control Panel'!$C$44)</f>
        <v>100988765.12968029</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267003.74399187206</v>
      </c>
      <c r="S133" s="92">
        <f t="shared" si="26"/>
        <v>52485.963848072017</v>
      </c>
      <c r="T133" s="92">
        <f>O133*(1+'Control Panel'!$C$44)</f>
        <v>108057978.68875791</v>
      </c>
      <c r="U133" s="92">
        <f>P133*(1+'Control Panel'!$C$44)</f>
        <v>108057978.68875791</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276629.67667550314</v>
      </c>
      <c r="X133" s="92">
        <f t="shared" si="27"/>
        <v>55676.363127389079</v>
      </c>
      <c r="Y133" s="91">
        <f>T133*(1+'Control Panel'!$C$44)</f>
        <v>115622037.19697097</v>
      </c>
      <c r="Z133" s="91">
        <f>U133*(1+'Control Panel'!$C$44)</f>
        <v>115622037.19697097</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286657.49469478836</v>
      </c>
      <c r="AC133" s="93">
        <f t="shared" si="28"/>
        <v>59075.581740230846</v>
      </c>
      <c r="AD133" s="93">
        <f>Y133*(1+'Control Panel'!$C$44)</f>
        <v>123715579.80075894</v>
      </c>
      <c r="AE133" s="91">
        <f>Z133*(1+'Control Panel'!$C$44)</f>
        <v>123715579.80075894</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297107.17219078366</v>
      </c>
      <c r="AH133" s="91">
        <f t="shared" si="29"/>
        <v>62697.801847589435</v>
      </c>
      <c r="AI133" s="92">
        <f t="shared" si="30"/>
        <v>1105732.0664496659</v>
      </c>
      <c r="AJ133" s="92">
        <f t="shared" si="30"/>
        <v>1385158.8949472201</v>
      </c>
      <c r="AK133" s="92">
        <f t="shared" si="31"/>
        <v>279426.82849755418</v>
      </c>
    </row>
    <row r="134" spans="1:37" s="94" customFormat="1" ht="14" x14ac:dyDescent="0.3">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249360.75939220001</v>
      </c>
      <c r="G134" s="89">
        <f t="shared" si="22"/>
        <v>2.2617368996411119E-3</v>
      </c>
      <c r="H134" s="90">
        <f t="shared" si="23"/>
        <v>2.7892108521670304E-3</v>
      </c>
      <c r="I134" s="91">
        <f t="shared" si="24"/>
        <v>47157.175392200006</v>
      </c>
      <c r="J134" s="91">
        <f>C134*(1+'Control Panel'!$C$44)</f>
        <v>95660036.724134997</v>
      </c>
      <c r="K134" s="91">
        <f>D134*(1+'Control Panel'!$C$44)</f>
        <v>95660036.724134997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258272.01268965402</v>
      </c>
      <c r="N134" s="92">
        <f t="shared" si="25"/>
        <v>50002.323229653994</v>
      </c>
      <c r="O134" s="92">
        <f>J134*(1+'Control Panel'!$C$44)</f>
        <v>102356239.29482445</v>
      </c>
      <c r="P134" s="92">
        <f>K134*(1+'Control Panel'!$C$44)</f>
        <v>102356239.29482445</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267550.73365792976</v>
      </c>
      <c r="S134" s="92">
        <f t="shared" si="26"/>
        <v>53032.953514129709</v>
      </c>
      <c r="T134" s="92">
        <f>O134*(1+'Control Panel'!$C$44)</f>
        <v>109521176.04546218</v>
      </c>
      <c r="U134" s="92">
        <f>P134*(1+'Control Panel'!$C$44)</f>
        <v>109521176.04546218</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277214.95561818487</v>
      </c>
      <c r="X134" s="92">
        <f t="shared" si="27"/>
        <v>56261.642070070811</v>
      </c>
      <c r="Y134" s="91">
        <f>T134*(1+'Control Panel'!$C$44)</f>
        <v>117187658.36864454</v>
      </c>
      <c r="Z134" s="91">
        <f>U134*(1+'Control Panel'!$C$44)</f>
        <v>117187658.36864454</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287283.74316345778</v>
      </c>
      <c r="AC134" s="93">
        <f t="shared" si="28"/>
        <v>59701.830208900268</v>
      </c>
      <c r="AD134" s="93">
        <f>Y134*(1+'Control Panel'!$C$44)</f>
        <v>125390794.45444965</v>
      </c>
      <c r="AE134" s="91">
        <f>Z134*(1+'Control Panel'!$C$44)</f>
        <v>125390794.45444965</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297777.25805225992</v>
      </c>
      <c r="AH134" s="91">
        <f t="shared" si="29"/>
        <v>63367.88770906569</v>
      </c>
      <c r="AI134" s="92">
        <f t="shared" si="30"/>
        <v>1105732.0664496659</v>
      </c>
      <c r="AJ134" s="92">
        <f t="shared" si="30"/>
        <v>1388098.7031814863</v>
      </c>
      <c r="AK134" s="92">
        <f t="shared" si="31"/>
        <v>282366.63673182041</v>
      </c>
    </row>
    <row r="135" spans="1:37" s="94" customFormat="1" ht="14" x14ac:dyDescent="0.3">
      <c r="A135" s="86" t="str">
        <f>'ESTIMATED Earned Revenue'!A136</f>
        <v>Charlotte, NC</v>
      </c>
      <c r="B135" s="86"/>
      <c r="C135" s="87">
        <f>'ESTIMATED Earned Revenue'!$I136*1.07925</f>
        <v>90050275.869000003</v>
      </c>
      <c r="D135" s="87">
        <f>'ESTIMATED Earned Revenue'!$L136*1.07925</f>
        <v>90050275.869000003</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249620.10834760003</v>
      </c>
      <c r="G135" s="89">
        <f t="shared" si="22"/>
        <v>2.2454521326970085E-3</v>
      </c>
      <c r="H135" s="90">
        <f t="shared" si="23"/>
        <v>2.7720082580394659E-3</v>
      </c>
      <c r="I135" s="91">
        <f t="shared" si="24"/>
        <v>47416.524347600032</v>
      </c>
      <c r="J135" s="91">
        <f>C135*(1+'Control Panel'!$C$44)</f>
        <v>96353795.179830015</v>
      </c>
      <c r="K135" s="91">
        <f>D135*(1+'Control Panel'!$C$44)</f>
        <v>96353795.179830015</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258549.51607193204</v>
      </c>
      <c r="N135" s="92">
        <f t="shared" si="25"/>
        <v>50279.826611932018</v>
      </c>
      <c r="O135" s="92">
        <f>J135*(1+'Control Panel'!$C$44)</f>
        <v>103098560.84241812</v>
      </c>
      <c r="P135" s="92">
        <f>K135*(1+'Control Panel'!$C$44)</f>
        <v>103098560.84241812</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267847.6622769672</v>
      </c>
      <c r="S135" s="92">
        <f t="shared" si="26"/>
        <v>53329.88213316715</v>
      </c>
      <c r="T135" s="92">
        <f>O135*(1+'Control Panel'!$C$44)</f>
        <v>110315460.1013874</v>
      </c>
      <c r="U135" s="92">
        <f>P135*(1+'Control Panel'!$C$44)</f>
        <v>110315460.1013874</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277532.66924055497</v>
      </c>
      <c r="X135" s="92">
        <f t="shared" si="27"/>
        <v>56579.355692440906</v>
      </c>
      <c r="Y135" s="91">
        <f>T135*(1+'Control Panel'!$C$44)</f>
        <v>118037542.30848452</v>
      </c>
      <c r="Z135" s="91">
        <f>U135*(1+'Control Panel'!$C$44)</f>
        <v>118037542.30848452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287623.69673939381</v>
      </c>
      <c r="AC135" s="93">
        <f t="shared" si="28"/>
        <v>60041.783784836298</v>
      </c>
      <c r="AD135" s="93">
        <f>Y135*(1+'Control Panel'!$C$44)</f>
        <v>126300170.27007845</v>
      </c>
      <c r="AE135" s="91">
        <f>Z135*(1+'Control Panel'!$C$44)</f>
        <v>126300170.27007845</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298141.00837851147</v>
      </c>
      <c r="AH135" s="91">
        <f t="shared" si="29"/>
        <v>63731.638035317243</v>
      </c>
      <c r="AI135" s="92">
        <f t="shared" si="30"/>
        <v>1105732.0664496659</v>
      </c>
      <c r="AJ135" s="92">
        <f t="shared" si="30"/>
        <v>1389694.5527073594</v>
      </c>
      <c r="AK135" s="92">
        <f t="shared" si="31"/>
        <v>283962.4862576935</v>
      </c>
    </row>
    <row r="136" spans="1:37" s="94" customFormat="1" ht="14" x14ac:dyDescent="0.3">
      <c r="A136" s="86" t="str">
        <f>'ESTIMATED Earned Revenue'!A137</f>
        <v>Winston-Salem, NC</v>
      </c>
      <c r="B136" s="86"/>
      <c r="C136" s="87">
        <f>'ESTIMATED Earned Revenue'!$I137*1.07925</f>
        <v>90934589.435197487</v>
      </c>
      <c r="D136" s="87">
        <f>'ESTIMATED Earned Revenue'!$L137*1.07925</f>
        <v>90934589.435197487</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249973.83377407902</v>
      </c>
      <c r="G136" s="89">
        <f t="shared" si="22"/>
        <v>2.2236157358371963E-3</v>
      </c>
      <c r="H136" s="90">
        <f t="shared" si="23"/>
        <v>2.7489411380937426E-3</v>
      </c>
      <c r="I136" s="91">
        <f t="shared" si="24"/>
        <v>47770.249774079013</v>
      </c>
      <c r="J136" s="91">
        <f>C136*(1+'Control Panel'!$C$44)</f>
        <v>97300010.695661321</v>
      </c>
      <c r="K136" s="91">
        <f>D136*(1+'Control Panel'!$C$44)</f>
        <v>97300010.695661321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258928.00227826455</v>
      </c>
      <c r="N136" s="92">
        <f t="shared" si="25"/>
        <v>50658.312818264531</v>
      </c>
      <c r="O136" s="92">
        <f>J136*(1+'Control Panel'!$C$44)</f>
        <v>104111011.44435762</v>
      </c>
      <c r="P136" s="92">
        <f>K136*(1+'Control Panel'!$C$44)</f>
        <v>104111011.44435762</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268252.64251774305</v>
      </c>
      <c r="S136" s="92">
        <f t="shared" si="26"/>
        <v>53734.862373943004</v>
      </c>
      <c r="T136" s="92">
        <f>O136*(1+'Control Panel'!$C$44)</f>
        <v>111398782.24546266</v>
      </c>
      <c r="U136" s="92">
        <f>P136*(1+'Control Panel'!$C$44)</f>
        <v>111398782.24546266</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277965.99809818505</v>
      </c>
      <c r="X136" s="92">
        <f t="shared" si="27"/>
        <v>57012.68455007099</v>
      </c>
      <c r="Y136" s="91">
        <f>T136*(1+'Control Panel'!$C$44)</f>
        <v>119196697.00264505</v>
      </c>
      <c r="Z136" s="91">
        <f>U136*(1+'Control Panel'!$C$44)</f>
        <v>119196697.00264505</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288087.35861705802</v>
      </c>
      <c r="AC136" s="93">
        <f t="shared" si="28"/>
        <v>60505.445662500511</v>
      </c>
      <c r="AD136" s="93">
        <f>Y136*(1+'Control Panel'!$C$44)</f>
        <v>127540465.7928302</v>
      </c>
      <c r="AE136" s="91">
        <f>Z136*(1+'Control Panel'!$C$44)</f>
        <v>127540465.7928302</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298637.12658761215</v>
      </c>
      <c r="AH136" s="91">
        <f t="shared" si="29"/>
        <v>64227.75624441792</v>
      </c>
      <c r="AI136" s="92">
        <f t="shared" si="30"/>
        <v>1105732.0664496659</v>
      </c>
      <c r="AJ136" s="92">
        <f t="shared" si="30"/>
        <v>1391871.1280988627</v>
      </c>
      <c r="AK136" s="92">
        <f t="shared" si="31"/>
        <v>286139.06164919678</v>
      </c>
    </row>
    <row r="137" spans="1:37" s="94" customFormat="1" ht="14" x14ac:dyDescent="0.3">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250063.07528590003</v>
      </c>
      <c r="G137" s="89">
        <f t="shared" si="22"/>
        <v>2.2181735503513369E-3</v>
      </c>
      <c r="H137" s="90">
        <f t="shared" si="23"/>
        <v>2.7431922251125803E-3</v>
      </c>
      <c r="I137" s="91">
        <f t="shared" si="24"/>
        <v>47859.491285900032</v>
      </c>
      <c r="J137" s="91">
        <f>C137*(1+'Control Panel'!$C$44)</f>
        <v>97538731.739782512</v>
      </c>
      <c r="K137" s="91">
        <f>D137*(1+'Control Panel'!$C$44)</f>
        <v>97538731.739782512</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259023.49069591303</v>
      </c>
      <c r="N137" s="92">
        <f t="shared" si="25"/>
        <v>50753.801235913008</v>
      </c>
      <c r="O137" s="92">
        <f>J137*(1+'Control Panel'!$C$44)</f>
        <v>104366442.9615673</v>
      </c>
      <c r="P137" s="92">
        <f>K137*(1+'Control Panel'!$C$44)</f>
        <v>104366442.9615673</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268354.81512462691</v>
      </c>
      <c r="S137" s="92">
        <f t="shared" si="26"/>
        <v>53837.034980826866</v>
      </c>
      <c r="T137" s="92">
        <f>O137*(1+'Control Panel'!$C$44)</f>
        <v>111672093.96887702</v>
      </c>
      <c r="U137" s="92">
        <f>P137*(1+'Control Panel'!$C$44)</f>
        <v>111672093.96887702</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278075.3227875508</v>
      </c>
      <c r="X137" s="92">
        <f t="shared" si="27"/>
        <v>57122.009239436738</v>
      </c>
      <c r="Y137" s="91">
        <f>T137*(1+'Control Panel'!$C$44)</f>
        <v>119489140.54669842</v>
      </c>
      <c r="Z137" s="91">
        <f>U137*(1+'Control Panel'!$C$44)</f>
        <v>119489140.54669842</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288204.33603467932</v>
      </c>
      <c r="AC137" s="93">
        <f t="shared" si="28"/>
        <v>60622.423080121807</v>
      </c>
      <c r="AD137" s="93">
        <f>Y137*(1+'Control Panel'!$C$44)</f>
        <v>127853380.38496731</v>
      </c>
      <c r="AE137" s="91">
        <f>Z137*(1+'Control Panel'!$C$44)</f>
        <v>127853380.38496731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298762.29242446698</v>
      </c>
      <c r="AH137" s="91">
        <f t="shared" si="29"/>
        <v>64352.922081272758</v>
      </c>
      <c r="AI137" s="92">
        <f t="shared" si="30"/>
        <v>1105732.0664496659</v>
      </c>
      <c r="AJ137" s="92">
        <f t="shared" si="30"/>
        <v>1392420.257067237</v>
      </c>
      <c r="AK137" s="92">
        <f t="shared" si="31"/>
        <v>286688.19061757112</v>
      </c>
    </row>
    <row r="138" spans="1:37" s="94" customFormat="1" ht="14" x14ac:dyDescent="0.3">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254549.63700455803</v>
      </c>
      <c r="G138" s="89">
        <f t="shared" si="22"/>
        <v>1.9751439955550598E-3</v>
      </c>
      <c r="H138" s="90">
        <f t="shared" si="23"/>
        <v>2.4864652601819005E-3</v>
      </c>
      <c r="I138" s="91">
        <f t="shared" si="24"/>
        <v>52346.053004558024</v>
      </c>
      <c r="J138" s="91">
        <f>C138*(1+'Control Panel'!$C$44)</f>
        <v>109540284.33719265</v>
      </c>
      <c r="K138" s="91">
        <f>D138*(1+'Control Panel'!$C$44)</f>
        <v>109540284.33719265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263824.11173487711</v>
      </c>
      <c r="N138" s="92">
        <f t="shared" si="25"/>
        <v>55554.422274877084</v>
      </c>
      <c r="O138" s="92">
        <f>J138*(1+'Control Panel'!$C$44)</f>
        <v>117208104.24079615</v>
      </c>
      <c r="P138" s="92">
        <f>K138*(1+'Control Panel'!$C$44)</f>
        <v>117208104.24079615</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273491.47963631846</v>
      </c>
      <c r="S138" s="92">
        <f t="shared" si="26"/>
        <v>58973.699492518412</v>
      </c>
      <c r="T138" s="92">
        <f>O138*(1+'Control Panel'!$C$44)</f>
        <v>125412671.53765188</v>
      </c>
      <c r="U138" s="92">
        <f>P138*(1+'Control Panel'!$C$44)</f>
        <v>125412671.53765188</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283571.55381506076</v>
      </c>
      <c r="X138" s="92">
        <f t="shared" si="27"/>
        <v>62618.240266946697</v>
      </c>
      <c r="Y138" s="91">
        <f>T138*(1+'Control Panel'!$C$44)</f>
        <v>134191558.54528752</v>
      </c>
      <c r="Z138" s="91">
        <f>U138*(1+'Control Panel'!$C$44)</f>
        <v>134191558.54528752</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294085.30323411501</v>
      </c>
      <c r="AC138" s="93">
        <f t="shared" si="28"/>
        <v>66503.390279557498</v>
      </c>
      <c r="AD138" s="93">
        <f>Y138*(1+'Control Panel'!$C$44)</f>
        <v>143584967.64345765</v>
      </c>
      <c r="AE138" s="91">
        <f>Z138*(1+'Control Panel'!$C$44)</f>
        <v>143584967.64345765</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303266.09543688007</v>
      </c>
      <c r="AH138" s="91">
        <f t="shared" si="29"/>
        <v>68856.725093685847</v>
      </c>
      <c r="AI138" s="92">
        <f t="shared" si="30"/>
        <v>1105732.0664496659</v>
      </c>
      <c r="AJ138" s="92">
        <f t="shared" si="30"/>
        <v>1418238.5438572515</v>
      </c>
      <c r="AK138" s="92">
        <f t="shared" si="31"/>
        <v>312506.4774075856</v>
      </c>
    </row>
    <row r="139" spans="1:37" s="94" customFormat="1" ht="14" x14ac:dyDescent="0.3">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256555.05527367102</v>
      </c>
      <c r="G139" s="89">
        <f t="shared" si="22"/>
        <v>1.8829315739168086E-3</v>
      </c>
      <c r="H139" s="90">
        <f t="shared" si="23"/>
        <v>2.3890556461292358E-3</v>
      </c>
      <c r="I139" s="91">
        <f t="shared" si="24"/>
        <v>54351.471273671021</v>
      </c>
      <c r="J139" s="91">
        <f>C139*(1+'Control Panel'!$C$44)</f>
        <v>114904778.20706993</v>
      </c>
      <c r="K139" s="91">
        <f>D139*(1+'Control Panel'!$C$44)</f>
        <v>114904778.20706993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265969.90928282798</v>
      </c>
      <c r="N139" s="92">
        <f t="shared" si="25"/>
        <v>57700.219822827959</v>
      </c>
      <c r="O139" s="92">
        <f>J139*(1+'Control Panel'!$C$44)</f>
        <v>122948112.68156484</v>
      </c>
      <c r="P139" s="92">
        <f>K139*(1+'Control Panel'!$C$44)</f>
        <v>122948112.68156484</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275787.48301262589</v>
      </c>
      <c r="S139" s="92">
        <f t="shared" si="26"/>
        <v>61269.702868825843</v>
      </c>
      <c r="T139" s="92">
        <f>O139*(1+'Control Panel'!$C$44)</f>
        <v>131554480.56927438</v>
      </c>
      <c r="U139" s="92">
        <f>P139*(1+'Control Panel'!$C$44)</f>
        <v>131554480.56927438</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285857.38079999998</v>
      </c>
      <c r="X139" s="92">
        <f t="shared" si="27"/>
        <v>64904.067251885921</v>
      </c>
      <c r="Y139" s="91">
        <f>T139*(1+'Control Panel'!$C$44)</f>
        <v>140763294.20912358</v>
      </c>
      <c r="Z139" s="91">
        <f>U139*(1+'Control Panel'!$C$44)</f>
        <v>140763294.20912358</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294433.102296</v>
      </c>
      <c r="AC139" s="93">
        <f t="shared" si="28"/>
        <v>66851.189341442485</v>
      </c>
      <c r="AD139" s="93">
        <f>Y139*(1+'Control Panel'!$C$44)</f>
        <v>150616724.80376223</v>
      </c>
      <c r="AE139" s="91">
        <f>Z139*(1+'Control Panel'!$C$44)</f>
        <v>150616724.80376223</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303266.09543688007</v>
      </c>
      <c r="AH139" s="91">
        <f t="shared" si="29"/>
        <v>68856.725093685847</v>
      </c>
      <c r="AI139" s="92">
        <f t="shared" si="30"/>
        <v>1105732.0664496659</v>
      </c>
      <c r="AJ139" s="92">
        <f t="shared" si="30"/>
        <v>1425313.9708283341</v>
      </c>
      <c r="AK139" s="92">
        <f t="shared" si="31"/>
        <v>319581.90437866817</v>
      </c>
    </row>
    <row r="140" spans="1:37" s="94" customFormat="1" ht="14" x14ac:dyDescent="0.3">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260395.95255432103</v>
      </c>
      <c r="G140" s="89">
        <f t="shared" si="22"/>
        <v>1.7283851642797968E-3</v>
      </c>
      <c r="H140" s="90">
        <f t="shared" si="23"/>
        <v>2.2257988326922747E-3</v>
      </c>
      <c r="I140" s="91">
        <f t="shared" si="24"/>
        <v>58192.36855432103</v>
      </c>
      <c r="J140" s="91">
        <f>C140*(1+'Control Panel'!$C$44)</f>
        <v>125179178.43280867</v>
      </c>
      <c r="K140" s="91">
        <f>D140*(1+'Control Panel'!$C$44)</f>
        <v>125179178.43280867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269447.99758800003</v>
      </c>
      <c r="N140" s="92">
        <f t="shared" si="25"/>
        <v>61178.308128000004</v>
      </c>
      <c r="O140" s="92">
        <f>J140*(1+'Control Panel'!$C$44)</f>
        <v>133941720.92310528</v>
      </c>
      <c r="P140" s="92">
        <f>K140*(1+'Control Panel'!$C$44)</f>
        <v>133941720.92310528</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277531.43751563999</v>
      </c>
      <c r="S140" s="92">
        <f t="shared" si="26"/>
        <v>63013.657371839945</v>
      </c>
      <c r="T140" s="92">
        <f>O140*(1+'Control Panel'!$C$44)</f>
        <v>143317641.38772267</v>
      </c>
      <c r="U140" s="92">
        <f>P140*(1+'Control Panel'!$C$44)</f>
        <v>143317641.38772267</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285857.38079999998</v>
      </c>
      <c r="X140" s="92">
        <f t="shared" si="27"/>
        <v>64904.067251885921</v>
      </c>
      <c r="Y140" s="91">
        <f>T140*(1+'Control Panel'!$C$44)</f>
        <v>153349876.28486326</v>
      </c>
      <c r="Z140" s="91">
        <f>U140*(1+'Control Panel'!$C$44)</f>
        <v>153349876.28486326</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294433.102296</v>
      </c>
      <c r="AC140" s="93">
        <f t="shared" si="28"/>
        <v>66851.189341442485</v>
      </c>
      <c r="AD140" s="93">
        <f>Y140*(1+'Control Panel'!$C$44)</f>
        <v>164084367.62480369</v>
      </c>
      <c r="AE140" s="91">
        <f>Z140*(1+'Control Panel'!$C$44)</f>
        <v>164084367.62480369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303266.09543688007</v>
      </c>
      <c r="AH140" s="91">
        <f t="shared" si="29"/>
        <v>68856.725093685847</v>
      </c>
      <c r="AI140" s="92">
        <f t="shared" si="30"/>
        <v>1105732.0664496659</v>
      </c>
      <c r="AJ140" s="92">
        <f t="shared" si="30"/>
        <v>1430536.0136365199</v>
      </c>
      <c r="AK140" s="92">
        <f t="shared" si="31"/>
        <v>324803.94718685397</v>
      </c>
    </row>
    <row r="141" spans="1:37" s="94" customFormat="1" ht="14" x14ac:dyDescent="0.3">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260487.66932170003</v>
      </c>
      <c r="G141" s="89">
        <f t="shared" si="22"/>
        <v>1.72500427767176E-3</v>
      </c>
      <c r="H141" s="90">
        <f t="shared" si="23"/>
        <v>2.2222273956364661E-3</v>
      </c>
      <c r="I141" s="91">
        <f t="shared" si="24"/>
        <v>58284.085321700026</v>
      </c>
      <c r="J141" s="91">
        <f>C141*(1+'Control Panel'!$C$44)</f>
        <v>125424520.78554751</v>
      </c>
      <c r="K141" s="91">
        <f>D141*(1+'Control Panel'!$C$44)</f>
        <v>125424520.78554751</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269447.99758800003</v>
      </c>
      <c r="N141" s="92">
        <f t="shared" si="25"/>
        <v>61178.308128000004</v>
      </c>
      <c r="O141" s="92">
        <f>J141*(1+'Control Panel'!$C$44)</f>
        <v>134204237.24053584</v>
      </c>
      <c r="P141" s="92">
        <f>K141*(1+'Control Panel'!$C$44)</f>
        <v>134204237.24053584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277531.43751563999</v>
      </c>
      <c r="S141" s="92">
        <f t="shared" si="26"/>
        <v>63013.657371839945</v>
      </c>
      <c r="T141" s="92">
        <f>O141*(1+'Control Panel'!$C$44)</f>
        <v>143598533.84737337</v>
      </c>
      <c r="U141" s="92">
        <f>P141*(1+'Control Panel'!$C$44)</f>
        <v>143598533.84737337</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285857.38079999998</v>
      </c>
      <c r="X141" s="92">
        <f t="shared" si="27"/>
        <v>64904.067251885921</v>
      </c>
      <c r="Y141" s="91">
        <f>T141*(1+'Control Panel'!$C$44)</f>
        <v>153650431.2166895</v>
      </c>
      <c r="Z141" s="91">
        <f>U141*(1+'Control Panel'!$C$44)</f>
        <v>153650431.2166895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294433.102296</v>
      </c>
      <c r="AC141" s="93">
        <f t="shared" si="28"/>
        <v>66851.189341442485</v>
      </c>
      <c r="AD141" s="93">
        <f>Y141*(1+'Control Panel'!$C$44)</f>
        <v>164405961.40185776</v>
      </c>
      <c r="AE141" s="91">
        <f>Z141*(1+'Control Panel'!$C$44)</f>
        <v>164405961.40185776</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303266.09543688007</v>
      </c>
      <c r="AH141" s="91">
        <f t="shared" si="29"/>
        <v>68856.725093685847</v>
      </c>
      <c r="AI141" s="92">
        <f t="shared" si="30"/>
        <v>1105732.0664496659</v>
      </c>
      <c r="AJ141" s="92">
        <f t="shared" si="30"/>
        <v>1430536.0136365199</v>
      </c>
      <c r="AK141" s="92">
        <f t="shared" si="31"/>
        <v>324803.94718685397</v>
      </c>
    </row>
    <row r="142" spans="1:37" s="94" customFormat="1" ht="14" x14ac:dyDescent="0.3">
      <c r="A142" s="86" t="str">
        <f>'ESTIMATED Earned Revenue'!A143</f>
        <v>Santa Ana, CA</v>
      </c>
      <c r="B142" s="86"/>
      <c r="C142" s="87">
        <f>'ESTIMATED Earned Revenue'!$I143*1.07925</f>
        <v>119844596.0772675</v>
      </c>
      <c r="D142" s="87">
        <f>'ESTIMATED Earned Revenue'!$L143*1.07925</f>
        <v>119844596.0772675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261537.83643090702</v>
      </c>
      <c r="G142" s="89">
        <f t="shared" si="22"/>
        <v>1.6872148650710385E-3</v>
      </c>
      <c r="H142" s="90">
        <f t="shared" si="23"/>
        <v>2.1823081306251435E-3</v>
      </c>
      <c r="I142" s="91">
        <f t="shared" si="24"/>
        <v>59334.252430907014</v>
      </c>
      <c r="J142" s="91">
        <f>C142*(1+'Control Panel'!$C$44)</f>
        <v>128233717.80267623</v>
      </c>
      <c r="K142" s="91">
        <f>D142*(1+'Control Panel'!$C$44)</f>
        <v>128233717.80267623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269447.99758800003</v>
      </c>
      <c r="N142" s="92">
        <f t="shared" si="25"/>
        <v>61178.308128000004</v>
      </c>
      <c r="O142" s="92">
        <f>J142*(1+'Control Panel'!$C$44)</f>
        <v>137210078.04886356</v>
      </c>
      <c r="P142" s="92">
        <f>K142*(1+'Control Panel'!$C$44)</f>
        <v>137210078.04886356</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277531.43751563999</v>
      </c>
      <c r="S142" s="92">
        <f t="shared" si="26"/>
        <v>63013.657371839945</v>
      </c>
      <c r="T142" s="92">
        <f>O142*(1+'Control Panel'!$C$44)</f>
        <v>146814783.51228401</v>
      </c>
      <c r="U142" s="92">
        <f>P142*(1+'Control Panel'!$C$44)</f>
        <v>146814783.51228401</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285857.38079999998</v>
      </c>
      <c r="X142" s="92">
        <f t="shared" si="27"/>
        <v>64904.067251885921</v>
      </c>
      <c r="Y142" s="91">
        <f>T142*(1+'Control Panel'!$C$44)</f>
        <v>157091818.3581439</v>
      </c>
      <c r="Z142" s="91">
        <f>U142*(1+'Control Panel'!$C$44)</f>
        <v>157091818.3581439</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294433.102296</v>
      </c>
      <c r="AC142" s="93">
        <f t="shared" si="28"/>
        <v>66851.189341442485</v>
      </c>
      <c r="AD142" s="93">
        <f>Y142*(1+'Control Panel'!$C$44)</f>
        <v>168088245.64321399</v>
      </c>
      <c r="AE142" s="91">
        <f>Z142*(1+'Control Panel'!$C$44)</f>
        <v>168088245.64321399</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303266.09543688007</v>
      </c>
      <c r="AH142" s="91">
        <f t="shared" si="29"/>
        <v>68856.725093685847</v>
      </c>
      <c r="AI142" s="92">
        <f t="shared" si="30"/>
        <v>1105732.0664496659</v>
      </c>
      <c r="AJ142" s="92">
        <f t="shared" si="30"/>
        <v>1430536.0136365199</v>
      </c>
      <c r="AK142" s="92">
        <f t="shared" si="31"/>
        <v>324803.94718685397</v>
      </c>
    </row>
    <row r="143" spans="1:37" s="94" customFormat="1" ht="14" x14ac:dyDescent="0.3">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261599.99760000003</v>
      </c>
      <c r="G143" s="89">
        <f t="shared" si="22"/>
        <v>1.6513499039562617E-3</v>
      </c>
      <c r="H143" s="90">
        <f t="shared" si="23"/>
        <v>2.1364266763526721E-3</v>
      </c>
      <c r="I143" s="91">
        <f t="shared" si="24"/>
        <v>59396.413600000029</v>
      </c>
      <c r="J143" s="91">
        <f>C143*(1+'Control Panel'!$C$44)</f>
        <v>131018770.98345751</v>
      </c>
      <c r="K143" s="91">
        <f>D143*(1+'Control Panel'!$C$44)</f>
        <v>131018770.98345751</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269447.99758800003</v>
      </c>
      <c r="N143" s="92">
        <f t="shared" si="25"/>
        <v>61178.308128000004</v>
      </c>
      <c r="O143" s="92">
        <f>J143*(1+'Control Panel'!$C$44)</f>
        <v>140190084.95229954</v>
      </c>
      <c r="P143" s="92">
        <f>K143*(1+'Control Panel'!$C$44)</f>
        <v>140190084.95229954</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277531.43751563999</v>
      </c>
      <c r="S143" s="92">
        <f t="shared" si="26"/>
        <v>63013.657371839945</v>
      </c>
      <c r="T143" s="92">
        <f>O143*(1+'Control Panel'!$C$44)</f>
        <v>150003390.8989605</v>
      </c>
      <c r="U143" s="92">
        <f>P143*(1+'Control Panel'!$C$44)</f>
        <v>150003390.8989605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285857.38079999998</v>
      </c>
      <c r="X143" s="92">
        <f t="shared" si="27"/>
        <v>64904.067251885921</v>
      </c>
      <c r="Y143" s="91">
        <f>T143*(1+'Control Panel'!$C$44)</f>
        <v>160503628.26188776</v>
      </c>
      <c r="Z143" s="91">
        <f>U143*(1+'Control Panel'!$C$44)</f>
        <v>160503628.26188776</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294433.102296</v>
      </c>
      <c r="AC143" s="93">
        <f t="shared" si="28"/>
        <v>66851.189341442485</v>
      </c>
      <c r="AD143" s="93">
        <f>Y143*(1+'Control Panel'!$C$44)</f>
        <v>171738882.24021992</v>
      </c>
      <c r="AE143" s="91">
        <f>Z143*(1+'Control Panel'!$C$44)</f>
        <v>171738882.24021992</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303266.09543688007</v>
      </c>
      <c r="AH143" s="91">
        <f t="shared" si="29"/>
        <v>68856.725093685847</v>
      </c>
      <c r="AI143" s="92">
        <f t="shared" si="30"/>
        <v>1105732.0664496659</v>
      </c>
      <c r="AJ143" s="92">
        <f t="shared" si="30"/>
        <v>1430536.0136365199</v>
      </c>
      <c r="AK143" s="92">
        <f t="shared" si="31"/>
        <v>324803.94718685397</v>
      </c>
    </row>
    <row r="144" spans="1:37" s="94" customFormat="1" ht="14" x14ac:dyDescent="0.3">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261599.99760000003</v>
      </c>
      <c r="G144" s="89">
        <f t="shared" si="22"/>
        <v>1.5914445368588478E-3</v>
      </c>
      <c r="H144" s="90">
        <f t="shared" si="23"/>
        <v>2.05892437110713E-3</v>
      </c>
      <c r="I144" s="91">
        <f t="shared" si="24"/>
        <v>59396.413600000029</v>
      </c>
      <c r="J144" s="91">
        <f>C144*(1+'Control Panel'!$C$44)</f>
        <v>135950597.00103751</v>
      </c>
      <c r="K144" s="91">
        <f>D144*(1+'Control Panel'!$C$44)</f>
        <v>135950597.00103751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269447.99758800003</v>
      </c>
      <c r="N144" s="92">
        <f t="shared" si="25"/>
        <v>61178.308128000004</v>
      </c>
      <c r="O144" s="92">
        <f>J144*(1+'Control Panel'!$C$44)</f>
        <v>145467138.79111013</v>
      </c>
      <c r="P144" s="92">
        <f>K144*(1+'Control Panel'!$C$44)</f>
        <v>145467138.79111013</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277531.43751563999</v>
      </c>
      <c r="S144" s="92">
        <f t="shared" si="26"/>
        <v>63013.657371839945</v>
      </c>
      <c r="T144" s="92">
        <f>O144*(1+'Control Panel'!$C$44)</f>
        <v>155649838.50648785</v>
      </c>
      <c r="U144" s="92">
        <f>P144*(1+'Control Panel'!$C$44)</f>
        <v>155649838.50648785</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285857.38079999998</v>
      </c>
      <c r="X144" s="92">
        <f t="shared" si="27"/>
        <v>64904.067251885921</v>
      </c>
      <c r="Y144" s="91">
        <f>T144*(1+'Control Panel'!$C$44)</f>
        <v>166545327.201942</v>
      </c>
      <c r="Z144" s="91">
        <f>U144*(1+'Control Panel'!$C$44)</f>
        <v>166545327.201942</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294433.102296</v>
      </c>
      <c r="AC144" s="93">
        <f t="shared" si="28"/>
        <v>66851.189341442485</v>
      </c>
      <c r="AD144" s="93">
        <f>Y144*(1+'Control Panel'!$C$44)</f>
        <v>178203500.10607794</v>
      </c>
      <c r="AE144" s="91">
        <f>Z144*(1+'Control Panel'!$C$44)</f>
        <v>178203500.10607794</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303266.09543688007</v>
      </c>
      <c r="AH144" s="91">
        <f t="shared" si="29"/>
        <v>68856.725093685847</v>
      </c>
      <c r="AI144" s="92">
        <f t="shared" si="30"/>
        <v>1105732.0664496659</v>
      </c>
      <c r="AJ144" s="92">
        <f t="shared" si="30"/>
        <v>1430536.0136365199</v>
      </c>
      <c r="AK144" s="92">
        <f t="shared" si="31"/>
        <v>324803.94718685397</v>
      </c>
    </row>
    <row r="145" spans="1:37" s="94" customFormat="1" ht="14" x14ac:dyDescent="0.3">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261599.99760000003</v>
      </c>
      <c r="G145" s="89">
        <f t="shared" si="22"/>
        <v>1.5681306603087895E-3</v>
      </c>
      <c r="H145" s="90">
        <f t="shared" si="23"/>
        <v>2.0287621458443873E-3</v>
      </c>
      <c r="I145" s="91">
        <f t="shared" si="24"/>
        <v>59396.413600000029</v>
      </c>
      <c r="J145" s="91">
        <f>C145*(1+'Control Panel'!$C$44)</f>
        <v>137971815.96933752</v>
      </c>
      <c r="K145" s="91">
        <f>D145*(1+'Control Panel'!$C$44)</f>
        <v>137971815.96933752</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269447.99758800003</v>
      </c>
      <c r="N145" s="92">
        <f t="shared" si="25"/>
        <v>61178.308128000004</v>
      </c>
      <c r="O145" s="92">
        <f>J145*(1+'Control Panel'!$C$44)</f>
        <v>147629843.08719116</v>
      </c>
      <c r="P145" s="92">
        <f>K145*(1+'Control Panel'!$C$44)</f>
        <v>147629843.08719116</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277531.43751563999</v>
      </c>
      <c r="S145" s="92">
        <f t="shared" si="26"/>
        <v>63013.657371839945</v>
      </c>
      <c r="T145" s="92">
        <f>O145*(1+'Control Panel'!$C$44)</f>
        <v>157963932.10329455</v>
      </c>
      <c r="U145" s="92">
        <f>P145*(1+'Control Panel'!$C$44)</f>
        <v>157963932.10329455</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285857.38079999998</v>
      </c>
      <c r="X145" s="92">
        <f t="shared" si="27"/>
        <v>64904.067251885921</v>
      </c>
      <c r="Y145" s="91">
        <f>T145*(1+'Control Panel'!$C$44)</f>
        <v>169021407.35052517</v>
      </c>
      <c r="Z145" s="91">
        <f>U145*(1+'Control Panel'!$C$44)</f>
        <v>169021407.35052517</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294433.102296</v>
      </c>
      <c r="AC145" s="93">
        <f t="shared" si="28"/>
        <v>66851.189341442485</v>
      </c>
      <c r="AD145" s="93">
        <f>Y145*(1+'Control Panel'!$C$44)</f>
        <v>180852905.86506194</v>
      </c>
      <c r="AE145" s="91">
        <f>Z145*(1+'Control Panel'!$C$44)</f>
        <v>180852905.86506194</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303266.09543688007</v>
      </c>
      <c r="AH145" s="91">
        <f t="shared" si="29"/>
        <v>68856.725093685847</v>
      </c>
      <c r="AI145" s="92">
        <f t="shared" si="30"/>
        <v>1105732.0664496659</v>
      </c>
      <c r="AJ145" s="92">
        <f t="shared" si="30"/>
        <v>1430536.0136365199</v>
      </c>
      <c r="AK145" s="92">
        <f t="shared" si="31"/>
        <v>324803.94718685397</v>
      </c>
    </row>
    <row r="146" spans="1:37" s="94" customFormat="1" ht="14" x14ac:dyDescent="0.3">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261599.99760000003</v>
      </c>
      <c r="G146" s="89">
        <f t="shared" si="22"/>
        <v>1.4220310283075469E-3</v>
      </c>
      <c r="H146" s="90">
        <f t="shared" si="23"/>
        <v>1.8397463894229483E-3</v>
      </c>
      <c r="I146" s="91">
        <f t="shared" si="24"/>
        <v>59396.413600000029</v>
      </c>
      <c r="J146" s="91">
        <f>C146*(1+'Control Panel'!$C$44)</f>
        <v>152147056.26887888</v>
      </c>
      <c r="K146" s="91">
        <f>D146*(1+'Control Panel'!$C$44)</f>
        <v>152147056.26887888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269447.99758800003</v>
      </c>
      <c r="N146" s="92">
        <f t="shared" si="25"/>
        <v>61178.308128000004</v>
      </c>
      <c r="O146" s="92">
        <f>J146*(1+'Control Panel'!$C$44)</f>
        <v>162797350.2077004</v>
      </c>
      <c r="P146" s="92">
        <f>K146*(1+'Control Panel'!$C$44)</f>
        <v>162797350.2077004</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277531.43751563999</v>
      </c>
      <c r="S146" s="92">
        <f t="shared" si="26"/>
        <v>63013.657371839945</v>
      </c>
      <c r="T146" s="92">
        <f>O146*(1+'Control Panel'!$C$44)</f>
        <v>174193164.72223943</v>
      </c>
      <c r="U146" s="92">
        <f>P146*(1+'Control Panel'!$C$44)</f>
        <v>174193164.72223943</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285857.38079999998</v>
      </c>
      <c r="X146" s="92">
        <f t="shared" si="27"/>
        <v>64904.067251885921</v>
      </c>
      <c r="Y146" s="91">
        <f>T146*(1+'Control Panel'!$C$44)</f>
        <v>186386686.2527962</v>
      </c>
      <c r="Z146" s="91">
        <f>U146*(1+'Control Panel'!$C$44)</f>
        <v>186386686.2527962</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294433.102296</v>
      </c>
      <c r="AC146" s="93">
        <f t="shared" si="28"/>
        <v>66851.189341442485</v>
      </c>
      <c r="AD146" s="93">
        <f>Y146*(1+'Control Panel'!$C$44)</f>
        <v>199433754.29049194</v>
      </c>
      <c r="AE146" s="91">
        <f>Z146*(1+'Control Panel'!$C$44)</f>
        <v>199433754.29049194</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303266.09543688007</v>
      </c>
      <c r="AH146" s="91">
        <f t="shared" si="29"/>
        <v>68856.725093685847</v>
      </c>
      <c r="AI146" s="92">
        <f t="shared" si="30"/>
        <v>1105732.0664496659</v>
      </c>
      <c r="AJ146" s="92">
        <f t="shared" si="30"/>
        <v>1430536.0136365199</v>
      </c>
      <c r="AK146" s="92">
        <f t="shared" si="31"/>
        <v>324803.94718685397</v>
      </c>
    </row>
    <row r="147" spans="1:37" s="94" customFormat="1" ht="14" x14ac:dyDescent="0.3">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261599.99760000003</v>
      </c>
      <c r="G147" s="89">
        <f t="shared" si="22"/>
        <v>1.3482091882750505E-3</v>
      </c>
      <c r="H147" s="90">
        <f t="shared" si="23"/>
        <v>1.7442397085160033E-3</v>
      </c>
      <c r="I147" s="91">
        <f t="shared" si="24"/>
        <v>59396.413600000029</v>
      </c>
      <c r="J147" s="91">
        <f>C147*(1+'Control Panel'!$C$44)</f>
        <v>160477941.22870231</v>
      </c>
      <c r="K147" s="91">
        <f>D147*(1+'Control Panel'!$C$44)</f>
        <v>160477941.22870231</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269447.99758800003</v>
      </c>
      <c r="N147" s="92">
        <f t="shared" si="25"/>
        <v>61178.308128000004</v>
      </c>
      <c r="O147" s="92">
        <f>J147*(1+'Control Panel'!$C$44)</f>
        <v>171711397.11471146</v>
      </c>
      <c r="P147" s="92">
        <f>K147*(1+'Control Panel'!$C$44)</f>
        <v>171711397.11471146</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277531.43751563999</v>
      </c>
      <c r="S147" s="92">
        <f t="shared" si="26"/>
        <v>63013.657371839945</v>
      </c>
      <c r="T147" s="92">
        <f>O147*(1+'Control Panel'!$C$44)</f>
        <v>183731194.91274127</v>
      </c>
      <c r="U147" s="92">
        <f>P147*(1+'Control Panel'!$C$44)</f>
        <v>183731194.91274127</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285857.38079999998</v>
      </c>
      <c r="X147" s="92">
        <f t="shared" si="27"/>
        <v>64904.067251885921</v>
      </c>
      <c r="Y147" s="91">
        <f>T147*(1+'Control Panel'!$C$44)</f>
        <v>196592378.55663317</v>
      </c>
      <c r="Z147" s="91">
        <f>U147*(1+'Control Panel'!$C$44)</f>
        <v>196592378.55663317</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294433.102296</v>
      </c>
      <c r="AC147" s="93">
        <f t="shared" si="28"/>
        <v>66851.189341442485</v>
      </c>
      <c r="AD147" s="93">
        <f>Y147*(1+'Control Panel'!$C$44)</f>
        <v>210353845.05559751</v>
      </c>
      <c r="AE147" s="91">
        <f>Z147*(1+'Control Panel'!$C$44)</f>
        <v>210353845.05559751</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303266.09543688007</v>
      </c>
      <c r="AH147" s="91">
        <f t="shared" si="29"/>
        <v>68856.725093685847</v>
      </c>
      <c r="AI147" s="92">
        <f t="shared" si="30"/>
        <v>1105732.0664496659</v>
      </c>
      <c r="AJ147" s="92">
        <f t="shared" si="30"/>
        <v>1430536.0136365199</v>
      </c>
      <c r="AK147" s="92">
        <f t="shared" si="31"/>
        <v>324803.94718685397</v>
      </c>
    </row>
    <row r="148" spans="1:37" s="94" customFormat="1" ht="14" x14ac:dyDescent="0.3">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261599.99760000003</v>
      </c>
      <c r="G148" s="89">
        <f t="shared" si="22"/>
        <v>1.3142447224499352E-3</v>
      </c>
      <c r="H148" s="90">
        <f t="shared" si="23"/>
        <v>1.7002983302151348E-3</v>
      </c>
      <c r="I148" s="91">
        <f t="shared" si="24"/>
        <v>59396.413600000029</v>
      </c>
      <c r="J148" s="91">
        <f>C148*(1+'Control Panel'!$C$44)</f>
        <v>164625226.32518461</v>
      </c>
      <c r="K148" s="91">
        <f>D148*(1+'Control Panel'!$C$44)</f>
        <v>164625226.32518461</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269447.99758800003</v>
      </c>
      <c r="N148" s="92">
        <f t="shared" si="25"/>
        <v>61178.308128000004</v>
      </c>
      <c r="O148" s="92">
        <f>J148*(1+'Control Panel'!$C$44)</f>
        <v>176148992.16794756</v>
      </c>
      <c r="P148" s="92">
        <f>K148*(1+'Control Panel'!$C$44)</f>
        <v>176148992.16794756</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277531.43751563999</v>
      </c>
      <c r="S148" s="92">
        <f t="shared" si="26"/>
        <v>63013.657371839945</v>
      </c>
      <c r="T148" s="92">
        <f>O148*(1+'Control Panel'!$C$44)</f>
        <v>188479421.61970389</v>
      </c>
      <c r="U148" s="92">
        <f>P148*(1+'Control Panel'!$C$44)</f>
        <v>188479421.61970389</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285857.38079999998</v>
      </c>
      <c r="X148" s="92">
        <f t="shared" si="27"/>
        <v>64904.067251885921</v>
      </c>
      <c r="Y148" s="91">
        <f>T148*(1+'Control Panel'!$C$44)</f>
        <v>201672981.13308316</v>
      </c>
      <c r="Z148" s="91">
        <f>U148*(1+'Control Panel'!$C$44)</f>
        <v>201672981.13308316</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294433.102296</v>
      </c>
      <c r="AC148" s="93">
        <f t="shared" si="28"/>
        <v>66851.189341442485</v>
      </c>
      <c r="AD148" s="93">
        <f>Y148*(1+'Control Panel'!$C$44)</f>
        <v>215790089.812399</v>
      </c>
      <c r="AE148" s="91">
        <f>Z148*(1+'Control Panel'!$C$44)</f>
        <v>215790089.812399</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303266.09543688007</v>
      </c>
      <c r="AH148" s="91">
        <f t="shared" si="29"/>
        <v>68856.725093685847</v>
      </c>
      <c r="AI148" s="92">
        <f t="shared" si="30"/>
        <v>1105732.0664496659</v>
      </c>
      <c r="AJ148" s="92">
        <f t="shared" si="30"/>
        <v>1430536.0136365199</v>
      </c>
      <c r="AK148" s="92">
        <f t="shared" si="31"/>
        <v>324803.94718685397</v>
      </c>
    </row>
    <row r="149" spans="1:37" s="94" customFormat="1" ht="14" x14ac:dyDescent="0.3">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261599.99760000003</v>
      </c>
      <c r="G149" s="89">
        <f t="shared" si="22"/>
        <v>1.2446409811971751E-3</v>
      </c>
      <c r="H149" s="90">
        <f t="shared" si="23"/>
        <v>1.6102487960551811E-3</v>
      </c>
      <c r="I149" s="91">
        <f t="shared" si="24"/>
        <v>59396.413600000029</v>
      </c>
      <c r="J149" s="91">
        <f>C149*(1+'Control Panel'!$C$44)</f>
        <v>173831521.01571754</v>
      </c>
      <c r="K149" s="91">
        <f>D149*(1+'Control Panel'!$C$44)</f>
        <v>173831521.01571754</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269447.99758800003</v>
      </c>
      <c r="N149" s="92">
        <f t="shared" si="25"/>
        <v>61178.308128000004</v>
      </c>
      <c r="O149" s="92">
        <f>J149*(1+'Control Panel'!$C$44)</f>
        <v>185999727.48681778</v>
      </c>
      <c r="P149" s="92">
        <f>K149*(1+'Control Panel'!$C$44)</f>
        <v>185999727.48681778</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277531.43751563999</v>
      </c>
      <c r="S149" s="92">
        <f t="shared" si="26"/>
        <v>63013.657371839945</v>
      </c>
      <c r="T149" s="92">
        <f>O149*(1+'Control Panel'!$C$44)</f>
        <v>199019708.41089502</v>
      </c>
      <c r="U149" s="92">
        <f>P149*(1+'Control Panel'!$C$44)</f>
        <v>199019708.41089502</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285857.38079999998</v>
      </c>
      <c r="X149" s="92">
        <f t="shared" si="27"/>
        <v>64904.067251885921</v>
      </c>
      <c r="Y149" s="91">
        <f>T149*(1+'Control Panel'!$C$44)</f>
        <v>212951087.99965769</v>
      </c>
      <c r="Z149" s="91">
        <f>U149*(1+'Control Panel'!$C$44)</f>
        <v>212951087.99965769</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294433.102296</v>
      </c>
      <c r="AC149" s="93">
        <f t="shared" si="28"/>
        <v>66851.189341442485</v>
      </c>
      <c r="AD149" s="93">
        <f>Y149*(1+'Control Panel'!$C$44)</f>
        <v>227857664.15963376</v>
      </c>
      <c r="AE149" s="91">
        <f>Z149*(1+'Control Panel'!$C$44)</f>
        <v>227857664.15963376</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303266.09543688007</v>
      </c>
      <c r="AH149" s="91">
        <f t="shared" si="29"/>
        <v>68856.725093685847</v>
      </c>
      <c r="AI149" s="92">
        <f t="shared" si="30"/>
        <v>1105732.0664496659</v>
      </c>
      <c r="AJ149" s="92">
        <f t="shared" si="30"/>
        <v>1430536.0136365199</v>
      </c>
      <c r="AK149" s="92">
        <f t="shared" si="31"/>
        <v>324803.94718685397</v>
      </c>
    </row>
    <row r="150" spans="1:37" s="94" customFormat="1" ht="14" x14ac:dyDescent="0.3">
      <c r="A150" s="86" t="str">
        <f>'ESTIMATED Earned Revenue'!A151</f>
        <v>Los Angeles, CA</v>
      </c>
      <c r="B150" s="86"/>
      <c r="C150" s="95">
        <f>'ESTIMATED Earned Revenue'!$I151*1.07925</f>
        <v>182423006.44424254</v>
      </c>
      <c r="D150" s="95">
        <f>'ESTIMATED Earned Revenue'!$L151*1.07925</f>
        <v>182423006.44424254</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261599.99760000003</v>
      </c>
      <c r="G150" s="89">
        <f t="shared" si="22"/>
        <v>1.1084324720950335E-3</v>
      </c>
      <c r="H150" s="90">
        <f t="shared" si="23"/>
        <v>1.434029636387765E-3</v>
      </c>
      <c r="I150" s="91">
        <f t="shared" si="24"/>
        <v>59396.413600000029</v>
      </c>
      <c r="J150" s="91">
        <f>C150*(1+'Control Panel'!$C$44)</f>
        <v>195192616.89533952</v>
      </c>
      <c r="K150" s="91">
        <f>D150*(1+'Control Panel'!$C$44)</f>
        <v>195192616.89533952</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269447.99758800003</v>
      </c>
      <c r="N150" s="92">
        <f t="shared" si="25"/>
        <v>61178.308128000004</v>
      </c>
      <c r="O150" s="92">
        <f>J150*(1+'Control Panel'!$C$44)</f>
        <v>208856100.0780133</v>
      </c>
      <c r="P150" s="92">
        <f>K150*(1+'Control Panel'!$C$44)</f>
        <v>208856100.0780133</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277531.43751563999</v>
      </c>
      <c r="S150" s="92">
        <f t="shared" si="26"/>
        <v>63013.657371839945</v>
      </c>
      <c r="T150" s="92">
        <f>O150*(1+'Control Panel'!$C$44)</f>
        <v>223476027.08347425</v>
      </c>
      <c r="U150" s="92">
        <f>P150*(1+'Control Panel'!$C$44)</f>
        <v>223476027.08347425</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285857.38079999998</v>
      </c>
      <c r="X150" s="92">
        <f t="shared" si="27"/>
        <v>64904.067251885921</v>
      </c>
      <c r="Y150" s="91">
        <f>T150*(1+'Control Panel'!$C$44)</f>
        <v>239119348.97931746</v>
      </c>
      <c r="Z150" s="91">
        <f>U150*(1+'Control Panel'!$C$44)</f>
        <v>239119348.97931746</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294433.102296</v>
      </c>
      <c r="AC150" s="93">
        <f t="shared" si="28"/>
        <v>66851.189341442485</v>
      </c>
      <c r="AD150" s="93">
        <f>Y150*(1+'Control Panel'!$C$44)</f>
        <v>255857703.4078697</v>
      </c>
      <c r="AE150" s="91">
        <f>Z150*(1+'Control Panel'!$C$44)</f>
        <v>255857703.4078697</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303266.09543688007</v>
      </c>
      <c r="AH150" s="91">
        <f t="shared" si="29"/>
        <v>68856.725093685847</v>
      </c>
      <c r="AI150" s="92">
        <f t="shared" si="30"/>
        <v>1105732.0664496659</v>
      </c>
      <c r="AJ150" s="92">
        <f t="shared" si="30"/>
        <v>1430536.0136365199</v>
      </c>
      <c r="AK150" s="92">
        <f t="shared" si="31"/>
        <v>324803.94718685397</v>
      </c>
    </row>
    <row r="151" spans="1:37" s="94" customFormat="1" ht="14" x14ac:dyDescent="0.3">
      <c r="A151" s="86" t="str">
        <f>'ESTIMATED Earned Revenue'!A152</f>
        <v>Miami, FL</v>
      </c>
      <c r="B151" s="86"/>
      <c r="C151" s="87">
        <f>'ESTIMATED Earned Revenue'!$I152*1.07925</f>
        <v>183714057.91646725</v>
      </c>
      <c r="D151" s="87">
        <f>'ESTIMATED Earned Revenue'!$L152*1.07925</f>
        <v>183714057.91646725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261599.99760000003</v>
      </c>
      <c r="G151" s="89">
        <f t="shared" si="22"/>
        <v>1.1006429572849548E-3</v>
      </c>
      <c r="H151" s="90">
        <f t="shared" si="23"/>
        <v>1.4239519858569923E-3</v>
      </c>
      <c r="I151" s="91">
        <f t="shared" si="24"/>
        <v>59396.413600000029</v>
      </c>
      <c r="J151" s="91">
        <f>C151*(1+'Control Panel'!$C$44)</f>
        <v>196574041.97061998</v>
      </c>
      <c r="K151" s="91">
        <f>D151*(1+'Control Panel'!$C$44)</f>
        <v>196574041.97061998</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269447.99758800003</v>
      </c>
      <c r="N151" s="92">
        <f t="shared" si="25"/>
        <v>61178.308128000004</v>
      </c>
      <c r="O151" s="92">
        <f>J151*(1+'Control Panel'!$C$44)</f>
        <v>210334224.90856338</v>
      </c>
      <c r="P151" s="92">
        <f>K151*(1+'Control Panel'!$C$44)</f>
        <v>210334224.90856338</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277531.43751563999</v>
      </c>
      <c r="S151" s="92">
        <f t="shared" si="26"/>
        <v>63013.657371839945</v>
      </c>
      <c r="T151" s="92">
        <f>O151*(1+'Control Panel'!$C$44)</f>
        <v>225057620.65216282</v>
      </c>
      <c r="U151" s="92">
        <f>P151*(1+'Control Panel'!$C$44)</f>
        <v>225057620.65216282</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285857.38079999998</v>
      </c>
      <c r="X151" s="92">
        <f t="shared" si="27"/>
        <v>64904.067251885921</v>
      </c>
      <c r="Y151" s="91">
        <f>T151*(1+'Control Panel'!$C$44)</f>
        <v>240811654.09781423</v>
      </c>
      <c r="Z151" s="91">
        <f>U151*(1+'Control Panel'!$C$44)</f>
        <v>240811654.09781423</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294433.102296</v>
      </c>
      <c r="AC151" s="93">
        <f t="shared" si="28"/>
        <v>66851.189341442485</v>
      </c>
      <c r="AD151" s="93">
        <f>Y151*(1+'Control Panel'!$C$44)</f>
        <v>257668469.88466126</v>
      </c>
      <c r="AE151" s="91">
        <f>Z151*(1+'Control Panel'!$C$44)</f>
        <v>257668469.88466126</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303266.09543688007</v>
      </c>
      <c r="AH151" s="91">
        <f t="shared" si="29"/>
        <v>68856.725093685847</v>
      </c>
      <c r="AI151" s="92">
        <f t="shared" si="30"/>
        <v>1105732.0664496659</v>
      </c>
      <c r="AJ151" s="92">
        <f t="shared" si="30"/>
        <v>1430536.0136365199</v>
      </c>
      <c r="AK151" s="92">
        <f t="shared" si="31"/>
        <v>324803.94718685397</v>
      </c>
    </row>
    <row r="152" spans="1:37" s="94" customFormat="1" ht="14" x14ac:dyDescent="0.3">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261599.99760000003</v>
      </c>
      <c r="G152" s="89">
        <f t="shared" si="22"/>
        <v>1.0657955999892345E-3</v>
      </c>
      <c r="H152" s="90">
        <f t="shared" si="23"/>
        <v>1.3788683705985862E-3</v>
      </c>
      <c r="I152" s="91">
        <f t="shared" si="24"/>
        <v>59396.413600000029</v>
      </c>
      <c r="J152" s="91">
        <f>C152*(1+'Control Panel'!$C$44)</f>
        <v>203001246.09464088</v>
      </c>
      <c r="K152" s="91">
        <f>D152*(1+'Control Panel'!$C$44)</f>
        <v>203001246.09464088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269447.99758800003</v>
      </c>
      <c r="N152" s="92">
        <f t="shared" si="25"/>
        <v>61178.308128000004</v>
      </c>
      <c r="O152" s="92">
        <f>J152*(1+'Control Panel'!$C$44)</f>
        <v>217211333.32126576</v>
      </c>
      <c r="P152" s="92">
        <f>K152*(1+'Control Panel'!$C$44)</f>
        <v>217211333.32126576</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277531.43751563999</v>
      </c>
      <c r="S152" s="92">
        <f t="shared" si="26"/>
        <v>63013.657371839945</v>
      </c>
      <c r="T152" s="92">
        <f>O152*(1+'Control Panel'!$C$44)</f>
        <v>232416126.65375438</v>
      </c>
      <c r="U152" s="92">
        <f>P152*(1+'Control Panel'!$C$44)</f>
        <v>232416126.65375438</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285857.38079999998</v>
      </c>
      <c r="X152" s="92">
        <f t="shared" si="27"/>
        <v>64904.067251885921</v>
      </c>
      <c r="Y152" s="91">
        <f>T152*(1+'Control Panel'!$C$44)</f>
        <v>248685255.51951721</v>
      </c>
      <c r="Z152" s="91">
        <f>U152*(1+'Control Panel'!$C$44)</f>
        <v>248685255.51951721</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294433.102296</v>
      </c>
      <c r="AC152" s="93">
        <f t="shared" si="28"/>
        <v>66851.189341442485</v>
      </c>
      <c r="AD152" s="93">
        <f>Y152*(1+'Control Panel'!$C$44)</f>
        <v>266093223.40588343</v>
      </c>
      <c r="AE152" s="91">
        <f>Z152*(1+'Control Panel'!$C$44)</f>
        <v>266093223.40588343</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303266.09543688007</v>
      </c>
      <c r="AH152" s="91">
        <f t="shared" si="29"/>
        <v>68856.725093685847</v>
      </c>
      <c r="AI152" s="92">
        <f t="shared" si="30"/>
        <v>1105732.0664496659</v>
      </c>
      <c r="AJ152" s="92">
        <f t="shared" si="30"/>
        <v>1430536.0136365199</v>
      </c>
      <c r="AK152" s="92">
        <f t="shared" si="31"/>
        <v>324803.94718685397</v>
      </c>
    </row>
    <row r="153" spans="1:37" s="94" customFormat="1" ht="14" x14ac:dyDescent="0.3">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261599.99760000003</v>
      </c>
      <c r="G153" s="89">
        <f t="shared" si="22"/>
        <v>9.9809431918115128E-4</v>
      </c>
      <c r="H153" s="90">
        <f t="shared" si="23"/>
        <v>1.2912801362727718E-3</v>
      </c>
      <c r="I153" s="91">
        <f t="shared" si="24"/>
        <v>59396.413600000029</v>
      </c>
      <c r="J153" s="91">
        <f>C153*(1+'Control Panel'!$C$44)</f>
        <v>216770931.08545351</v>
      </c>
      <c r="K153" s="91">
        <f>D153*(1+'Control Panel'!$C$44)</f>
        <v>216770931.08545351</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269447.99758800003</v>
      </c>
      <c r="N153" s="92">
        <f t="shared" si="25"/>
        <v>61178.308128000004</v>
      </c>
      <c r="O153" s="92">
        <f>J153*(1+'Control Panel'!$C$44)</f>
        <v>231944896.26143527</v>
      </c>
      <c r="P153" s="92">
        <f>K153*(1+'Control Panel'!$C$44)</f>
        <v>231944896.26143527</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277531.43751563999</v>
      </c>
      <c r="S153" s="92">
        <f t="shared" si="26"/>
        <v>63013.657371839945</v>
      </c>
      <c r="T153" s="92">
        <f>O153*(1+'Control Panel'!$C$44)</f>
        <v>248181038.99973574</v>
      </c>
      <c r="U153" s="92">
        <f>P153*(1+'Control Panel'!$C$44)</f>
        <v>248181038.99973574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285857.38079999998</v>
      </c>
      <c r="X153" s="92">
        <f t="shared" si="27"/>
        <v>64904.067251885921</v>
      </c>
      <c r="Y153" s="91">
        <f>T153*(1+'Control Panel'!$C$44)</f>
        <v>265553711.72971725</v>
      </c>
      <c r="Z153" s="91">
        <f>U153*(1+'Control Panel'!$C$44)</f>
        <v>265553711.72971725</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294433.102296</v>
      </c>
      <c r="AC153" s="93">
        <f t="shared" si="28"/>
        <v>66851.189341442485</v>
      </c>
      <c r="AD153" s="93">
        <f>Y153*(1+'Control Panel'!$C$44)</f>
        <v>284142471.55079746</v>
      </c>
      <c r="AE153" s="91">
        <f>Z153*(1+'Control Panel'!$C$44)</f>
        <v>284142471.55079746</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303266.09543688007</v>
      </c>
      <c r="AH153" s="91">
        <f t="shared" si="29"/>
        <v>68856.725093685847</v>
      </c>
      <c r="AI153" s="92">
        <f t="shared" si="30"/>
        <v>1105732.0664496659</v>
      </c>
      <c r="AJ153" s="92">
        <f t="shared" si="30"/>
        <v>1430536.0136365199</v>
      </c>
      <c r="AK153" s="92">
        <f t="shared" si="31"/>
        <v>324803.94718685397</v>
      </c>
    </row>
    <row r="154" spans="1:37" s="94" customFormat="1" ht="14" x14ac:dyDescent="0.3">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261599.99760000003</v>
      </c>
      <c r="G154" s="89">
        <f t="shared" si="22"/>
        <v>9.2844383134577839E-4</v>
      </c>
      <c r="H154" s="90">
        <f t="shared" si="23"/>
        <v>1.201170123927133E-3</v>
      </c>
      <c r="I154" s="91">
        <f t="shared" si="24"/>
        <v>59396.413600000029</v>
      </c>
      <c r="J154" s="91">
        <f>C154*(1+'Control Panel'!$C$44)</f>
        <v>233032766.84642252</v>
      </c>
      <c r="K154" s="91">
        <f>D154*(1+'Control Panel'!$C$44)</f>
        <v>233032766.84642252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269447.99758800003</v>
      </c>
      <c r="N154" s="92">
        <f t="shared" si="25"/>
        <v>61178.308128000004</v>
      </c>
      <c r="O154" s="92">
        <f>J154*(1+'Control Panel'!$C$44)</f>
        <v>249345060.52567211</v>
      </c>
      <c r="P154" s="92">
        <f>K154*(1+'Control Panel'!$C$44)</f>
        <v>249345060.52567211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277531.43751563999</v>
      </c>
      <c r="S154" s="92">
        <f t="shared" si="26"/>
        <v>63013.657371839945</v>
      </c>
      <c r="T154" s="92">
        <f>O154*(1+'Control Panel'!$C$44)</f>
        <v>266799214.76246917</v>
      </c>
      <c r="U154" s="92">
        <f>P154*(1+'Control Panel'!$C$44)</f>
        <v>266799214.76246917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285857.38079999998</v>
      </c>
      <c r="X154" s="92">
        <f t="shared" si="27"/>
        <v>64904.067251885921</v>
      </c>
      <c r="Y154" s="91">
        <f>T154*(1+'Control Panel'!$C$44)</f>
        <v>285475159.79584205</v>
      </c>
      <c r="Z154" s="91">
        <f>U154*(1+'Control Panel'!$C$44)</f>
        <v>285475159.79584205</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294433.102296</v>
      </c>
      <c r="AC154" s="93">
        <f t="shared" si="28"/>
        <v>66851.189341442485</v>
      </c>
      <c r="AD154" s="93">
        <f>Y154*(1+'Control Panel'!$C$44)</f>
        <v>305458420.98155099</v>
      </c>
      <c r="AE154" s="91">
        <f>Z154*(1+'Control Panel'!$C$44)</f>
        <v>305458420.98155099</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303266.09543688007</v>
      </c>
      <c r="AH154" s="91">
        <f t="shared" si="29"/>
        <v>68856.725093685847</v>
      </c>
      <c r="AI154" s="92">
        <f t="shared" si="30"/>
        <v>1105732.0664496659</v>
      </c>
      <c r="AJ154" s="92">
        <f t="shared" si="30"/>
        <v>1430536.0136365199</v>
      </c>
      <c r="AK154" s="92">
        <f t="shared" si="31"/>
        <v>324803.94718685397</v>
      </c>
    </row>
    <row r="155" spans="1:37" s="94" customFormat="1" ht="14" x14ac:dyDescent="0.3">
      <c r="A155" s="86" t="str">
        <f>'ESTIMATED Earned Revenue'!A156</f>
        <v>Indianapolis, IN</v>
      </c>
      <c r="B155" s="86"/>
      <c r="C155" s="87">
        <f>'ESTIMATED Earned Revenue'!$I156*1.07925</f>
        <v>221586550.9665682</v>
      </c>
      <c r="D155" s="87">
        <f>'ESTIMATED Earned Revenue'!$L156*1.07925</f>
        <v>221586550.9665682</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261599.99760000003</v>
      </c>
      <c r="G155" s="89">
        <f t="shared" si="22"/>
        <v>9.1252642869335239E-4</v>
      </c>
      <c r="H155" s="90">
        <f t="shared" si="23"/>
        <v>1.1805770542431019E-3</v>
      </c>
      <c r="I155" s="91">
        <f t="shared" si="24"/>
        <v>59396.413600000029</v>
      </c>
      <c r="J155" s="91">
        <f>C155*(1+'Control Panel'!$C$44)</f>
        <v>237097609.534228</v>
      </c>
      <c r="K155" s="91">
        <f>D155*(1+'Control Panel'!$C$44)</f>
        <v>237097609.534228</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269447.99758800003</v>
      </c>
      <c r="N155" s="92">
        <f t="shared" si="25"/>
        <v>61178.308128000004</v>
      </c>
      <c r="O155" s="92">
        <f>J155*(1+'Control Panel'!$C$44)</f>
        <v>253694442.20162398</v>
      </c>
      <c r="P155" s="92">
        <f>K155*(1+'Control Panel'!$C$44)</f>
        <v>253694442.20162398</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277531.43751563999</v>
      </c>
      <c r="S155" s="92">
        <f t="shared" si="26"/>
        <v>63013.657371839945</v>
      </c>
      <c r="T155" s="92">
        <f>O155*(1+'Control Panel'!$C$44)</f>
        <v>271453053.1557377</v>
      </c>
      <c r="U155" s="92">
        <f>P155*(1+'Control Panel'!$C$44)</f>
        <v>271453053.1557377</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285857.38079999998</v>
      </c>
      <c r="X155" s="92">
        <f t="shared" si="27"/>
        <v>64904.067251885921</v>
      </c>
      <c r="Y155" s="91">
        <f>T155*(1+'Control Panel'!$C$44)</f>
        <v>290454766.87663937</v>
      </c>
      <c r="Z155" s="91">
        <f>U155*(1+'Control Panel'!$C$44)</f>
        <v>290454766.87663937</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294433.102296</v>
      </c>
      <c r="AC155" s="93">
        <f t="shared" si="28"/>
        <v>66851.189341442485</v>
      </c>
      <c r="AD155" s="93">
        <f>Y155*(1+'Control Panel'!$C$44)</f>
        <v>310786600.55800414</v>
      </c>
      <c r="AE155" s="91">
        <f>Z155*(1+'Control Panel'!$C$44)</f>
        <v>310786600.55800414</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303266.09543688007</v>
      </c>
      <c r="AH155" s="91">
        <f t="shared" si="29"/>
        <v>68856.725093685847</v>
      </c>
      <c r="AI155" s="92">
        <f t="shared" si="30"/>
        <v>1105732.0664496659</v>
      </c>
      <c r="AJ155" s="92">
        <f t="shared" si="30"/>
        <v>1430536.0136365199</v>
      </c>
      <c r="AK155" s="92">
        <f t="shared" si="31"/>
        <v>324803.94718685397</v>
      </c>
    </row>
    <row r="156" spans="1:37" s="94" customFormat="1" ht="14" x14ac:dyDescent="0.3">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261599.99760000003</v>
      </c>
      <c r="G156" s="89">
        <f t="shared" si="22"/>
        <v>6.7336167245485344E-4</v>
      </c>
      <c r="H156" s="90">
        <f t="shared" si="23"/>
        <v>8.7115870259807881E-4</v>
      </c>
      <c r="I156" s="91">
        <f t="shared" si="24"/>
        <v>59396.413600000029</v>
      </c>
      <c r="J156" s="91">
        <f>C156*(1+'Control Panel'!$C$44)</f>
        <v>321309993.91639131</v>
      </c>
      <c r="K156" s="91">
        <f>D156*(1+'Control Panel'!$C$44)</f>
        <v>321309993.91639131</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269447.99758800003</v>
      </c>
      <c r="N156" s="92">
        <f t="shared" si="25"/>
        <v>61178.308128000004</v>
      </c>
      <c r="O156" s="92">
        <f>J156*(1+'Control Panel'!$C$44)</f>
        <v>343801693.49053872</v>
      </c>
      <c r="P156" s="92">
        <f>K156*(1+'Control Panel'!$C$44)</f>
        <v>343801693.49053872</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277531.43751563999</v>
      </c>
      <c r="S156" s="92">
        <f t="shared" si="26"/>
        <v>63013.657371839945</v>
      </c>
      <c r="T156" s="92">
        <f>O156*(1+'Control Panel'!$C$44)</f>
        <v>367867812.03487647</v>
      </c>
      <c r="U156" s="92">
        <f>P156*(1+'Control Panel'!$C$44)</f>
        <v>367867812.03487647</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285857.38079999998</v>
      </c>
      <c r="X156" s="92">
        <f t="shared" si="27"/>
        <v>64904.067251885921</v>
      </c>
      <c r="Y156" s="91">
        <f>T156*(1+'Control Panel'!$C$44)</f>
        <v>393618558.87731785</v>
      </c>
      <c r="Z156" s="91">
        <f>U156*(1+'Control Panel'!$C$44)</f>
        <v>393618558.87731785</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294433.102296</v>
      </c>
      <c r="AC156" s="93">
        <f t="shared" si="28"/>
        <v>66851.189341442485</v>
      </c>
      <c r="AD156" s="93">
        <f>Y156*(1+'Control Panel'!$C$44)</f>
        <v>421171857.99873012</v>
      </c>
      <c r="AE156" s="91">
        <f>Z156*(1+'Control Panel'!$C$44)</f>
        <v>421171857.99873012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303266.09543688007</v>
      </c>
      <c r="AH156" s="91">
        <f t="shared" si="29"/>
        <v>68856.725093685847</v>
      </c>
      <c r="AI156" s="92">
        <f t="shared" si="30"/>
        <v>1105732.0664496659</v>
      </c>
      <c r="AJ156" s="92">
        <f t="shared" si="30"/>
        <v>1430536.0136365199</v>
      </c>
      <c r="AK156" s="92">
        <f t="shared" si="31"/>
        <v>324803.94718685397</v>
      </c>
    </row>
    <row r="157" spans="1:37" s="94" customFormat="1" ht="14" x14ac:dyDescent="0.3">
      <c r="A157" s="86" t="str">
        <f>'ESTIMATED Earned Revenue'!A158</f>
        <v>Milwaukee, WI</v>
      </c>
      <c r="B157" s="86"/>
      <c r="C157" s="87">
        <f>'ESTIMATED Earned Revenue'!$I158*1.07925</f>
        <v>363108908.40375</v>
      </c>
      <c r="D157" s="87">
        <f>'ESTIMATED Earned Revenue'!$L158*1.07925</f>
        <v>363108908.40375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261599.99760000003</v>
      </c>
      <c r="G157" s="89">
        <f t="shared" si="22"/>
        <v>5.5686759349667266E-4</v>
      </c>
      <c r="H157" s="90">
        <f t="shared" si="23"/>
        <v>7.2044500023425576E-4</v>
      </c>
      <c r="I157" s="91">
        <f t="shared" si="24"/>
        <v>59396.413600000029</v>
      </c>
      <c r="J157" s="91">
        <f>C157*(1+'Control Panel'!$C$44)</f>
        <v>388526531.9920125</v>
      </c>
      <c r="K157" s="91">
        <f>D157*(1+'Control Panel'!$C$44)</f>
        <v>388526531.9920125</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269447.99758800003</v>
      </c>
      <c r="N157" s="92">
        <f t="shared" si="25"/>
        <v>61178.308128000004</v>
      </c>
      <c r="O157" s="92">
        <f>J157*(1+'Control Panel'!$C$44)</f>
        <v>415723389.23145342</v>
      </c>
      <c r="P157" s="92">
        <f>K157*(1+'Control Panel'!$C$44)</f>
        <v>415723389.23145342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277531.43751563999</v>
      </c>
      <c r="S157" s="92">
        <f t="shared" si="26"/>
        <v>63013.657371839945</v>
      </c>
      <c r="T157" s="92">
        <f>O157*(1+'Control Panel'!$C$44)</f>
        <v>444824026.47765517</v>
      </c>
      <c r="U157" s="92">
        <f>P157*(1+'Control Panel'!$C$44)</f>
        <v>444824026.47765517</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285857.38079999998</v>
      </c>
      <c r="X157" s="92">
        <f t="shared" si="27"/>
        <v>64904.067251885921</v>
      </c>
      <c r="Y157" s="91">
        <f>T157*(1+'Control Panel'!$C$44)</f>
        <v>475961708.33109105</v>
      </c>
      <c r="Z157" s="91">
        <f>U157*(1+'Control Panel'!$C$44)</f>
        <v>475961708.33109105</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294433.102296</v>
      </c>
      <c r="AC157" s="93">
        <f t="shared" si="28"/>
        <v>66851.189341442485</v>
      </c>
      <c r="AD157" s="93">
        <f>Y157*(1+'Control Panel'!$C$44)</f>
        <v>509279027.91426742</v>
      </c>
      <c r="AE157" s="91">
        <f>Z157*(1+'Control Panel'!$C$44)</f>
        <v>509279027.91426742</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303266.09543688007</v>
      </c>
      <c r="AH157" s="91">
        <f t="shared" si="29"/>
        <v>68856.725093685847</v>
      </c>
      <c r="AI157" s="92">
        <f t="shared" si="30"/>
        <v>1105732.0664496659</v>
      </c>
      <c r="AJ157" s="92">
        <f t="shared" si="30"/>
        <v>1430536.0136365199</v>
      </c>
      <c r="AK157" s="92">
        <f t="shared" si="31"/>
        <v>324803.94718685397</v>
      </c>
    </row>
    <row r="158" spans="1:37" s="94" customFormat="1" ht="14" x14ac:dyDescent="0.3">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 x14ac:dyDescent="0.3">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5" x14ac:dyDescent="0.3">
      <c r="A160" s="109" t="s">
        <v>57</v>
      </c>
      <c r="B160" s="86"/>
      <c r="C160" s="95"/>
      <c r="D160" s="95">
        <f>SUM(D3:D157)</f>
        <v>8160569304.506259</v>
      </c>
      <c r="E160" s="95">
        <f t="shared" ref="E160:F160" si="32">SUM(E3:E157)</f>
        <v>25738478.515713196</v>
      </c>
      <c r="F160" s="95">
        <f t="shared" si="32"/>
        <v>26229644.011649724</v>
      </c>
      <c r="G160" s="110"/>
      <c r="H160" s="110"/>
      <c r="I160" s="91">
        <f>SUM(I3:I157)</f>
        <v>491165.49593649287</v>
      </c>
      <c r="J160" s="92">
        <f t="shared" ref="J160:M160" si="33">SUM(J3:J157)</f>
        <v>8731809155.8216972</v>
      </c>
      <c r="K160" s="92">
        <f t="shared" si="33"/>
        <v>8731809155.8216972</v>
      </c>
      <c r="L160" s="92">
        <f t="shared" si="33"/>
        <v>26740931.25916253</v>
      </c>
      <c r="M160" s="92">
        <f t="shared" si="33"/>
        <v>27451190.379462667</v>
      </c>
      <c r="N160" s="92">
        <f t="shared" ref="N160:AK160" si="34">SUM(N3:N157)</f>
        <v>710259.1203002166</v>
      </c>
      <c r="O160" s="92">
        <f t="shared" si="34"/>
        <v>9343035796.7292156</v>
      </c>
      <c r="P160" s="92">
        <f t="shared" si="34"/>
        <v>9343035796.7292156</v>
      </c>
      <c r="Q160" s="92">
        <f t="shared" si="34"/>
        <v>27779302.880918596</v>
      </c>
      <c r="R160" s="92">
        <f t="shared" si="34"/>
        <v>28708182.816636372</v>
      </c>
      <c r="S160" s="92">
        <f t="shared" si="34"/>
        <v>928879.93571784254</v>
      </c>
      <c r="T160" s="92">
        <f t="shared" si="34"/>
        <v>9997048302.5002594</v>
      </c>
      <c r="U160" s="92">
        <f t="shared" si="34"/>
        <v>9997048302.5002594</v>
      </c>
      <c r="V160" s="92">
        <f t="shared" si="34"/>
        <v>28853364.305553395</v>
      </c>
      <c r="W160" s="92">
        <f t="shared" si="34"/>
        <v>30012798.357125953</v>
      </c>
      <c r="X160" s="92">
        <f t="shared" si="34"/>
        <v>1159434.0515725424</v>
      </c>
      <c r="Y160" s="92">
        <f t="shared" si="34"/>
        <v>10696841683.675278</v>
      </c>
      <c r="Z160" s="92">
        <f t="shared" si="34"/>
        <v>10696841683.675278</v>
      </c>
      <c r="AA160" s="92">
        <f t="shared" si="34"/>
        <v>29957914.261701401</v>
      </c>
      <c r="AB160" s="92">
        <f t="shared" si="34"/>
        <v>31362396.388424587</v>
      </c>
      <c r="AC160" s="92">
        <f t="shared" si="34"/>
        <v>1404482.1267232315</v>
      </c>
      <c r="AD160" s="92">
        <f t="shared" si="34"/>
        <v>11445620601.532545</v>
      </c>
      <c r="AE160" s="92">
        <f t="shared" si="34"/>
        <v>11445620601.532545</v>
      </c>
      <c r="AF160" s="92">
        <f t="shared" si="34"/>
        <v>31105370.002233516</v>
      </c>
      <c r="AG160" s="92">
        <f t="shared" si="34"/>
        <v>32755642.599259328</v>
      </c>
      <c r="AH160" s="92">
        <f t="shared" si="34"/>
        <v>1650272.5970257842</v>
      </c>
      <c r="AI160" s="92">
        <f t="shared" si="34"/>
        <v>144436882.70956975</v>
      </c>
      <c r="AJ160" s="92">
        <f t="shared" si="34"/>
        <v>150290210.54090908</v>
      </c>
      <c r="AK160" s="92">
        <f t="shared" si="34"/>
        <v>5853327.8313395949</v>
      </c>
    </row>
    <row r="161" spans="1:37" s="94" customFormat="1" ht="14" x14ac:dyDescent="0.3">
      <c r="A161" s="86" t="s">
        <v>58</v>
      </c>
      <c r="B161" s="86"/>
      <c r="C161" s="112"/>
      <c r="D161" s="112"/>
      <c r="E161" s="96">
        <f>E160/155</f>
        <v>166054.70010137546</v>
      </c>
      <c r="F161" s="88">
        <f>F160/155</f>
        <v>169223.50975257886</v>
      </c>
      <c r="G161" s="113"/>
      <c r="H161" s="113"/>
      <c r="I161" s="114"/>
      <c r="J161" s="92">
        <f>J160/155</f>
        <v>56334252.618204497</v>
      </c>
      <c r="K161" s="92">
        <f>K160/155</f>
        <v>56334252.618204497</v>
      </c>
      <c r="L161" s="92">
        <f t="shared" ref="L161:M161" si="35">L160/155</f>
        <v>172522.13715588729</v>
      </c>
      <c r="M161" s="92">
        <f t="shared" si="35"/>
        <v>177104.45406104947</v>
      </c>
      <c r="N161" s="92"/>
      <c r="O161" s="92">
        <f>O160/155</f>
        <v>60277650.301478811</v>
      </c>
      <c r="P161" s="92">
        <f>P160/155</f>
        <v>60277650.301478811</v>
      </c>
      <c r="Q161" s="92">
        <f t="shared" ref="Q161:R161" si="36">Q160/155</f>
        <v>179221.30890915223</v>
      </c>
      <c r="R161" s="92">
        <f t="shared" si="36"/>
        <v>185214.0826879766</v>
      </c>
      <c r="S161" s="92"/>
      <c r="T161" s="92">
        <f>T160/155</f>
        <v>64497085.822582319</v>
      </c>
      <c r="U161" s="92">
        <f>U160/155</f>
        <v>64497085.822582319</v>
      </c>
      <c r="V161" s="92">
        <f t="shared" ref="V161:W161" si="37">V160/155</f>
        <v>186150.7374551832</v>
      </c>
      <c r="W161" s="92">
        <f t="shared" si="37"/>
        <v>193630.95714274808</v>
      </c>
      <c r="X161" s="92"/>
      <c r="Y161" s="92">
        <f>Y160/155</f>
        <v>69011881.830163077</v>
      </c>
      <c r="Z161" s="92">
        <f>Z160/155</f>
        <v>69011881.830163077</v>
      </c>
      <c r="AA161" s="92">
        <f t="shared" ref="AA161:AB161" si="38">AA160/155</f>
        <v>193276.86620452517</v>
      </c>
      <c r="AB161" s="92">
        <f t="shared" si="38"/>
        <v>202338.0412156425</v>
      </c>
      <c r="AC161" s="92"/>
      <c r="AD161" s="92">
        <f>AD160/155</f>
        <v>73842713.558274478</v>
      </c>
      <c r="AE161" s="92">
        <f>AE160/155</f>
        <v>73842713.558274478</v>
      </c>
      <c r="AF161" s="92">
        <f t="shared" ref="AF161:AG161" si="39">AF160/155</f>
        <v>200679.80646602268</v>
      </c>
      <c r="AG161" s="92">
        <f t="shared" si="39"/>
        <v>211326.72644683436</v>
      </c>
      <c r="AH161" s="115"/>
      <c r="AI161" s="116"/>
      <c r="AJ161" s="115"/>
      <c r="AK161" s="115"/>
    </row>
    <row r="162" spans="1:37" s="94" customFormat="1" ht="14" x14ac:dyDescent="0.3">
      <c r="A162" s="86" t="s">
        <v>59</v>
      </c>
      <c r="B162" s="86"/>
      <c r="C162" s="112"/>
      <c r="D162" s="112"/>
      <c r="E162" s="96"/>
      <c r="F162" s="88"/>
      <c r="G162" s="113"/>
      <c r="H162" s="113"/>
      <c r="I162" s="114"/>
      <c r="J162" s="92"/>
      <c r="K162" s="92"/>
      <c r="L162" s="118">
        <f>L161/J161</f>
        <v>3.0624731693012024E-3</v>
      </c>
      <c r="M162" s="118">
        <f>M161/K161</f>
        <v>3.1438147455570913E-3</v>
      </c>
      <c r="N162" s="92"/>
      <c r="O162" s="92"/>
      <c r="P162" s="92"/>
      <c r="Q162" s="118">
        <f>Q161/O161</f>
        <v>2.9732630255621516E-3</v>
      </c>
      <c r="R162" s="118">
        <f>R161/P161</f>
        <v>3.0726825243125424E-3</v>
      </c>
      <c r="S162" s="92"/>
      <c r="T162" s="92"/>
      <c r="U162" s="92"/>
      <c r="V162" s="118">
        <f>V161/T161</f>
        <v>2.8861883460478206E-3</v>
      </c>
      <c r="W162" s="118">
        <f>W161/U161</f>
        <v>3.0021659842955606E-3</v>
      </c>
      <c r="X162" s="92"/>
      <c r="Y162" s="92"/>
      <c r="Z162" s="92"/>
      <c r="AA162" s="118">
        <f>AA161/Y161</f>
        <v>2.8006317329554329E-3</v>
      </c>
      <c r="AB162" s="118">
        <f>AB161/Z161</f>
        <v>2.9319305002230276E-3</v>
      </c>
      <c r="AC162" s="92"/>
      <c r="AD162" s="92"/>
      <c r="AE162" s="92"/>
      <c r="AF162" s="118">
        <f>AF161/AD161</f>
        <v>2.7176656544135817E-3</v>
      </c>
      <c r="AG162" s="118">
        <f>AG161/AE161</f>
        <v>2.8618494129425726E-3</v>
      </c>
      <c r="AH162" s="115"/>
      <c r="AI162" s="116"/>
      <c r="AJ162" s="115"/>
      <c r="AK162" s="115"/>
    </row>
    <row r="163" spans="1:37" s="94" customFormat="1" ht="14" x14ac:dyDescent="0.3">
      <c r="A163" s="86" t="s">
        <v>64</v>
      </c>
      <c r="B163" s="86"/>
      <c r="C163" s="117"/>
      <c r="D163" s="117"/>
      <c r="E163" s="88"/>
      <c r="F163" s="117"/>
      <c r="G163" s="113"/>
      <c r="H163" s="113"/>
      <c r="I163" s="114"/>
      <c r="J163" s="92">
        <f>J3</f>
        <v>1854408.0306019499</v>
      </c>
      <c r="K163" s="92">
        <f>K3</f>
        <v>1854408.0306019499</v>
      </c>
      <c r="L163" s="92">
        <f>L3</f>
        <v>18544.080306019499</v>
      </c>
      <c r="M163" s="92">
        <f>M3</f>
        <v>12053.652198912674</v>
      </c>
      <c r="N163" s="92"/>
      <c r="O163" s="92">
        <f>O3</f>
        <v>1984216.5927440864</v>
      </c>
      <c r="P163" s="92">
        <f>P3</f>
        <v>1984216.5927440864</v>
      </c>
      <c r="Q163" s="92">
        <f>Q3</f>
        <v>19842.165927440863</v>
      </c>
      <c r="R163" s="92">
        <f>R3</f>
        <v>12897.407852836561</v>
      </c>
      <c r="S163" s="92"/>
      <c r="T163" s="92">
        <f>T3</f>
        <v>2123111.7542361724</v>
      </c>
      <c r="U163" s="92">
        <f>U3</f>
        <v>2123111.7542361724</v>
      </c>
      <c r="V163" s="92">
        <f>V3</f>
        <v>21231.117542361724</v>
      </c>
      <c r="W163" s="92">
        <f>W3</f>
        <v>13800.22640253512</v>
      </c>
      <c r="X163" s="92"/>
      <c r="Y163" s="92">
        <f>Y3</f>
        <v>2271729.5770327048</v>
      </c>
      <c r="Z163" s="92">
        <f>Z3</f>
        <v>2271729.5770327048</v>
      </c>
      <c r="AA163" s="92">
        <f>AA3</f>
        <v>22717.295770327048</v>
      </c>
      <c r="AB163" s="92">
        <f>AB3</f>
        <v>14766.242250712581</v>
      </c>
      <c r="AC163" s="92"/>
      <c r="AD163" s="92">
        <f>AD3</f>
        <v>2430750.6474249945</v>
      </c>
      <c r="AE163" s="92">
        <f>AE3</f>
        <v>2430750.6474249945</v>
      </c>
      <c r="AF163" s="92">
        <f>AF3</f>
        <v>24307.506474249945</v>
      </c>
      <c r="AG163" s="92">
        <f>AG3</f>
        <v>15799.879208262464</v>
      </c>
      <c r="AH163" s="115"/>
      <c r="AI163" s="115"/>
      <c r="AJ163" s="115"/>
      <c r="AK163" s="115"/>
    </row>
    <row r="164" spans="1:37" s="94" customFormat="1" ht="14" x14ac:dyDescent="0.3">
      <c r="A164" s="86" t="s">
        <v>61</v>
      </c>
      <c r="B164" s="86"/>
      <c r="C164" s="117"/>
      <c r="D164" s="117"/>
      <c r="E164" s="88"/>
      <c r="F164" s="117"/>
      <c r="G164" s="113"/>
      <c r="H164" s="113"/>
      <c r="I164" s="114"/>
      <c r="J164" s="115"/>
      <c r="K164" s="115"/>
      <c r="L164" s="118">
        <f>L163/J163</f>
        <v>0.01</v>
      </c>
      <c r="M164" s="118">
        <f>M163/K163</f>
        <v>6.4999999999999997E-3</v>
      </c>
      <c r="N164" s="118"/>
      <c r="O164" s="118"/>
      <c r="P164" s="118"/>
      <c r="Q164" s="118">
        <f>Q163/O163</f>
        <v>0.01</v>
      </c>
      <c r="R164" s="118">
        <f>R163/P163</f>
        <v>6.4999999999999997E-3</v>
      </c>
      <c r="S164" s="118"/>
      <c r="T164" s="118"/>
      <c r="U164" s="118"/>
      <c r="V164" s="118">
        <f>V163/T163</f>
        <v>0.01</v>
      </c>
      <c r="W164" s="118">
        <f>W163/U163</f>
        <v>6.4999999999999997E-3</v>
      </c>
      <c r="X164" s="118"/>
      <c r="Y164" s="118"/>
      <c r="Z164" s="118"/>
      <c r="AA164" s="118">
        <f>AA163/Y163</f>
        <v>0.01</v>
      </c>
      <c r="AB164" s="118">
        <f>AB163/Z163</f>
        <v>6.4999999999999997E-3</v>
      </c>
      <c r="AC164" s="118"/>
      <c r="AD164" s="118"/>
      <c r="AE164" s="118"/>
      <c r="AF164" s="118">
        <f>AF163/AD163</f>
        <v>0.01</v>
      </c>
      <c r="AG164" s="118">
        <f>AG163/AE163</f>
        <v>6.4999999999999997E-3</v>
      </c>
      <c r="AH164" s="115"/>
      <c r="AI164" s="115"/>
      <c r="AJ164" s="115"/>
      <c r="AK164" s="115"/>
    </row>
    <row r="165" spans="1:37" s="94" customFormat="1" ht="14" x14ac:dyDescent="0.3">
      <c r="A165" s="86" t="s">
        <v>65</v>
      </c>
      <c r="B165" s="86"/>
      <c r="C165" s="117"/>
      <c r="D165" s="117"/>
      <c r="E165" s="88"/>
      <c r="F165" s="117"/>
      <c r="G165" s="113"/>
      <c r="H165" s="113"/>
      <c r="I165" s="114"/>
      <c r="J165" s="92">
        <f>J157</f>
        <v>388526531.9920125</v>
      </c>
      <c r="K165" s="92">
        <f>K157</f>
        <v>388526531.9920125</v>
      </c>
      <c r="L165" s="92">
        <f>L157</f>
        <v>208269.68946000002</v>
      </c>
      <c r="M165" s="92">
        <f>M157</f>
        <v>269447.99758800003</v>
      </c>
      <c r="N165" s="92"/>
      <c r="O165" s="92">
        <f>O157</f>
        <v>415723389.23145342</v>
      </c>
      <c r="P165" s="92">
        <f>P157</f>
        <v>415723389.23145342</v>
      </c>
      <c r="Q165" s="92">
        <f>Q157</f>
        <v>214517.78014380005</v>
      </c>
      <c r="R165" s="92">
        <f>R157</f>
        <v>277531.43751563999</v>
      </c>
      <c r="S165" s="92"/>
      <c r="T165" s="92">
        <f>T157</f>
        <v>444824026.47765517</v>
      </c>
      <c r="U165" s="92">
        <f>U157</f>
        <v>444824026.47765517</v>
      </c>
      <c r="V165" s="92">
        <f>V157</f>
        <v>220953.31354811406</v>
      </c>
      <c r="W165" s="92">
        <f>W157</f>
        <v>285857.38079999998</v>
      </c>
      <c r="X165" s="92"/>
      <c r="Y165" s="92">
        <f>Y157</f>
        <v>475961708.33109105</v>
      </c>
      <c r="Z165" s="92">
        <f>Z157</f>
        <v>475961708.33109105</v>
      </c>
      <c r="AA165" s="92">
        <f>AA157</f>
        <v>227581.91295455751</v>
      </c>
      <c r="AB165" s="92">
        <f>AB157</f>
        <v>294433.102296</v>
      </c>
      <c r="AC165" s="92"/>
      <c r="AD165" s="92">
        <f>AD157</f>
        <v>509279027.91426742</v>
      </c>
      <c r="AE165" s="92">
        <f>AE157</f>
        <v>509279027.91426742</v>
      </c>
      <c r="AF165" s="92">
        <f>AF157</f>
        <v>234409.37034319423</v>
      </c>
      <c r="AG165" s="92">
        <f>AG157</f>
        <v>303266.09543688007</v>
      </c>
      <c r="AH165" s="115"/>
      <c r="AI165" s="115"/>
      <c r="AJ165" s="115"/>
      <c r="AK165" s="115"/>
    </row>
    <row r="166" spans="1:37" s="94" customFormat="1" ht="14" x14ac:dyDescent="0.3">
      <c r="A166" s="86" t="s">
        <v>63</v>
      </c>
      <c r="B166" s="86"/>
      <c r="C166" s="117"/>
      <c r="D166" s="117"/>
      <c r="E166" s="88"/>
      <c r="F166" s="117"/>
      <c r="G166" s="113"/>
      <c r="H166" s="113"/>
      <c r="I166" s="114"/>
      <c r="J166" s="115"/>
      <c r="K166" s="115"/>
      <c r="L166" s="118">
        <f>L165/J165</f>
        <v>5.3605010806387278E-4</v>
      </c>
      <c r="M166" s="118">
        <f>M165/K165</f>
        <v>6.935124770154422E-4</v>
      </c>
      <c r="N166" s="118"/>
      <c r="O166" s="118"/>
      <c r="P166" s="118"/>
      <c r="Q166" s="118">
        <f>Q165/O165</f>
        <v>5.1601085168765325E-4</v>
      </c>
      <c r="R166" s="118">
        <f>R165/P165</f>
        <v>6.6758677694009837E-4</v>
      </c>
      <c r="S166" s="118"/>
      <c r="T166" s="118"/>
      <c r="U166" s="118"/>
      <c r="V166" s="118">
        <f>V165/T165</f>
        <v>4.9672072639091853E-4</v>
      </c>
      <c r="W166" s="118">
        <f>W165/U165</f>
        <v>6.4263026227149949E-4</v>
      </c>
      <c r="X166" s="118"/>
      <c r="Y166" s="118"/>
      <c r="Z166" s="118"/>
      <c r="AA166" s="118">
        <f>AA165/Y165</f>
        <v>4.7815172727350109E-4</v>
      </c>
      <c r="AB166" s="118">
        <f>AB165/Z165</f>
        <v>6.1860670121636097E-4</v>
      </c>
      <c r="AC166" s="118"/>
      <c r="AD166" s="118"/>
      <c r="AE166" s="118"/>
      <c r="AF166" s="118">
        <f>AF165/AD165</f>
        <v>4.6027689634738886E-4</v>
      </c>
      <c r="AG166" s="118">
        <f>AG165/AE165</f>
        <v>5.9548121720011653E-4</v>
      </c>
      <c r="AH166" s="147"/>
      <c r="AI166" s="147"/>
      <c r="AJ166" s="147"/>
      <c r="AK166" s="147"/>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3" activePane="bottomLeft" state="frozen"/>
      <selection pane="bottomLeft" activeCell="I4" sqref="I4"/>
    </sheetView>
  </sheetViews>
  <sheetFormatPr defaultColWidth="8.796875" defaultRowHeight="14.5" x14ac:dyDescent="0.35"/>
  <cols>
    <col min="1" max="12" width="20.69921875" style="16" customWidth="1"/>
    <col min="13" max="14" width="11.796875" style="16" bestFit="1" customWidth="1"/>
    <col min="15" max="15" width="8.796875" style="16"/>
    <col min="16" max="16" width="14.69921875" style="16" bestFit="1" customWidth="1"/>
    <col min="17" max="16384" width="8.796875" style="16"/>
  </cols>
  <sheetData>
    <row r="1" spans="1:16" ht="66" customHeight="1" x14ac:dyDescent="0.35">
      <c r="A1" s="213" t="s">
        <v>66</v>
      </c>
      <c r="B1" s="214"/>
      <c r="C1" s="214"/>
      <c r="D1" s="214"/>
      <c r="E1" s="214"/>
      <c r="F1" s="119"/>
      <c r="G1" s="119"/>
      <c r="H1" s="119"/>
      <c r="I1" s="119"/>
      <c r="J1" s="163"/>
      <c r="K1" s="119"/>
      <c r="L1" s="119"/>
      <c r="M1" s="119"/>
      <c r="N1" s="119"/>
    </row>
    <row r="2" spans="1:16" s="17" customFormat="1" ht="56" x14ac:dyDescent="0.3">
      <c r="A2" s="120"/>
      <c r="B2" s="120" t="s">
        <v>67</v>
      </c>
      <c r="C2" s="120" t="s">
        <v>68</v>
      </c>
      <c r="D2" s="120" t="s">
        <v>69</v>
      </c>
      <c r="E2" s="120" t="s">
        <v>70</v>
      </c>
      <c r="F2" s="120" t="s">
        <v>71</v>
      </c>
      <c r="G2" s="120" t="s">
        <v>72</v>
      </c>
      <c r="H2" s="120" t="s">
        <v>73</v>
      </c>
      <c r="I2" s="121" t="s">
        <v>74</v>
      </c>
      <c r="J2" s="122" t="s">
        <v>75</v>
      </c>
      <c r="K2" s="122" t="s">
        <v>76</v>
      </c>
      <c r="L2" s="121" t="s">
        <v>77</v>
      </c>
      <c r="M2" s="123"/>
      <c r="N2" s="123"/>
    </row>
    <row r="3" spans="1:16" ht="119.5" customHeight="1" x14ac:dyDescent="0.35">
      <c r="A3" s="124"/>
      <c r="B3" s="124"/>
      <c r="C3" s="124"/>
      <c r="D3" s="124"/>
      <c r="E3" s="124"/>
      <c r="F3" s="124"/>
      <c r="G3" s="124"/>
      <c r="H3" s="124"/>
      <c r="I3" s="125"/>
      <c r="J3" s="146" t="s">
        <v>78</v>
      </c>
      <c r="K3" s="146" t="s">
        <v>79</v>
      </c>
      <c r="L3" s="125"/>
      <c r="M3" s="119"/>
      <c r="N3" s="119"/>
    </row>
    <row r="4" spans="1:16" x14ac:dyDescent="0.35">
      <c r="A4" s="119" t="s">
        <v>80</v>
      </c>
      <c r="B4" s="126">
        <v>1468934.5299999998</v>
      </c>
      <c r="C4" s="127">
        <v>135473.68</v>
      </c>
      <c r="D4" s="127">
        <v>0</v>
      </c>
      <c r="E4" s="127">
        <v>0</v>
      </c>
      <c r="F4" s="127">
        <v>0</v>
      </c>
      <c r="G4" s="127">
        <v>0</v>
      </c>
      <c r="H4" s="128">
        <v>1421.41</v>
      </c>
      <c r="I4" s="129">
        <v>1605829.6199999996</v>
      </c>
      <c r="J4" s="130"/>
      <c r="K4" s="130"/>
      <c r="L4" s="131">
        <f t="shared" ref="L4:L45" si="0">(I4-J4)+K4</f>
        <v>1605829.6199999996</v>
      </c>
      <c r="M4" s="132"/>
      <c r="N4" s="119" t="s">
        <v>81</v>
      </c>
    </row>
    <row r="5" spans="1:16" x14ac:dyDescent="0.35">
      <c r="A5" s="119" t="s">
        <v>82</v>
      </c>
      <c r="B5" s="133">
        <v>2265616.06</v>
      </c>
      <c r="C5" s="134">
        <v>394436.78</v>
      </c>
      <c r="D5" s="134">
        <v>0</v>
      </c>
      <c r="E5" s="134">
        <v>0</v>
      </c>
      <c r="F5" s="134">
        <v>229189.09000000003</v>
      </c>
      <c r="G5" s="134">
        <v>0</v>
      </c>
      <c r="H5" s="135">
        <v>3431.5999999999995</v>
      </c>
      <c r="I5" s="136">
        <v>2892673.53</v>
      </c>
      <c r="J5" s="130"/>
      <c r="K5" s="137"/>
      <c r="L5" s="131">
        <f t="shared" si="0"/>
        <v>2892673.53</v>
      </c>
      <c r="M5" s="119"/>
      <c r="N5" s="119" t="s">
        <v>83</v>
      </c>
    </row>
    <row r="6" spans="1:16" x14ac:dyDescent="0.35">
      <c r="A6" s="119" t="s">
        <v>84</v>
      </c>
      <c r="B6" s="133">
        <v>2382703.7199999997</v>
      </c>
      <c r="C6" s="134">
        <v>974442.2899999998</v>
      </c>
      <c r="D6" s="134">
        <v>0</v>
      </c>
      <c r="E6" s="134">
        <v>0</v>
      </c>
      <c r="F6" s="134">
        <v>312923.77999999997</v>
      </c>
      <c r="G6" s="134">
        <v>0</v>
      </c>
      <c r="H6" s="135">
        <v>0</v>
      </c>
      <c r="I6" s="136">
        <v>3670069.7899999996</v>
      </c>
      <c r="J6" s="130"/>
      <c r="K6" s="137"/>
      <c r="L6" s="131">
        <f t="shared" si="0"/>
        <v>3670069.7899999996</v>
      </c>
      <c r="M6" s="119"/>
      <c r="N6" s="119" t="s">
        <v>85</v>
      </c>
    </row>
    <row r="7" spans="1:16" x14ac:dyDescent="0.35">
      <c r="A7" s="119" t="s">
        <v>86</v>
      </c>
      <c r="B7" s="133">
        <v>4849257.3599999994</v>
      </c>
      <c r="C7" s="134">
        <v>17667.03</v>
      </c>
      <c r="D7" s="134">
        <v>0</v>
      </c>
      <c r="E7" s="134">
        <v>0</v>
      </c>
      <c r="F7" s="134">
        <v>680916.40999999992</v>
      </c>
      <c r="G7" s="134">
        <v>4551</v>
      </c>
      <c r="H7" s="135">
        <v>0</v>
      </c>
      <c r="I7" s="136">
        <v>5552391.7999999998</v>
      </c>
      <c r="J7" s="130"/>
      <c r="K7" s="137"/>
      <c r="L7" s="131">
        <f t="shared" si="0"/>
        <v>5552391.7999999998</v>
      </c>
      <c r="M7" s="119"/>
      <c r="N7" s="119"/>
    </row>
    <row r="8" spans="1:16" x14ac:dyDescent="0.35">
      <c r="A8" s="119" t="s">
        <v>87</v>
      </c>
      <c r="B8" s="133">
        <v>5200099</v>
      </c>
      <c r="C8" s="134">
        <v>749439</v>
      </c>
      <c r="D8" s="134">
        <v>0</v>
      </c>
      <c r="E8" s="134">
        <v>0</v>
      </c>
      <c r="F8" s="134">
        <v>0</v>
      </c>
      <c r="G8" s="134">
        <v>207</v>
      </c>
      <c r="H8" s="135">
        <v>-8749</v>
      </c>
      <c r="I8" s="136">
        <v>5940996</v>
      </c>
      <c r="J8" s="130"/>
      <c r="K8" s="137"/>
      <c r="L8" s="131">
        <f t="shared" si="0"/>
        <v>5940996</v>
      </c>
      <c r="M8" s="119"/>
      <c r="N8" s="119"/>
    </row>
    <row r="9" spans="1:16" x14ac:dyDescent="0.35">
      <c r="A9" s="119" t="s">
        <v>88</v>
      </c>
      <c r="B9" s="133">
        <v>5568132.3799999999</v>
      </c>
      <c r="C9" s="134">
        <v>352664.31</v>
      </c>
      <c r="D9" s="134">
        <v>0</v>
      </c>
      <c r="E9" s="134">
        <v>0</v>
      </c>
      <c r="F9" s="134">
        <v>62522.010000000009</v>
      </c>
      <c r="G9" s="134">
        <v>0</v>
      </c>
      <c r="H9" s="135">
        <v>7098.7800000000025</v>
      </c>
      <c r="I9" s="136">
        <v>5990417.4799999995</v>
      </c>
      <c r="J9" s="130"/>
      <c r="K9" s="137"/>
      <c r="L9" s="131">
        <f t="shared" si="0"/>
        <v>5990417.4799999995</v>
      </c>
      <c r="M9" s="119"/>
      <c r="N9" s="119"/>
    </row>
    <row r="10" spans="1:16" x14ac:dyDescent="0.35">
      <c r="A10" s="119" t="s">
        <v>89</v>
      </c>
      <c r="B10" s="133">
        <v>4951780.0999999996</v>
      </c>
      <c r="C10" s="134">
        <v>654050.15</v>
      </c>
      <c r="D10" s="134">
        <v>0</v>
      </c>
      <c r="E10" s="134">
        <v>0</v>
      </c>
      <c r="F10" s="134">
        <v>988922.41</v>
      </c>
      <c r="G10" s="134">
        <v>30000</v>
      </c>
      <c r="H10" s="135">
        <v>0</v>
      </c>
      <c r="I10" s="136">
        <v>6624752.6600000001</v>
      </c>
      <c r="J10" s="130"/>
      <c r="K10" s="137"/>
      <c r="L10" s="131">
        <f t="shared" si="0"/>
        <v>6624752.6600000001</v>
      </c>
      <c r="M10" s="119"/>
      <c r="N10" s="119"/>
    </row>
    <row r="11" spans="1:16" x14ac:dyDescent="0.35">
      <c r="A11" s="119" t="s">
        <v>56</v>
      </c>
      <c r="B11" s="133">
        <v>6598146.1299999999</v>
      </c>
      <c r="C11" s="134">
        <v>450</v>
      </c>
      <c r="D11" s="134">
        <v>0</v>
      </c>
      <c r="E11" s="134">
        <v>0</v>
      </c>
      <c r="F11" s="134">
        <v>0</v>
      </c>
      <c r="G11" s="134">
        <v>0</v>
      </c>
      <c r="H11" s="135">
        <v>102183.82</v>
      </c>
      <c r="I11" s="136">
        <v>6700779.9500000002</v>
      </c>
      <c r="J11" s="130"/>
      <c r="K11" s="137"/>
      <c r="L11" s="131">
        <f t="shared" si="0"/>
        <v>6700779.9500000002</v>
      </c>
      <c r="M11" s="119"/>
      <c r="N11" s="119"/>
    </row>
    <row r="12" spans="1:16" x14ac:dyDescent="0.35">
      <c r="A12" s="119" t="s">
        <v>90</v>
      </c>
      <c r="B12" s="133">
        <v>6970615.6873005033</v>
      </c>
      <c r="C12" s="134">
        <v>1200</v>
      </c>
      <c r="D12" s="134">
        <v>0</v>
      </c>
      <c r="E12" s="134">
        <v>0</v>
      </c>
      <c r="F12" s="134">
        <v>5861.9672727272718</v>
      </c>
      <c r="G12" s="134">
        <v>0</v>
      </c>
      <c r="H12" s="135">
        <v>1229.0181818181823</v>
      </c>
      <c r="I12" s="136">
        <v>6978906.6727550486</v>
      </c>
      <c r="J12" s="130"/>
      <c r="K12" s="137"/>
      <c r="L12" s="131">
        <f t="shared" si="0"/>
        <v>6978906.6727550486</v>
      </c>
      <c r="M12" s="119"/>
      <c r="N12" s="119"/>
    </row>
    <row r="13" spans="1:16" x14ac:dyDescent="0.35">
      <c r="A13" s="119" t="s">
        <v>91</v>
      </c>
      <c r="B13" s="133">
        <v>6004890.9600000018</v>
      </c>
      <c r="C13" s="134">
        <v>1142912.1400000001</v>
      </c>
      <c r="D13" s="134">
        <v>0</v>
      </c>
      <c r="E13" s="134">
        <v>0</v>
      </c>
      <c r="F13" s="134">
        <v>0</v>
      </c>
      <c r="G13" s="134">
        <v>0</v>
      </c>
      <c r="H13" s="135">
        <v>114021.1</v>
      </c>
      <c r="I13" s="136">
        <v>7261824.2000000011</v>
      </c>
      <c r="J13" s="130"/>
      <c r="K13" s="137"/>
      <c r="L13" s="131">
        <f t="shared" si="0"/>
        <v>7261824.2000000011</v>
      </c>
      <c r="M13" s="119"/>
      <c r="N13" s="119"/>
    </row>
    <row r="14" spans="1:16" x14ac:dyDescent="0.35">
      <c r="A14" s="119" t="s">
        <v>92</v>
      </c>
      <c r="B14" s="133">
        <v>4279774.26</v>
      </c>
      <c r="C14" s="134">
        <v>1555676.93</v>
      </c>
      <c r="D14" s="134">
        <v>0</v>
      </c>
      <c r="E14" s="134">
        <v>0</v>
      </c>
      <c r="F14" s="134">
        <v>1893841.0699999998</v>
      </c>
      <c r="G14" s="134">
        <v>35127</v>
      </c>
      <c r="H14" s="135">
        <v>46529.17</v>
      </c>
      <c r="I14" s="136">
        <v>7810948.4299999997</v>
      </c>
      <c r="J14" s="130"/>
      <c r="K14" s="137"/>
      <c r="L14" s="131">
        <f t="shared" si="0"/>
        <v>7810948.4299999997</v>
      </c>
      <c r="M14" s="119"/>
      <c r="N14" s="119"/>
      <c r="P14" s="42"/>
    </row>
    <row r="15" spans="1:16" x14ac:dyDescent="0.35">
      <c r="A15" s="119" t="s">
        <v>93</v>
      </c>
      <c r="B15" s="133">
        <v>7487835.21</v>
      </c>
      <c r="C15" s="134">
        <v>353417.59</v>
      </c>
      <c r="D15" s="134">
        <v>0</v>
      </c>
      <c r="E15" s="134">
        <v>0</v>
      </c>
      <c r="F15" s="134">
        <v>0</v>
      </c>
      <c r="G15" s="134">
        <v>11088</v>
      </c>
      <c r="H15" s="135">
        <v>0</v>
      </c>
      <c r="I15" s="136">
        <v>7852340.7999999998</v>
      </c>
      <c r="J15" s="130"/>
      <c r="K15" s="137"/>
      <c r="L15" s="131">
        <f t="shared" si="0"/>
        <v>7852340.7999999998</v>
      </c>
      <c r="M15" s="119"/>
      <c r="N15" s="119"/>
    </row>
    <row r="16" spans="1:16" x14ac:dyDescent="0.35">
      <c r="A16" s="119" t="s">
        <v>94</v>
      </c>
      <c r="B16" s="133">
        <v>6696974.870000001</v>
      </c>
      <c r="C16" s="134">
        <v>812170.94</v>
      </c>
      <c r="D16" s="134">
        <v>0</v>
      </c>
      <c r="E16" s="134">
        <v>0</v>
      </c>
      <c r="F16" s="134">
        <v>638861.36</v>
      </c>
      <c r="G16" s="134">
        <v>0</v>
      </c>
      <c r="H16" s="135">
        <v>7583.75</v>
      </c>
      <c r="I16" s="136">
        <v>8155590.9200000009</v>
      </c>
      <c r="J16" s="130"/>
      <c r="K16" s="137"/>
      <c r="L16" s="131">
        <f t="shared" si="0"/>
        <v>8155590.9200000009</v>
      </c>
      <c r="M16" s="119"/>
      <c r="N16" s="119"/>
    </row>
    <row r="17" spans="1:14" x14ac:dyDescent="0.35">
      <c r="A17" s="119" t="s">
        <v>95</v>
      </c>
      <c r="B17" s="133">
        <v>6390141.2699999996</v>
      </c>
      <c r="C17" s="134">
        <v>1616445.98</v>
      </c>
      <c r="D17" s="134">
        <v>0</v>
      </c>
      <c r="E17" s="134">
        <v>0</v>
      </c>
      <c r="F17" s="134">
        <v>90506.62999999999</v>
      </c>
      <c r="G17" s="134">
        <v>0</v>
      </c>
      <c r="H17" s="135">
        <v>60248.469999999987</v>
      </c>
      <c r="I17" s="136">
        <v>8157342.3499999996</v>
      </c>
      <c r="J17" s="130"/>
      <c r="K17" s="137"/>
      <c r="L17" s="131">
        <f t="shared" si="0"/>
        <v>8157342.3499999996</v>
      </c>
      <c r="M17" s="119"/>
      <c r="N17" s="119"/>
    </row>
    <row r="18" spans="1:14" x14ac:dyDescent="0.35">
      <c r="A18" s="119" t="s">
        <v>96</v>
      </c>
      <c r="B18" s="133">
        <v>7879649.4399999995</v>
      </c>
      <c r="C18" s="134">
        <v>993728.77999999991</v>
      </c>
      <c r="D18" s="134">
        <v>0</v>
      </c>
      <c r="E18" s="134">
        <v>0</v>
      </c>
      <c r="F18" s="134">
        <v>0</v>
      </c>
      <c r="G18" s="134">
        <v>-11961</v>
      </c>
      <c r="H18" s="135">
        <v>-74622.73000000001</v>
      </c>
      <c r="I18" s="136">
        <v>8786794.4899999984</v>
      </c>
      <c r="J18" s="130"/>
      <c r="K18" s="137"/>
      <c r="L18" s="131">
        <f t="shared" si="0"/>
        <v>8786794.4899999984</v>
      </c>
      <c r="M18" s="119"/>
      <c r="N18" s="119"/>
    </row>
    <row r="19" spans="1:14" x14ac:dyDescent="0.35">
      <c r="A19" s="119" t="s">
        <v>97</v>
      </c>
      <c r="B19" s="133">
        <v>6933259</v>
      </c>
      <c r="C19" s="134">
        <v>1814122</v>
      </c>
      <c r="D19" s="134">
        <v>0</v>
      </c>
      <c r="E19" s="134">
        <v>0</v>
      </c>
      <c r="F19" s="134">
        <v>57607</v>
      </c>
      <c r="G19" s="134">
        <v>0</v>
      </c>
      <c r="H19" s="135">
        <v>22094</v>
      </c>
      <c r="I19" s="136">
        <v>8827082</v>
      </c>
      <c r="J19" s="130"/>
      <c r="K19" s="137"/>
      <c r="L19" s="131">
        <f t="shared" si="0"/>
        <v>8827082</v>
      </c>
      <c r="M19" s="119"/>
      <c r="N19" s="119"/>
    </row>
    <row r="20" spans="1:14" x14ac:dyDescent="0.35">
      <c r="A20" s="119" t="s">
        <v>98</v>
      </c>
      <c r="B20" s="133">
        <v>7911330.6999999993</v>
      </c>
      <c r="C20" s="134">
        <v>862036.04000000027</v>
      </c>
      <c r="D20" s="134">
        <v>0</v>
      </c>
      <c r="E20" s="134">
        <v>0</v>
      </c>
      <c r="F20" s="134">
        <v>0</v>
      </c>
      <c r="G20" s="134">
        <v>517181</v>
      </c>
      <c r="H20" s="135">
        <v>15262.69</v>
      </c>
      <c r="I20" s="136">
        <v>9305810.4299999997</v>
      </c>
      <c r="J20" s="130"/>
      <c r="K20" s="137"/>
      <c r="L20" s="131">
        <f t="shared" si="0"/>
        <v>9305810.4299999997</v>
      </c>
      <c r="M20" s="119"/>
      <c r="N20" s="119"/>
    </row>
    <row r="21" spans="1:14" x14ac:dyDescent="0.35">
      <c r="A21" s="119" t="s">
        <v>99</v>
      </c>
      <c r="B21" s="133">
        <v>3134019.6832260122</v>
      </c>
      <c r="C21" s="134">
        <v>4887127.0266666664</v>
      </c>
      <c r="D21" s="134">
        <v>0</v>
      </c>
      <c r="E21" s="134">
        <v>0</v>
      </c>
      <c r="F21" s="134">
        <v>242343.8133333333</v>
      </c>
      <c r="G21" s="134">
        <v>1311617.3333333333</v>
      </c>
      <c r="H21" s="135">
        <v>84991.973333333328</v>
      </c>
      <c r="I21" s="136">
        <v>9660099.8298926782</v>
      </c>
      <c r="J21" s="130"/>
      <c r="K21" s="137"/>
      <c r="L21" s="131">
        <f t="shared" si="0"/>
        <v>9660099.8298926782</v>
      </c>
      <c r="M21" s="119"/>
      <c r="N21" s="119"/>
    </row>
    <row r="22" spans="1:14" x14ac:dyDescent="0.35">
      <c r="A22" s="119" t="s">
        <v>100</v>
      </c>
      <c r="B22" s="133">
        <v>8853020</v>
      </c>
      <c r="C22" s="134">
        <v>0</v>
      </c>
      <c r="D22" s="134">
        <v>0</v>
      </c>
      <c r="E22" s="134">
        <v>0</v>
      </c>
      <c r="F22" s="134">
        <v>1068961</v>
      </c>
      <c r="G22" s="134">
        <v>0</v>
      </c>
      <c r="H22" s="135">
        <v>0</v>
      </c>
      <c r="I22" s="136">
        <v>9921981</v>
      </c>
      <c r="J22" s="130"/>
      <c r="K22" s="137"/>
      <c r="L22" s="131">
        <f t="shared" si="0"/>
        <v>9921981</v>
      </c>
      <c r="M22" s="119"/>
      <c r="N22" s="119"/>
    </row>
    <row r="23" spans="1:14" x14ac:dyDescent="0.35">
      <c r="A23" s="119" t="s">
        <v>101</v>
      </c>
      <c r="B23" s="133">
        <v>9626263</v>
      </c>
      <c r="C23" s="134">
        <v>0</v>
      </c>
      <c r="D23" s="134">
        <v>0</v>
      </c>
      <c r="E23" s="134">
        <v>0</v>
      </c>
      <c r="F23" s="134">
        <v>641736</v>
      </c>
      <c r="G23" s="134">
        <v>140881</v>
      </c>
      <c r="H23" s="135">
        <v>0</v>
      </c>
      <c r="I23" s="136">
        <v>10408880</v>
      </c>
      <c r="J23" s="130"/>
      <c r="K23" s="137"/>
      <c r="L23" s="131">
        <f t="shared" si="0"/>
        <v>10408880</v>
      </c>
      <c r="M23" s="119"/>
      <c r="N23" s="119"/>
    </row>
    <row r="24" spans="1:14" x14ac:dyDescent="0.35">
      <c r="A24" s="119" t="s">
        <v>102</v>
      </c>
      <c r="B24" s="133">
        <v>5866024.0099999998</v>
      </c>
      <c r="C24" s="134">
        <v>143449.24</v>
      </c>
      <c r="D24" s="134">
        <v>0</v>
      </c>
      <c r="E24" s="134">
        <v>0</v>
      </c>
      <c r="F24" s="134">
        <v>4554957.1500000004</v>
      </c>
      <c r="G24" s="134">
        <v>0</v>
      </c>
      <c r="H24" s="135">
        <v>215048.34</v>
      </c>
      <c r="I24" s="136">
        <v>10779478.74</v>
      </c>
      <c r="J24" s="130"/>
      <c r="K24" s="137"/>
      <c r="L24" s="131">
        <f t="shared" si="0"/>
        <v>10779478.74</v>
      </c>
      <c r="M24" s="119"/>
      <c r="N24" s="119"/>
    </row>
    <row r="25" spans="1:14" x14ac:dyDescent="0.35">
      <c r="A25" s="119" t="s">
        <v>103</v>
      </c>
      <c r="B25" s="133">
        <v>7131073</v>
      </c>
      <c r="C25" s="134">
        <v>2419743</v>
      </c>
      <c r="D25" s="134">
        <v>0</v>
      </c>
      <c r="E25" s="134">
        <v>0</v>
      </c>
      <c r="F25" s="134">
        <v>1521272</v>
      </c>
      <c r="G25" s="134">
        <v>0</v>
      </c>
      <c r="H25" s="135">
        <v>-121837</v>
      </c>
      <c r="I25" s="136">
        <v>10950251</v>
      </c>
      <c r="J25" s="130"/>
      <c r="K25" s="137"/>
      <c r="L25" s="131">
        <f t="shared" si="0"/>
        <v>10950251</v>
      </c>
      <c r="M25" s="119"/>
      <c r="N25" s="119"/>
    </row>
    <row r="26" spans="1:14" x14ac:dyDescent="0.35">
      <c r="A26" s="119" t="s">
        <v>104</v>
      </c>
      <c r="B26" s="133">
        <v>10205873.439999999</v>
      </c>
      <c r="C26" s="134">
        <v>153833.17000000001</v>
      </c>
      <c r="D26" s="134">
        <v>0</v>
      </c>
      <c r="E26" s="134">
        <v>0</v>
      </c>
      <c r="F26" s="134">
        <v>799171.60999999987</v>
      </c>
      <c r="G26" s="134">
        <v>0</v>
      </c>
      <c r="H26" s="135">
        <v>20381.439999999999</v>
      </c>
      <c r="I26" s="136">
        <v>11179259.659999998</v>
      </c>
      <c r="J26" s="130"/>
      <c r="K26" s="137"/>
      <c r="L26" s="131">
        <f t="shared" si="0"/>
        <v>11179259.659999998</v>
      </c>
      <c r="M26" s="119"/>
      <c r="N26" s="119"/>
    </row>
    <row r="27" spans="1:14" x14ac:dyDescent="0.35">
      <c r="A27" s="119" t="s">
        <v>105</v>
      </c>
      <c r="B27" s="133">
        <v>11090803.210000001</v>
      </c>
      <c r="C27" s="134">
        <v>-700</v>
      </c>
      <c r="D27" s="134">
        <v>0</v>
      </c>
      <c r="E27" s="134">
        <v>0</v>
      </c>
      <c r="F27" s="134">
        <v>299287.85000000003</v>
      </c>
      <c r="G27" s="134">
        <v>101817</v>
      </c>
      <c r="H27" s="135">
        <v>0</v>
      </c>
      <c r="I27" s="136">
        <v>11491208.060000001</v>
      </c>
      <c r="J27" s="130"/>
      <c r="K27" s="137"/>
      <c r="L27" s="131">
        <f t="shared" si="0"/>
        <v>11491208.060000001</v>
      </c>
      <c r="M27" s="119"/>
      <c r="N27" s="119"/>
    </row>
    <row r="28" spans="1:14" x14ac:dyDescent="0.35">
      <c r="A28" s="119" t="s">
        <v>106</v>
      </c>
      <c r="B28" s="133">
        <v>6869195</v>
      </c>
      <c r="C28" s="134">
        <v>2811964</v>
      </c>
      <c r="D28" s="134">
        <v>0</v>
      </c>
      <c r="E28" s="134">
        <v>0</v>
      </c>
      <c r="F28" s="134">
        <v>2001105</v>
      </c>
      <c r="G28" s="134">
        <v>0</v>
      </c>
      <c r="H28" s="135">
        <v>-45375</v>
      </c>
      <c r="I28" s="136">
        <v>11636889</v>
      </c>
      <c r="J28" s="130"/>
      <c r="K28" s="137"/>
      <c r="L28" s="131">
        <f t="shared" si="0"/>
        <v>11636889</v>
      </c>
      <c r="M28" s="119"/>
      <c r="N28" s="119"/>
    </row>
    <row r="29" spans="1:14" x14ac:dyDescent="0.35">
      <c r="A29" s="119" t="s">
        <v>107</v>
      </c>
      <c r="B29" s="133">
        <v>10606075</v>
      </c>
      <c r="C29" s="134">
        <v>802586.18181818188</v>
      </c>
      <c r="D29" s="134">
        <v>0</v>
      </c>
      <c r="E29" s="134">
        <v>0</v>
      </c>
      <c r="F29" s="134">
        <v>331429.09090909088</v>
      </c>
      <c r="G29" s="134">
        <v>0</v>
      </c>
      <c r="H29" s="135">
        <v>0</v>
      </c>
      <c r="I29" s="136">
        <v>11740090.272727273</v>
      </c>
      <c r="J29" s="130"/>
      <c r="K29" s="137"/>
      <c r="L29" s="131">
        <f t="shared" si="0"/>
        <v>11740090.272727273</v>
      </c>
      <c r="M29" s="119"/>
      <c r="N29" s="119"/>
    </row>
    <row r="30" spans="1:14" x14ac:dyDescent="0.35">
      <c r="A30" s="119" t="s">
        <v>108</v>
      </c>
      <c r="B30" s="133">
        <v>7669247</v>
      </c>
      <c r="C30" s="134">
        <v>775946</v>
      </c>
      <c r="D30" s="134">
        <v>0</v>
      </c>
      <c r="E30" s="134">
        <v>0</v>
      </c>
      <c r="F30" s="134">
        <v>3250078</v>
      </c>
      <c r="G30" s="134">
        <v>45248</v>
      </c>
      <c r="H30" s="135">
        <v>0</v>
      </c>
      <c r="I30" s="136">
        <v>11740519</v>
      </c>
      <c r="J30" s="130"/>
      <c r="K30" s="137"/>
      <c r="L30" s="131">
        <f t="shared" si="0"/>
        <v>11740519</v>
      </c>
      <c r="M30" s="119"/>
      <c r="N30" s="119"/>
    </row>
    <row r="31" spans="1:14" x14ac:dyDescent="0.35">
      <c r="A31" s="119" t="s">
        <v>109</v>
      </c>
      <c r="B31" s="133">
        <v>9015285.4099999983</v>
      </c>
      <c r="C31" s="134">
        <v>49600.09</v>
      </c>
      <c r="D31" s="134">
        <v>0</v>
      </c>
      <c r="E31" s="134">
        <v>0</v>
      </c>
      <c r="F31" s="134">
        <v>1656927.8600000006</v>
      </c>
      <c r="G31" s="134">
        <v>851681</v>
      </c>
      <c r="H31" s="135">
        <v>340882.75</v>
      </c>
      <c r="I31" s="136">
        <v>11914377.109999999</v>
      </c>
      <c r="J31" s="130"/>
      <c r="K31" s="137"/>
      <c r="L31" s="131">
        <f t="shared" si="0"/>
        <v>11914377.109999999</v>
      </c>
      <c r="M31" s="119"/>
      <c r="N31" s="119"/>
    </row>
    <row r="32" spans="1:14" x14ac:dyDescent="0.35">
      <c r="A32" s="119" t="s">
        <v>110</v>
      </c>
      <c r="B32" s="133">
        <v>11443322.909999998</v>
      </c>
      <c r="C32" s="134">
        <v>939178.73000000021</v>
      </c>
      <c r="D32" s="134">
        <v>0</v>
      </c>
      <c r="E32" s="134">
        <v>0</v>
      </c>
      <c r="F32" s="134">
        <v>0</v>
      </c>
      <c r="G32" s="134">
        <v>0</v>
      </c>
      <c r="H32" s="135">
        <v>37835.100000000006</v>
      </c>
      <c r="I32" s="136">
        <v>12420336.739999998</v>
      </c>
      <c r="J32" s="130"/>
      <c r="K32" s="137"/>
      <c r="L32" s="131">
        <f t="shared" si="0"/>
        <v>12420336.739999998</v>
      </c>
      <c r="M32" s="119"/>
      <c r="N32" s="119"/>
    </row>
    <row r="33" spans="1:14" x14ac:dyDescent="0.35">
      <c r="A33" s="119" t="s">
        <v>111</v>
      </c>
      <c r="B33" s="133">
        <v>10960278</v>
      </c>
      <c r="C33" s="134">
        <v>1024296</v>
      </c>
      <c r="D33" s="134">
        <v>173681</v>
      </c>
      <c r="E33" s="134">
        <v>0</v>
      </c>
      <c r="F33" s="134">
        <v>587756</v>
      </c>
      <c r="G33" s="134">
        <v>0</v>
      </c>
      <c r="H33" s="135">
        <v>-74444</v>
      </c>
      <c r="I33" s="136">
        <v>12671567</v>
      </c>
      <c r="J33" s="130"/>
      <c r="K33" s="137"/>
      <c r="L33" s="131">
        <f t="shared" si="0"/>
        <v>12671567</v>
      </c>
      <c r="M33" s="119"/>
      <c r="N33" s="119"/>
    </row>
    <row r="34" spans="1:14" x14ac:dyDescent="0.35">
      <c r="A34" s="119" t="s">
        <v>112</v>
      </c>
      <c r="B34" s="133">
        <v>10566315.539999999</v>
      </c>
      <c r="C34" s="134">
        <v>447141.48</v>
      </c>
      <c r="D34" s="134">
        <v>0</v>
      </c>
      <c r="E34" s="134">
        <v>0</v>
      </c>
      <c r="F34" s="134">
        <v>1746505.3</v>
      </c>
      <c r="G34" s="134">
        <v>0</v>
      </c>
      <c r="H34" s="135">
        <v>242987.44</v>
      </c>
      <c r="I34" s="136">
        <v>13002949.76</v>
      </c>
      <c r="J34" s="130"/>
      <c r="K34" s="137"/>
      <c r="L34" s="131">
        <f t="shared" si="0"/>
        <v>13002949.76</v>
      </c>
      <c r="M34" s="119"/>
      <c r="N34" s="119"/>
    </row>
    <row r="35" spans="1:14" x14ac:dyDescent="0.35">
      <c r="A35" s="119" t="s">
        <v>113</v>
      </c>
      <c r="B35" s="133">
        <v>12439354.209999999</v>
      </c>
      <c r="C35" s="134">
        <v>548421.25999999989</v>
      </c>
      <c r="D35" s="134">
        <v>0</v>
      </c>
      <c r="E35" s="134">
        <v>0</v>
      </c>
      <c r="F35" s="134">
        <v>33851.4</v>
      </c>
      <c r="G35" s="134">
        <v>70500</v>
      </c>
      <c r="H35" s="135">
        <v>17335.259999999998</v>
      </c>
      <c r="I35" s="136">
        <v>13109462.129999999</v>
      </c>
      <c r="J35" s="130"/>
      <c r="K35" s="137"/>
      <c r="L35" s="131">
        <f t="shared" si="0"/>
        <v>13109462.129999999</v>
      </c>
      <c r="M35" s="119"/>
      <c r="N35" s="119"/>
    </row>
    <row r="36" spans="1:14" x14ac:dyDescent="0.35">
      <c r="A36" s="119" t="s">
        <v>114</v>
      </c>
      <c r="B36" s="133">
        <v>8632058</v>
      </c>
      <c r="C36" s="134">
        <v>2524269</v>
      </c>
      <c r="D36" s="134">
        <v>0</v>
      </c>
      <c r="E36" s="134">
        <v>0</v>
      </c>
      <c r="F36" s="134">
        <v>780436</v>
      </c>
      <c r="G36" s="134">
        <v>1175783</v>
      </c>
      <c r="H36" s="135">
        <v>276041</v>
      </c>
      <c r="I36" s="136">
        <v>13388587</v>
      </c>
      <c r="J36" s="130"/>
      <c r="K36" s="137"/>
      <c r="L36" s="131">
        <f t="shared" si="0"/>
        <v>13388587</v>
      </c>
      <c r="M36" s="119"/>
      <c r="N36" s="119"/>
    </row>
    <row r="37" spans="1:14" x14ac:dyDescent="0.35">
      <c r="A37" s="119" t="s">
        <v>115</v>
      </c>
      <c r="B37" s="133">
        <v>9547145.4199999999</v>
      </c>
      <c r="C37" s="134">
        <v>4215688.16</v>
      </c>
      <c r="D37" s="134">
        <v>0</v>
      </c>
      <c r="E37" s="134">
        <v>0</v>
      </c>
      <c r="F37" s="134">
        <v>0</v>
      </c>
      <c r="G37" s="134">
        <v>0</v>
      </c>
      <c r="H37" s="135">
        <v>61286.080000000002</v>
      </c>
      <c r="I37" s="136">
        <v>13824119.66</v>
      </c>
      <c r="J37" s="130"/>
      <c r="K37" s="137"/>
      <c r="L37" s="131">
        <f t="shared" si="0"/>
        <v>13824119.66</v>
      </c>
      <c r="M37" s="119"/>
      <c r="N37" s="119"/>
    </row>
    <row r="38" spans="1:14" x14ac:dyDescent="0.35">
      <c r="A38" s="119" t="s">
        <v>116</v>
      </c>
      <c r="B38" s="133">
        <v>13701903.360000001</v>
      </c>
      <c r="C38" s="134">
        <v>192236.03</v>
      </c>
      <c r="D38" s="134">
        <v>0</v>
      </c>
      <c r="E38" s="134">
        <v>0</v>
      </c>
      <c r="F38" s="134">
        <v>0</v>
      </c>
      <c r="G38" s="134">
        <v>0</v>
      </c>
      <c r="H38" s="135">
        <v>10020.48</v>
      </c>
      <c r="I38" s="136">
        <v>13904159.870000001</v>
      </c>
      <c r="J38" s="130"/>
      <c r="K38" s="137"/>
      <c r="L38" s="131">
        <f t="shared" si="0"/>
        <v>13904159.870000001</v>
      </c>
      <c r="M38" s="119"/>
      <c r="N38" s="119"/>
    </row>
    <row r="39" spans="1:14" x14ac:dyDescent="0.35">
      <c r="A39" s="119" t="s">
        <v>117</v>
      </c>
      <c r="B39" s="133">
        <v>10139998.920000002</v>
      </c>
      <c r="C39" s="134">
        <v>51100</v>
      </c>
      <c r="D39" s="134">
        <v>0</v>
      </c>
      <c r="E39" s="134">
        <v>0</v>
      </c>
      <c r="F39" s="134">
        <v>3950330.7600000007</v>
      </c>
      <c r="G39" s="134">
        <v>0</v>
      </c>
      <c r="H39" s="135">
        <v>0</v>
      </c>
      <c r="I39" s="136">
        <v>14141429.680000003</v>
      </c>
      <c r="J39" s="130"/>
      <c r="K39" s="137"/>
      <c r="L39" s="131">
        <f t="shared" si="0"/>
        <v>14141429.680000003</v>
      </c>
      <c r="M39" s="119"/>
      <c r="N39" s="119"/>
    </row>
    <row r="40" spans="1:14" x14ac:dyDescent="0.35">
      <c r="A40" s="119" t="s">
        <v>118</v>
      </c>
      <c r="B40" s="133">
        <v>6500967.3699999992</v>
      </c>
      <c r="C40" s="134">
        <v>8005215.959999999</v>
      </c>
      <c r="D40" s="134">
        <v>0</v>
      </c>
      <c r="E40" s="134">
        <v>0</v>
      </c>
      <c r="F40" s="134">
        <v>0</v>
      </c>
      <c r="G40" s="134">
        <v>0</v>
      </c>
      <c r="H40" s="135">
        <v>386611.82181818178</v>
      </c>
      <c r="I40" s="136">
        <v>14892795.15181818</v>
      </c>
      <c r="J40" s="130"/>
      <c r="K40" s="137"/>
      <c r="L40" s="131">
        <f t="shared" si="0"/>
        <v>14892795.15181818</v>
      </c>
      <c r="M40" s="119"/>
      <c r="N40" s="119"/>
    </row>
    <row r="41" spans="1:14" x14ac:dyDescent="0.35">
      <c r="A41" s="119" t="s">
        <v>119</v>
      </c>
      <c r="B41" s="133">
        <v>12680776.939999999</v>
      </c>
      <c r="C41" s="134">
        <v>1568964.5599999998</v>
      </c>
      <c r="D41" s="134">
        <v>0</v>
      </c>
      <c r="E41" s="134">
        <v>0</v>
      </c>
      <c r="F41" s="134">
        <v>530423.5</v>
      </c>
      <c r="G41" s="134">
        <v>184829</v>
      </c>
      <c r="H41" s="135">
        <v>0</v>
      </c>
      <c r="I41" s="136">
        <v>14964994</v>
      </c>
      <c r="J41" s="130"/>
      <c r="K41" s="137"/>
      <c r="L41" s="131">
        <f t="shared" si="0"/>
        <v>14964994</v>
      </c>
      <c r="M41" s="119"/>
      <c r="N41" s="119"/>
    </row>
    <row r="42" spans="1:14" x14ac:dyDescent="0.35">
      <c r="A42" s="119" t="s">
        <v>120</v>
      </c>
      <c r="B42" s="133">
        <v>13779401.950000001</v>
      </c>
      <c r="C42" s="134">
        <v>1193012.45</v>
      </c>
      <c r="D42" s="134">
        <v>0</v>
      </c>
      <c r="E42" s="134">
        <v>0</v>
      </c>
      <c r="F42" s="134">
        <v>0</v>
      </c>
      <c r="G42" s="134">
        <v>0</v>
      </c>
      <c r="H42" s="135">
        <v>13003.620000000014</v>
      </c>
      <c r="I42" s="136">
        <v>14985418.02</v>
      </c>
      <c r="J42" s="130"/>
      <c r="K42" s="137"/>
      <c r="L42" s="131">
        <f t="shared" si="0"/>
        <v>14985418.02</v>
      </c>
      <c r="M42" s="119"/>
      <c r="N42" s="119"/>
    </row>
    <row r="43" spans="1:14" x14ac:dyDescent="0.35">
      <c r="A43" s="119" t="s">
        <v>121</v>
      </c>
      <c r="B43" s="133">
        <v>9881080.0799999982</v>
      </c>
      <c r="C43" s="134">
        <v>941029.84000000008</v>
      </c>
      <c r="D43" s="134">
        <v>0</v>
      </c>
      <c r="E43" s="134">
        <v>0</v>
      </c>
      <c r="F43" s="134">
        <v>4114785.5699999994</v>
      </c>
      <c r="G43" s="134">
        <v>455511</v>
      </c>
      <c r="H43" s="135">
        <v>0</v>
      </c>
      <c r="I43" s="136">
        <v>15392406.489999998</v>
      </c>
      <c r="J43" s="130"/>
      <c r="K43" s="137"/>
      <c r="L43" s="131">
        <f t="shared" si="0"/>
        <v>15392406.489999998</v>
      </c>
      <c r="M43" s="119"/>
      <c r="N43" s="119"/>
    </row>
    <row r="44" spans="1:14" x14ac:dyDescent="0.35">
      <c r="A44" s="119" t="s">
        <v>122</v>
      </c>
      <c r="B44" s="133">
        <v>13664394</v>
      </c>
      <c r="C44" s="134">
        <v>1540889</v>
      </c>
      <c r="D44" s="134">
        <v>0</v>
      </c>
      <c r="E44" s="134">
        <v>0</v>
      </c>
      <c r="F44" s="134">
        <v>248508</v>
      </c>
      <c r="G44" s="134">
        <v>123075</v>
      </c>
      <c r="H44" s="135">
        <v>14918</v>
      </c>
      <c r="I44" s="136">
        <v>15591784</v>
      </c>
      <c r="J44" s="130"/>
      <c r="K44" s="137"/>
      <c r="L44" s="131">
        <f t="shared" si="0"/>
        <v>15591784</v>
      </c>
      <c r="M44" s="119"/>
      <c r="N44" s="119"/>
    </row>
    <row r="45" spans="1:14" x14ac:dyDescent="0.35">
      <c r="A45" s="119" t="s">
        <v>123</v>
      </c>
      <c r="B45" s="133">
        <v>4480371.43</v>
      </c>
      <c r="C45" s="134">
        <v>11762657.27</v>
      </c>
      <c r="D45" s="134">
        <v>0</v>
      </c>
      <c r="E45" s="134">
        <v>0</v>
      </c>
      <c r="F45" s="134">
        <v>0</v>
      </c>
      <c r="G45" s="134">
        <v>0</v>
      </c>
      <c r="H45" s="135">
        <v>111370.12999999999</v>
      </c>
      <c r="I45" s="136">
        <v>16354398.83</v>
      </c>
      <c r="J45" s="130"/>
      <c r="K45" s="137"/>
      <c r="L45" s="131">
        <f t="shared" si="0"/>
        <v>16354398.83</v>
      </c>
      <c r="M45" s="119"/>
      <c r="N45" s="119"/>
    </row>
    <row r="46" spans="1:14" x14ac:dyDescent="0.35">
      <c r="A46" s="119" t="s">
        <v>124</v>
      </c>
      <c r="B46" s="133">
        <v>15856772</v>
      </c>
      <c r="C46" s="134">
        <v>704253</v>
      </c>
      <c r="D46" s="134">
        <v>0</v>
      </c>
      <c r="E46" s="134">
        <v>0</v>
      </c>
      <c r="F46" s="134">
        <v>0</v>
      </c>
      <c r="G46" s="134">
        <v>0</v>
      </c>
      <c r="H46" s="135">
        <v>211853</v>
      </c>
      <c r="I46" s="136">
        <v>16772878</v>
      </c>
      <c r="J46" s="130"/>
      <c r="K46" s="137"/>
      <c r="L46" s="131">
        <f>+I46-J46+K46</f>
        <v>16772878</v>
      </c>
      <c r="M46" s="119"/>
      <c r="N46" s="119"/>
    </row>
    <row r="47" spans="1:14" x14ac:dyDescent="0.35">
      <c r="A47" s="119" t="s">
        <v>125</v>
      </c>
      <c r="B47" s="133">
        <v>15713385</v>
      </c>
      <c r="C47" s="134">
        <v>61957</v>
      </c>
      <c r="D47" s="134">
        <v>0</v>
      </c>
      <c r="E47" s="134">
        <v>0</v>
      </c>
      <c r="F47" s="134">
        <v>1052370</v>
      </c>
      <c r="G47" s="134">
        <v>0</v>
      </c>
      <c r="H47" s="135">
        <v>84238</v>
      </c>
      <c r="I47" s="136">
        <v>16911950</v>
      </c>
      <c r="J47" s="130"/>
      <c r="K47" s="137"/>
      <c r="L47" s="131">
        <f t="shared" ref="L47:L78" si="1">(I47-J47)+K47</f>
        <v>16911950</v>
      </c>
      <c r="M47" s="119"/>
      <c r="N47" s="119"/>
    </row>
    <row r="48" spans="1:14" x14ac:dyDescent="0.35">
      <c r="A48" s="119" t="s">
        <v>126</v>
      </c>
      <c r="B48" s="133">
        <v>16059948</v>
      </c>
      <c r="C48" s="134">
        <v>1164601</v>
      </c>
      <c r="D48" s="134">
        <v>0</v>
      </c>
      <c r="E48" s="134">
        <v>0</v>
      </c>
      <c r="F48" s="134">
        <v>0</v>
      </c>
      <c r="G48" s="134">
        <v>0</v>
      </c>
      <c r="H48" s="135">
        <v>186707</v>
      </c>
      <c r="I48" s="136">
        <v>17411256</v>
      </c>
      <c r="J48" s="130"/>
      <c r="K48" s="137"/>
      <c r="L48" s="131">
        <f t="shared" si="1"/>
        <v>17411256</v>
      </c>
      <c r="M48" s="119"/>
      <c r="N48" s="119"/>
    </row>
    <row r="49" spans="1:14" x14ac:dyDescent="0.35">
      <c r="A49" s="119" t="s">
        <v>127</v>
      </c>
      <c r="B49" s="133">
        <v>15876115</v>
      </c>
      <c r="C49" s="134">
        <v>1528478</v>
      </c>
      <c r="D49" s="134">
        <v>0</v>
      </c>
      <c r="E49" s="134">
        <v>0</v>
      </c>
      <c r="F49" s="134">
        <v>0</v>
      </c>
      <c r="G49" s="134">
        <v>0</v>
      </c>
      <c r="H49" s="135">
        <v>276737</v>
      </c>
      <c r="I49" s="136">
        <v>17681330</v>
      </c>
      <c r="J49" s="130"/>
      <c r="K49" s="137"/>
      <c r="L49" s="131">
        <f t="shared" si="1"/>
        <v>17681330</v>
      </c>
      <c r="M49" s="119"/>
      <c r="N49" s="119"/>
    </row>
    <row r="50" spans="1:14" x14ac:dyDescent="0.35">
      <c r="A50" s="119" t="s">
        <v>128</v>
      </c>
      <c r="B50" s="133">
        <v>18315927</v>
      </c>
      <c r="C50" s="134">
        <v>175275</v>
      </c>
      <c r="D50" s="134">
        <v>0</v>
      </c>
      <c r="E50" s="134">
        <v>0</v>
      </c>
      <c r="F50" s="134">
        <v>0</v>
      </c>
      <c r="G50" s="134">
        <v>613</v>
      </c>
      <c r="H50" s="135">
        <v>12301</v>
      </c>
      <c r="I50" s="136">
        <v>18504116</v>
      </c>
      <c r="J50" s="130"/>
      <c r="K50" s="137"/>
      <c r="L50" s="131">
        <f t="shared" si="1"/>
        <v>18504116</v>
      </c>
      <c r="M50" s="119"/>
      <c r="N50" s="119"/>
    </row>
    <row r="51" spans="1:14" x14ac:dyDescent="0.35">
      <c r="A51" s="119" t="s">
        <v>129</v>
      </c>
      <c r="B51" s="133">
        <v>17720645</v>
      </c>
      <c r="C51" s="134">
        <v>793781</v>
      </c>
      <c r="D51" s="134">
        <v>0</v>
      </c>
      <c r="E51" s="134">
        <v>0</v>
      </c>
      <c r="F51" s="134">
        <v>133920</v>
      </c>
      <c r="G51" s="134">
        <v>0</v>
      </c>
      <c r="H51" s="135">
        <v>153748</v>
      </c>
      <c r="I51" s="136">
        <v>18802094</v>
      </c>
      <c r="J51" s="130"/>
      <c r="K51" s="137"/>
      <c r="L51" s="131">
        <f t="shared" si="1"/>
        <v>18802094</v>
      </c>
      <c r="M51" s="119"/>
      <c r="N51" s="119"/>
    </row>
    <row r="52" spans="1:14" x14ac:dyDescent="0.35">
      <c r="A52" s="119" t="s">
        <v>130</v>
      </c>
      <c r="B52" s="133">
        <v>18572860.859999996</v>
      </c>
      <c r="C52" s="134">
        <v>834020.77000000025</v>
      </c>
      <c r="D52" s="134">
        <v>0</v>
      </c>
      <c r="E52" s="134">
        <v>0</v>
      </c>
      <c r="F52" s="134">
        <v>1911.6</v>
      </c>
      <c r="G52" s="134">
        <v>0</v>
      </c>
      <c r="H52" s="135">
        <v>24529.279999999999</v>
      </c>
      <c r="I52" s="136">
        <v>19433322.509999998</v>
      </c>
      <c r="J52" s="130"/>
      <c r="K52" s="137"/>
      <c r="L52" s="131">
        <f t="shared" si="1"/>
        <v>19433322.509999998</v>
      </c>
      <c r="M52" s="119"/>
      <c r="N52" s="119"/>
    </row>
    <row r="53" spans="1:14" x14ac:dyDescent="0.35">
      <c r="A53" s="119" t="s">
        <v>131</v>
      </c>
      <c r="B53" s="133">
        <v>13858022</v>
      </c>
      <c r="C53" s="134">
        <v>1165816.6000000001</v>
      </c>
      <c r="D53" s="134">
        <v>0</v>
      </c>
      <c r="E53" s="134">
        <v>2261000</v>
      </c>
      <c r="F53" s="134">
        <v>2074015</v>
      </c>
      <c r="G53" s="134">
        <v>0</v>
      </c>
      <c r="H53" s="135">
        <v>188214</v>
      </c>
      <c r="I53" s="136">
        <v>19547067.600000001</v>
      </c>
      <c r="J53" s="130"/>
      <c r="K53" s="137"/>
      <c r="L53" s="131">
        <f t="shared" si="1"/>
        <v>19547067.600000001</v>
      </c>
      <c r="M53" s="119"/>
      <c r="N53" s="119"/>
    </row>
    <row r="54" spans="1:14" x14ac:dyDescent="0.35">
      <c r="A54" s="119" t="s">
        <v>132</v>
      </c>
      <c r="B54" s="133">
        <v>17890883.870000001</v>
      </c>
      <c r="C54" s="134">
        <v>568155.39</v>
      </c>
      <c r="D54" s="134">
        <v>0</v>
      </c>
      <c r="E54" s="134">
        <v>0</v>
      </c>
      <c r="F54" s="134">
        <v>1882201.5000000005</v>
      </c>
      <c r="G54" s="134">
        <v>0</v>
      </c>
      <c r="H54" s="135">
        <v>-514756.41000000003</v>
      </c>
      <c r="I54" s="136">
        <v>19826484.350000001</v>
      </c>
      <c r="J54" s="130"/>
      <c r="K54" s="137"/>
      <c r="L54" s="131">
        <f t="shared" si="1"/>
        <v>19826484.350000001</v>
      </c>
      <c r="M54" s="119"/>
      <c r="N54" s="119"/>
    </row>
    <row r="55" spans="1:14" x14ac:dyDescent="0.35">
      <c r="A55" s="119" t="s">
        <v>133</v>
      </c>
      <c r="B55" s="133">
        <v>16568920</v>
      </c>
      <c r="C55" s="134">
        <v>1303762</v>
      </c>
      <c r="D55" s="134">
        <v>0</v>
      </c>
      <c r="E55" s="134">
        <v>0</v>
      </c>
      <c r="F55" s="134">
        <v>2285840</v>
      </c>
      <c r="G55" s="134">
        <v>0</v>
      </c>
      <c r="H55" s="135">
        <v>184078</v>
      </c>
      <c r="I55" s="136">
        <v>20342600</v>
      </c>
      <c r="J55" s="130"/>
      <c r="K55" s="137"/>
      <c r="L55" s="131">
        <f t="shared" si="1"/>
        <v>20342600</v>
      </c>
      <c r="M55" s="119"/>
      <c r="N55" s="119"/>
    </row>
    <row r="56" spans="1:14" x14ac:dyDescent="0.35">
      <c r="A56" s="119" t="s">
        <v>134</v>
      </c>
      <c r="B56" s="133">
        <v>17245840</v>
      </c>
      <c r="C56" s="134">
        <v>1335981</v>
      </c>
      <c r="D56" s="134">
        <v>0</v>
      </c>
      <c r="E56" s="134">
        <v>0</v>
      </c>
      <c r="F56" s="134">
        <v>1651872</v>
      </c>
      <c r="G56" s="134">
        <v>0</v>
      </c>
      <c r="H56" s="135">
        <v>226576</v>
      </c>
      <c r="I56" s="136">
        <v>20460269</v>
      </c>
      <c r="J56" s="130"/>
      <c r="K56" s="137"/>
      <c r="L56" s="131">
        <f t="shared" si="1"/>
        <v>20460269</v>
      </c>
      <c r="M56" s="119"/>
      <c r="N56" s="119"/>
    </row>
    <row r="57" spans="1:14" x14ac:dyDescent="0.35">
      <c r="A57" s="119" t="s">
        <v>135</v>
      </c>
      <c r="B57" s="133">
        <v>20592768</v>
      </c>
      <c r="C57" s="134">
        <v>1566768</v>
      </c>
      <c r="D57" s="134">
        <v>0</v>
      </c>
      <c r="E57" s="134">
        <v>0</v>
      </c>
      <c r="F57" s="134">
        <v>263528.72727272729</v>
      </c>
      <c r="G57" s="134">
        <v>0</v>
      </c>
      <c r="H57" s="135">
        <v>-1688853.8181818181</v>
      </c>
      <c r="I57" s="136">
        <v>20734210.90909091</v>
      </c>
      <c r="J57" s="130"/>
      <c r="K57" s="137"/>
      <c r="L57" s="131">
        <f t="shared" si="1"/>
        <v>20734210.90909091</v>
      </c>
      <c r="M57" s="119"/>
      <c r="N57" s="119"/>
    </row>
    <row r="58" spans="1:14" x14ac:dyDescent="0.35">
      <c r="A58" s="119" t="s">
        <v>136</v>
      </c>
      <c r="B58" s="133">
        <v>20513848.18</v>
      </c>
      <c r="C58" s="134">
        <v>2835</v>
      </c>
      <c r="D58" s="134">
        <v>0</v>
      </c>
      <c r="E58" s="134">
        <v>0</v>
      </c>
      <c r="F58" s="134">
        <v>0</v>
      </c>
      <c r="G58" s="134">
        <v>0</v>
      </c>
      <c r="H58" s="135">
        <v>234795.40999999997</v>
      </c>
      <c r="I58" s="136">
        <v>20751478.59</v>
      </c>
      <c r="J58" s="130"/>
      <c r="K58" s="137"/>
      <c r="L58" s="131">
        <f t="shared" si="1"/>
        <v>20751478.59</v>
      </c>
      <c r="M58" s="119"/>
      <c r="N58" s="119"/>
    </row>
    <row r="59" spans="1:14" x14ac:dyDescent="0.35">
      <c r="A59" s="119" t="s">
        <v>137</v>
      </c>
      <c r="B59" s="133">
        <v>10853305</v>
      </c>
      <c r="C59" s="134">
        <v>10065179</v>
      </c>
      <c r="D59" s="134">
        <v>0</v>
      </c>
      <c r="E59" s="134">
        <v>149010</v>
      </c>
      <c r="F59" s="134">
        <v>0</v>
      </c>
      <c r="G59" s="134">
        <v>0</v>
      </c>
      <c r="H59" s="135">
        <v>73848</v>
      </c>
      <c r="I59" s="136">
        <v>21141342</v>
      </c>
      <c r="J59" s="130"/>
      <c r="K59" s="137"/>
      <c r="L59" s="131">
        <f t="shared" si="1"/>
        <v>21141342</v>
      </c>
      <c r="M59" s="119"/>
      <c r="N59" s="119"/>
    </row>
    <row r="60" spans="1:14" x14ac:dyDescent="0.35">
      <c r="A60" s="119" t="s">
        <v>138</v>
      </c>
      <c r="B60" s="133">
        <v>10102854.270000001</v>
      </c>
      <c r="C60" s="134">
        <v>567993.5399999998</v>
      </c>
      <c r="D60" s="134">
        <v>0</v>
      </c>
      <c r="E60" s="134">
        <v>0</v>
      </c>
      <c r="F60" s="134">
        <v>9612187.7899999991</v>
      </c>
      <c r="G60" s="134">
        <v>312700</v>
      </c>
      <c r="H60" s="135">
        <v>664835.85</v>
      </c>
      <c r="I60" s="136">
        <v>21260571.450000003</v>
      </c>
      <c r="J60" s="130"/>
      <c r="K60" s="137"/>
      <c r="L60" s="131">
        <f t="shared" si="1"/>
        <v>21260571.450000003</v>
      </c>
      <c r="M60" s="119"/>
      <c r="N60" s="119"/>
    </row>
    <row r="61" spans="1:14" x14ac:dyDescent="0.35">
      <c r="A61" s="119" t="s">
        <v>139</v>
      </c>
      <c r="B61" s="133">
        <v>10812466.83</v>
      </c>
      <c r="C61" s="134">
        <v>10411278.470000001</v>
      </c>
      <c r="D61" s="134">
        <v>0</v>
      </c>
      <c r="E61" s="134">
        <v>0</v>
      </c>
      <c r="F61" s="134">
        <v>0</v>
      </c>
      <c r="G61" s="134">
        <v>0</v>
      </c>
      <c r="H61" s="135">
        <v>101726.42000000001</v>
      </c>
      <c r="I61" s="136">
        <v>21325471.720000003</v>
      </c>
      <c r="J61" s="130"/>
      <c r="K61" s="137"/>
      <c r="L61" s="131">
        <f t="shared" si="1"/>
        <v>21325471.720000003</v>
      </c>
      <c r="M61" s="119"/>
      <c r="N61" s="119"/>
    </row>
    <row r="62" spans="1:14" x14ac:dyDescent="0.35">
      <c r="A62" s="119" t="s">
        <v>140</v>
      </c>
      <c r="B62" s="133">
        <v>20074683.140000001</v>
      </c>
      <c r="C62" s="134">
        <v>331894.80000000005</v>
      </c>
      <c r="D62" s="134">
        <v>0</v>
      </c>
      <c r="E62" s="134">
        <v>0</v>
      </c>
      <c r="F62" s="134">
        <v>815672.25</v>
      </c>
      <c r="G62" s="134">
        <v>139345</v>
      </c>
      <c r="H62" s="135">
        <v>9662</v>
      </c>
      <c r="I62" s="136">
        <v>21371257.190000001</v>
      </c>
      <c r="J62" s="130"/>
      <c r="K62" s="137"/>
      <c r="L62" s="131">
        <f t="shared" si="1"/>
        <v>21371257.190000001</v>
      </c>
      <c r="M62" s="119"/>
      <c r="N62" s="119"/>
    </row>
    <row r="63" spans="1:14" x14ac:dyDescent="0.35">
      <c r="A63" s="119" t="s">
        <v>141</v>
      </c>
      <c r="B63" s="133">
        <v>21199994</v>
      </c>
      <c r="C63" s="134">
        <v>780236</v>
      </c>
      <c r="D63" s="134">
        <v>0</v>
      </c>
      <c r="E63" s="134">
        <v>0</v>
      </c>
      <c r="F63" s="134">
        <v>15770</v>
      </c>
      <c r="G63" s="134">
        <v>0</v>
      </c>
      <c r="H63" s="135">
        <v>136270</v>
      </c>
      <c r="I63" s="136">
        <v>22132270</v>
      </c>
      <c r="J63" s="130"/>
      <c r="K63" s="137"/>
      <c r="L63" s="131">
        <f t="shared" si="1"/>
        <v>22132270</v>
      </c>
      <c r="M63" s="119"/>
      <c r="N63" s="119"/>
    </row>
    <row r="64" spans="1:14" x14ac:dyDescent="0.35">
      <c r="A64" s="119" t="s">
        <v>142</v>
      </c>
      <c r="B64" s="133">
        <v>21344836.09</v>
      </c>
      <c r="C64" s="134">
        <v>871644.66999999993</v>
      </c>
      <c r="D64" s="134">
        <v>0</v>
      </c>
      <c r="E64" s="134">
        <v>0</v>
      </c>
      <c r="F64" s="134">
        <v>0</v>
      </c>
      <c r="G64" s="134">
        <v>0</v>
      </c>
      <c r="H64" s="135">
        <v>9607.4599999999991</v>
      </c>
      <c r="I64" s="136">
        <v>22226088.219999999</v>
      </c>
      <c r="J64" s="130"/>
      <c r="K64" s="137"/>
      <c r="L64" s="131">
        <f t="shared" si="1"/>
        <v>22226088.219999999</v>
      </c>
      <c r="M64" s="119"/>
      <c r="N64" s="119"/>
    </row>
    <row r="65" spans="1:14" x14ac:dyDescent="0.35">
      <c r="A65" s="119" t="s">
        <v>143</v>
      </c>
      <c r="B65" s="133">
        <v>20146812</v>
      </c>
      <c r="C65" s="134">
        <v>1358530</v>
      </c>
      <c r="D65" s="134">
        <v>0</v>
      </c>
      <c r="E65" s="134">
        <v>16830</v>
      </c>
      <c r="F65" s="134">
        <v>1289501</v>
      </c>
      <c r="G65" s="134">
        <v>119</v>
      </c>
      <c r="H65" s="135">
        <v>47446</v>
      </c>
      <c r="I65" s="136">
        <v>22859238</v>
      </c>
      <c r="J65" s="130"/>
      <c r="K65" s="137"/>
      <c r="L65" s="131">
        <f t="shared" si="1"/>
        <v>22859238</v>
      </c>
      <c r="M65" s="119"/>
      <c r="N65" s="119"/>
    </row>
    <row r="66" spans="1:14" x14ac:dyDescent="0.35">
      <c r="A66" s="119" t="s">
        <v>144</v>
      </c>
      <c r="B66" s="133">
        <v>21897516</v>
      </c>
      <c r="C66" s="134">
        <v>2438432</v>
      </c>
      <c r="D66" s="134">
        <v>0</v>
      </c>
      <c r="E66" s="134">
        <v>1986</v>
      </c>
      <c r="F66" s="134">
        <v>12815</v>
      </c>
      <c r="G66" s="134">
        <v>0</v>
      </c>
      <c r="H66" s="135">
        <v>96503</v>
      </c>
      <c r="I66" s="136">
        <v>24447252</v>
      </c>
      <c r="J66" s="130"/>
      <c r="K66" s="137"/>
      <c r="L66" s="131">
        <f t="shared" si="1"/>
        <v>24447252</v>
      </c>
      <c r="M66" s="119"/>
      <c r="N66" s="119"/>
    </row>
    <row r="67" spans="1:14" x14ac:dyDescent="0.35">
      <c r="A67" s="119" t="s">
        <v>145</v>
      </c>
      <c r="B67" s="133">
        <v>17966270.34</v>
      </c>
      <c r="C67" s="134">
        <v>1527534.97</v>
      </c>
      <c r="D67" s="134">
        <v>0</v>
      </c>
      <c r="E67" s="134">
        <v>0</v>
      </c>
      <c r="F67" s="134">
        <v>5267173.1199999992</v>
      </c>
      <c r="G67" s="134">
        <v>57791</v>
      </c>
      <c r="H67" s="135">
        <v>80372.3</v>
      </c>
      <c r="I67" s="136">
        <v>24899141.73</v>
      </c>
      <c r="J67" s="130"/>
      <c r="K67" s="137"/>
      <c r="L67" s="131">
        <f t="shared" si="1"/>
        <v>24899141.73</v>
      </c>
      <c r="M67" s="119"/>
      <c r="N67" s="119"/>
    </row>
    <row r="68" spans="1:14" x14ac:dyDescent="0.35">
      <c r="A68" s="119" t="s">
        <v>146</v>
      </c>
      <c r="B68" s="133">
        <v>20370306</v>
      </c>
      <c r="C68" s="134">
        <v>1191058</v>
      </c>
      <c r="D68" s="134">
        <v>0</v>
      </c>
      <c r="E68" s="134">
        <v>0</v>
      </c>
      <c r="F68" s="134">
        <v>3782970</v>
      </c>
      <c r="G68" s="134">
        <v>0</v>
      </c>
      <c r="H68" s="135">
        <v>7142</v>
      </c>
      <c r="I68" s="136">
        <v>25351476</v>
      </c>
      <c r="J68" s="130"/>
      <c r="K68" s="137"/>
      <c r="L68" s="131">
        <f t="shared" si="1"/>
        <v>25351476</v>
      </c>
      <c r="M68" s="119"/>
      <c r="N68" s="119"/>
    </row>
    <row r="69" spans="1:14" x14ac:dyDescent="0.35">
      <c r="A69" s="119" t="s">
        <v>147</v>
      </c>
      <c r="B69" s="133">
        <v>20851527</v>
      </c>
      <c r="C69" s="134">
        <v>2234097.67</v>
      </c>
      <c r="D69" s="134">
        <v>481815</v>
      </c>
      <c r="E69" s="134">
        <v>0</v>
      </c>
      <c r="F69" s="134">
        <v>1740461</v>
      </c>
      <c r="G69" s="134">
        <v>0</v>
      </c>
      <c r="H69" s="135">
        <v>108940</v>
      </c>
      <c r="I69" s="136">
        <v>25416840.670000002</v>
      </c>
      <c r="J69" s="130"/>
      <c r="K69" s="137"/>
      <c r="L69" s="131">
        <f t="shared" si="1"/>
        <v>25416840.670000002</v>
      </c>
      <c r="M69" s="119"/>
      <c r="N69" s="119"/>
    </row>
    <row r="70" spans="1:14" x14ac:dyDescent="0.35">
      <c r="A70" s="119" t="s">
        <v>148</v>
      </c>
      <c r="B70" s="133">
        <v>24884471.790000003</v>
      </c>
      <c r="C70" s="134">
        <v>2089836.7000000002</v>
      </c>
      <c r="D70" s="134">
        <v>0</v>
      </c>
      <c r="E70" s="134">
        <v>-1525507</v>
      </c>
      <c r="F70" s="134">
        <v>0</v>
      </c>
      <c r="G70" s="134">
        <v>247539</v>
      </c>
      <c r="H70" s="135">
        <v>0</v>
      </c>
      <c r="I70" s="136">
        <v>25696340.490000002</v>
      </c>
      <c r="J70" s="130"/>
      <c r="K70" s="137"/>
      <c r="L70" s="131">
        <f t="shared" si="1"/>
        <v>25696340.490000002</v>
      </c>
      <c r="M70" s="119"/>
      <c r="N70" s="119"/>
    </row>
    <row r="71" spans="1:14" x14ac:dyDescent="0.35">
      <c r="A71" s="119" t="s">
        <v>149</v>
      </c>
      <c r="B71" s="133">
        <v>16697741</v>
      </c>
      <c r="C71" s="134">
        <v>1515898</v>
      </c>
      <c r="D71" s="134">
        <v>0</v>
      </c>
      <c r="E71" s="134">
        <v>0</v>
      </c>
      <c r="F71" s="134">
        <v>7772700</v>
      </c>
      <c r="G71" s="134">
        <v>487271</v>
      </c>
      <c r="H71" s="135">
        <v>57045</v>
      </c>
      <c r="I71" s="136">
        <v>26530655</v>
      </c>
      <c r="J71" s="130"/>
      <c r="K71" s="137"/>
      <c r="L71" s="131">
        <f t="shared" si="1"/>
        <v>26530655</v>
      </c>
      <c r="M71" s="119"/>
      <c r="N71" s="119"/>
    </row>
    <row r="72" spans="1:14" x14ac:dyDescent="0.35">
      <c r="A72" s="119" t="s">
        <v>150</v>
      </c>
      <c r="B72" s="133">
        <v>24821511</v>
      </c>
      <c r="C72" s="134">
        <v>2243464</v>
      </c>
      <c r="D72" s="134">
        <v>0</v>
      </c>
      <c r="E72" s="134">
        <v>0</v>
      </c>
      <c r="F72" s="134">
        <v>0</v>
      </c>
      <c r="G72" s="134">
        <v>0</v>
      </c>
      <c r="H72" s="135">
        <v>171078</v>
      </c>
      <c r="I72" s="136">
        <v>27236053</v>
      </c>
      <c r="J72" s="130"/>
      <c r="K72" s="137"/>
      <c r="L72" s="131">
        <f t="shared" si="1"/>
        <v>27236053</v>
      </c>
      <c r="M72" s="119"/>
      <c r="N72" s="119"/>
    </row>
    <row r="73" spans="1:14" x14ac:dyDescent="0.35">
      <c r="A73" s="119" t="s">
        <v>151</v>
      </c>
      <c r="B73" s="133">
        <v>26974507</v>
      </c>
      <c r="C73" s="134">
        <v>434978</v>
      </c>
      <c r="D73" s="134">
        <v>0</v>
      </c>
      <c r="E73" s="134">
        <v>0</v>
      </c>
      <c r="F73" s="134">
        <v>0</v>
      </c>
      <c r="G73" s="134">
        <v>217175</v>
      </c>
      <c r="H73" s="135">
        <v>36846</v>
      </c>
      <c r="I73" s="136">
        <v>27663506</v>
      </c>
      <c r="J73" s="130"/>
      <c r="K73" s="137"/>
      <c r="L73" s="131">
        <f t="shared" si="1"/>
        <v>27663506</v>
      </c>
      <c r="M73" s="119"/>
      <c r="N73" s="119"/>
    </row>
    <row r="74" spans="1:14" x14ac:dyDescent="0.35">
      <c r="A74" s="119" t="s">
        <v>152</v>
      </c>
      <c r="B74" s="133">
        <v>25039855.487807032</v>
      </c>
      <c r="C74" s="134">
        <v>135332.72727272726</v>
      </c>
      <c r="D74" s="134">
        <v>0</v>
      </c>
      <c r="E74" s="134">
        <v>0</v>
      </c>
      <c r="F74" s="134">
        <v>2537606.1818181816</v>
      </c>
      <c r="G74" s="134">
        <v>0</v>
      </c>
      <c r="H74" s="135">
        <v>82804.363636363632</v>
      </c>
      <c r="I74" s="136">
        <v>27795598.760534305</v>
      </c>
      <c r="J74" s="130"/>
      <c r="K74" s="137"/>
      <c r="L74" s="131">
        <f t="shared" si="1"/>
        <v>27795598.760534305</v>
      </c>
      <c r="M74" s="119"/>
      <c r="N74" s="119"/>
    </row>
    <row r="75" spans="1:14" x14ac:dyDescent="0.35">
      <c r="A75" s="119" t="s">
        <v>153</v>
      </c>
      <c r="B75" s="133">
        <v>25783282.789999999</v>
      </c>
      <c r="C75" s="134">
        <v>670673.88000000012</v>
      </c>
      <c r="D75" s="134">
        <v>0</v>
      </c>
      <c r="E75" s="134">
        <v>0</v>
      </c>
      <c r="F75" s="134">
        <v>1586430.62</v>
      </c>
      <c r="G75" s="134">
        <v>0</v>
      </c>
      <c r="H75" s="135">
        <v>0</v>
      </c>
      <c r="I75" s="136">
        <v>28040387.289999999</v>
      </c>
      <c r="J75" s="130"/>
      <c r="K75" s="137"/>
      <c r="L75" s="131">
        <f t="shared" si="1"/>
        <v>28040387.289999999</v>
      </c>
      <c r="M75" s="119"/>
      <c r="N75" s="119"/>
    </row>
    <row r="76" spans="1:14" x14ac:dyDescent="0.35">
      <c r="A76" s="119" t="s">
        <v>154</v>
      </c>
      <c r="B76" s="133">
        <v>24644238.52</v>
      </c>
      <c r="C76" s="134">
        <v>3550872.3900000006</v>
      </c>
      <c r="D76" s="134">
        <v>0</v>
      </c>
      <c r="E76" s="134">
        <v>0</v>
      </c>
      <c r="F76" s="134">
        <v>0</v>
      </c>
      <c r="G76" s="134">
        <v>0</v>
      </c>
      <c r="H76" s="135">
        <v>23116.48</v>
      </c>
      <c r="I76" s="136">
        <v>28218227.390000001</v>
      </c>
      <c r="J76" s="130"/>
      <c r="K76" s="137"/>
      <c r="L76" s="131">
        <f t="shared" si="1"/>
        <v>28218227.390000001</v>
      </c>
      <c r="M76" s="119"/>
      <c r="N76" s="119"/>
    </row>
    <row r="77" spans="1:14" x14ac:dyDescent="0.35">
      <c r="A77" s="119" t="s">
        <v>155</v>
      </c>
      <c r="B77" s="133">
        <v>25298693.880000003</v>
      </c>
      <c r="C77" s="134">
        <v>2948560.4800000004</v>
      </c>
      <c r="D77" s="134">
        <v>0</v>
      </c>
      <c r="E77" s="134">
        <v>0</v>
      </c>
      <c r="F77" s="134">
        <v>0</v>
      </c>
      <c r="G77" s="134">
        <v>289000</v>
      </c>
      <c r="H77" s="135">
        <v>0</v>
      </c>
      <c r="I77" s="136">
        <v>28536254.360000003</v>
      </c>
      <c r="J77" s="130"/>
      <c r="K77" s="137"/>
      <c r="L77" s="131">
        <f t="shared" si="1"/>
        <v>28536254.360000003</v>
      </c>
      <c r="M77" s="119"/>
      <c r="N77" s="119"/>
    </row>
    <row r="78" spans="1:14" x14ac:dyDescent="0.35">
      <c r="A78" s="119" t="s">
        <v>156</v>
      </c>
      <c r="B78" s="133">
        <v>20061586.140000001</v>
      </c>
      <c r="C78" s="134">
        <v>2966622.67</v>
      </c>
      <c r="D78" s="134">
        <v>0</v>
      </c>
      <c r="E78" s="134">
        <v>0</v>
      </c>
      <c r="F78" s="134">
        <v>2125187.77</v>
      </c>
      <c r="G78" s="134">
        <v>0</v>
      </c>
      <c r="H78" s="135">
        <v>3987987.18</v>
      </c>
      <c r="I78" s="136">
        <v>29141383.760000002</v>
      </c>
      <c r="J78" s="130"/>
      <c r="K78" s="137"/>
      <c r="L78" s="131">
        <f t="shared" si="1"/>
        <v>29141383.760000002</v>
      </c>
      <c r="M78" s="119"/>
      <c r="N78" s="119"/>
    </row>
    <row r="79" spans="1:14" x14ac:dyDescent="0.35">
      <c r="A79" s="119" t="s">
        <v>157</v>
      </c>
      <c r="B79" s="133">
        <v>23146436.280000001</v>
      </c>
      <c r="C79" s="134">
        <v>6077949.04</v>
      </c>
      <c r="D79" s="134">
        <v>0</v>
      </c>
      <c r="E79" s="134">
        <v>0</v>
      </c>
      <c r="F79" s="134">
        <v>0</v>
      </c>
      <c r="G79" s="134">
        <v>0</v>
      </c>
      <c r="H79" s="135">
        <v>199406.11000000002</v>
      </c>
      <c r="I79" s="136">
        <v>29423791.43</v>
      </c>
      <c r="J79" s="130"/>
      <c r="K79" s="137"/>
      <c r="L79" s="131">
        <f t="shared" ref="L79:L110" si="2">(I79-J79)+K79</f>
        <v>29423791.43</v>
      </c>
      <c r="M79" s="119"/>
      <c r="N79" s="119"/>
    </row>
    <row r="80" spans="1:14" x14ac:dyDescent="0.35">
      <c r="A80" s="119" t="s">
        <v>158</v>
      </c>
      <c r="B80" s="133">
        <v>25378339</v>
      </c>
      <c r="C80" s="134">
        <v>4498226</v>
      </c>
      <c r="D80" s="134">
        <v>0</v>
      </c>
      <c r="E80" s="134">
        <v>0</v>
      </c>
      <c r="F80" s="134">
        <v>0</v>
      </c>
      <c r="G80" s="134">
        <v>0</v>
      </c>
      <c r="H80" s="135">
        <v>144174</v>
      </c>
      <c r="I80" s="136">
        <v>30020739</v>
      </c>
      <c r="J80" s="130"/>
      <c r="K80" s="137"/>
      <c r="L80" s="131">
        <f t="shared" si="2"/>
        <v>30020739</v>
      </c>
      <c r="M80" s="119"/>
      <c r="N80" s="119"/>
    </row>
    <row r="81" spans="1:14" x14ac:dyDescent="0.35">
      <c r="A81" s="119" t="s">
        <v>159</v>
      </c>
      <c r="B81" s="133">
        <v>24498416.049999993</v>
      </c>
      <c r="C81" s="134">
        <v>631655.1</v>
      </c>
      <c r="D81" s="134">
        <v>0</v>
      </c>
      <c r="E81" s="134">
        <v>0</v>
      </c>
      <c r="F81" s="134">
        <v>4970915.05</v>
      </c>
      <c r="G81" s="134">
        <v>8097</v>
      </c>
      <c r="H81" s="135">
        <v>286845.55</v>
      </c>
      <c r="I81" s="136">
        <v>30395928.749999996</v>
      </c>
      <c r="J81" s="130"/>
      <c r="K81" s="137"/>
      <c r="L81" s="131">
        <f t="shared" si="2"/>
        <v>30395928.749999996</v>
      </c>
      <c r="M81" s="119"/>
      <c r="N81" s="119"/>
    </row>
    <row r="82" spans="1:14" x14ac:dyDescent="0.35">
      <c r="A82" s="119" t="s">
        <v>160</v>
      </c>
      <c r="B82" s="133">
        <v>16867546</v>
      </c>
      <c r="C82" s="134">
        <v>10283904</v>
      </c>
      <c r="D82" s="134">
        <v>0</v>
      </c>
      <c r="E82" s="134">
        <v>0</v>
      </c>
      <c r="F82" s="134">
        <v>3073865</v>
      </c>
      <c r="G82" s="134">
        <v>0</v>
      </c>
      <c r="H82" s="135">
        <v>610790</v>
      </c>
      <c r="I82" s="136">
        <v>30836105</v>
      </c>
      <c r="J82" s="130"/>
      <c r="K82" s="137"/>
      <c r="L82" s="131">
        <f t="shared" si="2"/>
        <v>30836105</v>
      </c>
      <c r="M82" s="119"/>
      <c r="N82" s="119"/>
    </row>
    <row r="83" spans="1:14" x14ac:dyDescent="0.35">
      <c r="A83" s="119" t="s">
        <v>161</v>
      </c>
      <c r="B83" s="133">
        <v>21624322</v>
      </c>
      <c r="C83" s="134">
        <v>5430095</v>
      </c>
      <c r="D83" s="134">
        <v>0</v>
      </c>
      <c r="E83" s="134">
        <v>0</v>
      </c>
      <c r="F83" s="134">
        <v>3433814</v>
      </c>
      <c r="G83" s="134">
        <v>9185</v>
      </c>
      <c r="H83" s="135">
        <v>464809</v>
      </c>
      <c r="I83" s="136">
        <v>30962225</v>
      </c>
      <c r="J83" s="130"/>
      <c r="K83" s="137"/>
      <c r="L83" s="131">
        <f t="shared" si="2"/>
        <v>30962225</v>
      </c>
      <c r="M83" s="119"/>
      <c r="N83" s="119"/>
    </row>
    <row r="84" spans="1:14" x14ac:dyDescent="0.35">
      <c r="A84" s="119" t="s">
        <v>162</v>
      </c>
      <c r="B84" s="133">
        <v>30166543.049999997</v>
      </c>
      <c r="C84" s="134">
        <v>742558.5</v>
      </c>
      <c r="D84" s="134">
        <v>0</v>
      </c>
      <c r="E84" s="134">
        <v>0</v>
      </c>
      <c r="F84" s="134">
        <v>4435589.1100000003</v>
      </c>
      <c r="G84" s="134">
        <v>0</v>
      </c>
      <c r="H84" s="135">
        <v>-453543.88000000012</v>
      </c>
      <c r="I84" s="136">
        <v>34891146.779999994</v>
      </c>
      <c r="J84" s="130"/>
      <c r="K84" s="137"/>
      <c r="L84" s="131">
        <f t="shared" si="2"/>
        <v>34891146.779999994</v>
      </c>
      <c r="M84" s="119"/>
      <c r="N84" s="119"/>
    </row>
    <row r="85" spans="1:14" x14ac:dyDescent="0.35">
      <c r="A85" s="119" t="s">
        <v>163</v>
      </c>
      <c r="B85" s="133">
        <v>34818760.779999994</v>
      </c>
      <c r="C85" s="134">
        <v>742564.47</v>
      </c>
      <c r="D85" s="134">
        <v>0</v>
      </c>
      <c r="E85" s="134">
        <v>0</v>
      </c>
      <c r="F85" s="134">
        <v>0</v>
      </c>
      <c r="G85" s="134">
        <v>0</v>
      </c>
      <c r="H85" s="135">
        <v>0</v>
      </c>
      <c r="I85" s="136">
        <v>35561325.249999993</v>
      </c>
      <c r="J85" s="130"/>
      <c r="K85" s="137"/>
      <c r="L85" s="131">
        <f t="shared" si="2"/>
        <v>35561325.249999993</v>
      </c>
      <c r="M85" s="119"/>
      <c r="N85" s="119"/>
    </row>
    <row r="86" spans="1:14" x14ac:dyDescent="0.35">
      <c r="A86" s="119" t="s">
        <v>164</v>
      </c>
      <c r="B86" s="133">
        <v>29063361.460000001</v>
      </c>
      <c r="C86" s="134">
        <v>25000</v>
      </c>
      <c r="D86" s="134">
        <v>0</v>
      </c>
      <c r="E86" s="134">
        <v>0</v>
      </c>
      <c r="F86" s="134">
        <v>5254875.18</v>
      </c>
      <c r="G86" s="134">
        <v>0</v>
      </c>
      <c r="H86" s="135">
        <v>1410405.52</v>
      </c>
      <c r="I86" s="136">
        <v>35753642.160000004</v>
      </c>
      <c r="J86" s="130"/>
      <c r="K86" s="137"/>
      <c r="L86" s="131">
        <f t="shared" si="2"/>
        <v>35753642.160000004</v>
      </c>
      <c r="M86" s="119"/>
      <c r="N86" s="119"/>
    </row>
    <row r="87" spans="1:14" x14ac:dyDescent="0.35">
      <c r="A87" s="119" t="s">
        <v>165</v>
      </c>
      <c r="B87" s="133">
        <v>33104960.969999999</v>
      </c>
      <c r="C87" s="134">
        <v>1883839.9100000001</v>
      </c>
      <c r="D87" s="134">
        <v>0</v>
      </c>
      <c r="E87" s="134">
        <v>608272</v>
      </c>
      <c r="F87" s="134">
        <v>0</v>
      </c>
      <c r="G87" s="134">
        <v>217125</v>
      </c>
      <c r="H87" s="135">
        <v>0</v>
      </c>
      <c r="I87" s="136">
        <v>35814197.879999995</v>
      </c>
      <c r="J87" s="130"/>
      <c r="K87" s="137"/>
      <c r="L87" s="131">
        <f t="shared" si="2"/>
        <v>35814197.879999995</v>
      </c>
      <c r="M87" s="119"/>
      <c r="N87" s="119"/>
    </row>
    <row r="88" spans="1:14" x14ac:dyDescent="0.35">
      <c r="A88" s="119" t="s">
        <v>166</v>
      </c>
      <c r="B88" s="133">
        <v>25794134</v>
      </c>
      <c r="C88" s="134">
        <v>218210</v>
      </c>
      <c r="D88" s="134">
        <v>0</v>
      </c>
      <c r="E88" s="134">
        <v>0</v>
      </c>
      <c r="F88" s="134">
        <v>11514800</v>
      </c>
      <c r="G88" s="134">
        <v>-27154</v>
      </c>
      <c r="H88" s="135">
        <v>-474969</v>
      </c>
      <c r="I88" s="136">
        <v>37025021</v>
      </c>
      <c r="J88" s="130"/>
      <c r="K88" s="137"/>
      <c r="L88" s="131">
        <f t="shared" si="2"/>
        <v>37025021</v>
      </c>
      <c r="M88" s="119"/>
      <c r="N88" s="119"/>
    </row>
    <row r="89" spans="1:14" x14ac:dyDescent="0.35">
      <c r="A89" s="119" t="s">
        <v>167</v>
      </c>
      <c r="B89" s="133">
        <v>32214264</v>
      </c>
      <c r="C89" s="134">
        <v>5099206</v>
      </c>
      <c r="D89" s="134">
        <v>0</v>
      </c>
      <c r="E89" s="134">
        <v>0</v>
      </c>
      <c r="F89" s="134">
        <v>0</v>
      </c>
      <c r="G89" s="134">
        <v>210519</v>
      </c>
      <c r="H89" s="135">
        <v>0</v>
      </c>
      <c r="I89" s="136">
        <v>37523989</v>
      </c>
      <c r="J89" s="130"/>
      <c r="K89" s="137"/>
      <c r="L89" s="131">
        <f t="shared" si="2"/>
        <v>37523989</v>
      </c>
      <c r="M89" s="119"/>
      <c r="N89" s="119"/>
    </row>
    <row r="90" spans="1:14" x14ac:dyDescent="0.35">
      <c r="A90" s="119" t="s">
        <v>168</v>
      </c>
      <c r="B90" s="133">
        <v>36686733.810000002</v>
      </c>
      <c r="C90" s="134">
        <v>2755579.98</v>
      </c>
      <c r="D90" s="134">
        <v>0</v>
      </c>
      <c r="E90" s="134">
        <v>0</v>
      </c>
      <c r="F90" s="134">
        <v>0</v>
      </c>
      <c r="G90" s="134">
        <v>0</v>
      </c>
      <c r="H90" s="135">
        <v>18767.959999999992</v>
      </c>
      <c r="I90" s="136">
        <v>39461081.75</v>
      </c>
      <c r="J90" s="130"/>
      <c r="K90" s="137"/>
      <c r="L90" s="131">
        <f t="shared" si="2"/>
        <v>39461081.75</v>
      </c>
      <c r="M90" s="119"/>
      <c r="N90" s="119"/>
    </row>
    <row r="91" spans="1:14" x14ac:dyDescent="0.35">
      <c r="A91" s="119" t="s">
        <v>169</v>
      </c>
      <c r="B91" s="133">
        <v>27333833.259999998</v>
      </c>
      <c r="C91" s="134">
        <v>7073224.3000000007</v>
      </c>
      <c r="D91" s="134">
        <v>0</v>
      </c>
      <c r="E91" s="134">
        <v>0</v>
      </c>
      <c r="F91" s="134">
        <v>5007610.88</v>
      </c>
      <c r="G91" s="134">
        <v>164160</v>
      </c>
      <c r="H91" s="135">
        <v>120202.45999999999</v>
      </c>
      <c r="I91" s="136">
        <v>39699030.900000006</v>
      </c>
      <c r="J91" s="130"/>
      <c r="K91" s="137"/>
      <c r="L91" s="131">
        <f t="shared" si="2"/>
        <v>39699030.900000006</v>
      </c>
      <c r="M91" s="119"/>
      <c r="N91" s="119"/>
    </row>
    <row r="92" spans="1:14" x14ac:dyDescent="0.35">
      <c r="A92" s="119" t="s">
        <v>170</v>
      </c>
      <c r="B92" s="133">
        <v>30815291</v>
      </c>
      <c r="C92" s="134">
        <v>5293368</v>
      </c>
      <c r="D92" s="134">
        <v>0</v>
      </c>
      <c r="E92" s="134">
        <v>0</v>
      </c>
      <c r="F92" s="134">
        <v>4724082</v>
      </c>
      <c r="G92" s="134">
        <v>0</v>
      </c>
      <c r="H92" s="135">
        <v>-134796.47</v>
      </c>
      <c r="I92" s="136">
        <v>40697944.530000001</v>
      </c>
      <c r="J92" s="130"/>
      <c r="K92" s="137"/>
      <c r="L92" s="131">
        <f t="shared" si="2"/>
        <v>40697944.530000001</v>
      </c>
      <c r="M92" s="119"/>
      <c r="N92" s="119"/>
    </row>
    <row r="93" spans="1:14" x14ac:dyDescent="0.35">
      <c r="A93" s="119" t="s">
        <v>171</v>
      </c>
      <c r="B93" s="133">
        <v>37587224.239999995</v>
      </c>
      <c r="C93" s="134">
        <v>541071</v>
      </c>
      <c r="D93" s="134">
        <v>0</v>
      </c>
      <c r="E93" s="134">
        <v>0</v>
      </c>
      <c r="F93" s="134">
        <v>1853415.1400000001</v>
      </c>
      <c r="G93" s="134">
        <v>897310</v>
      </c>
      <c r="H93" s="135">
        <v>219506.53999999998</v>
      </c>
      <c r="I93" s="136">
        <v>41098526.919999994</v>
      </c>
      <c r="J93" s="130"/>
      <c r="K93" s="137"/>
      <c r="L93" s="131">
        <f t="shared" si="2"/>
        <v>41098526.919999994</v>
      </c>
      <c r="M93" s="119"/>
      <c r="N93" s="119"/>
    </row>
    <row r="94" spans="1:14" x14ac:dyDescent="0.35">
      <c r="A94" s="119" t="s">
        <v>172</v>
      </c>
      <c r="B94" s="133">
        <v>39214151</v>
      </c>
      <c r="C94" s="134">
        <v>2038968</v>
      </c>
      <c r="D94" s="134">
        <v>0</v>
      </c>
      <c r="E94" s="134">
        <v>0</v>
      </c>
      <c r="F94" s="134">
        <v>0</v>
      </c>
      <c r="G94" s="134">
        <v>0</v>
      </c>
      <c r="H94" s="135">
        <v>66786</v>
      </c>
      <c r="I94" s="136">
        <v>41319905</v>
      </c>
      <c r="J94" s="130"/>
      <c r="K94" s="137"/>
      <c r="L94" s="131">
        <f t="shared" si="2"/>
        <v>41319905</v>
      </c>
      <c r="M94" s="119"/>
      <c r="N94" s="119"/>
    </row>
    <row r="95" spans="1:14" x14ac:dyDescent="0.35">
      <c r="A95" s="119" t="s">
        <v>173</v>
      </c>
      <c r="B95" s="133">
        <v>8253028</v>
      </c>
      <c r="C95" s="134">
        <v>10545336</v>
      </c>
      <c r="D95" s="134">
        <v>0</v>
      </c>
      <c r="E95" s="134">
        <v>496174</v>
      </c>
      <c r="F95" s="134">
        <v>20877660</v>
      </c>
      <c r="G95" s="134">
        <v>0</v>
      </c>
      <c r="H95" s="135">
        <v>1844516</v>
      </c>
      <c r="I95" s="136">
        <v>42016714</v>
      </c>
      <c r="J95" s="130"/>
      <c r="K95" s="137"/>
      <c r="L95" s="131">
        <f t="shared" si="2"/>
        <v>42016714</v>
      </c>
      <c r="M95" s="119"/>
      <c r="N95" s="119"/>
    </row>
    <row r="96" spans="1:14" x14ac:dyDescent="0.35">
      <c r="A96" s="119" t="s">
        <v>174</v>
      </c>
      <c r="B96" s="133">
        <v>38904111</v>
      </c>
      <c r="C96" s="134">
        <v>3025672</v>
      </c>
      <c r="D96" s="134">
        <v>0</v>
      </c>
      <c r="E96" s="134">
        <v>0</v>
      </c>
      <c r="F96" s="134">
        <v>94970</v>
      </c>
      <c r="G96" s="134">
        <v>243592</v>
      </c>
      <c r="H96" s="135">
        <v>240854</v>
      </c>
      <c r="I96" s="136">
        <v>42509199</v>
      </c>
      <c r="J96" s="130"/>
      <c r="K96" s="137"/>
      <c r="L96" s="131">
        <f t="shared" si="2"/>
        <v>42509199</v>
      </c>
      <c r="M96" s="119"/>
      <c r="N96" s="119"/>
    </row>
    <row r="97" spans="1:14" x14ac:dyDescent="0.35">
      <c r="A97" s="119" t="s">
        <v>175</v>
      </c>
      <c r="B97" s="133">
        <v>37617629.25</v>
      </c>
      <c r="C97" s="134">
        <v>4621645</v>
      </c>
      <c r="D97" s="134">
        <v>0</v>
      </c>
      <c r="E97" s="134">
        <v>0</v>
      </c>
      <c r="F97" s="134">
        <v>0</v>
      </c>
      <c r="G97" s="134">
        <v>36328</v>
      </c>
      <c r="H97" s="135">
        <v>287782</v>
      </c>
      <c r="I97" s="136">
        <v>42563384.25</v>
      </c>
      <c r="J97" s="130"/>
      <c r="K97" s="137"/>
      <c r="L97" s="131">
        <f t="shared" si="2"/>
        <v>42563384.25</v>
      </c>
      <c r="M97" s="119"/>
      <c r="N97" s="119"/>
    </row>
    <row r="98" spans="1:14" x14ac:dyDescent="0.35">
      <c r="A98" s="119" t="s">
        <v>176</v>
      </c>
      <c r="B98" s="133">
        <v>43410698.649999999</v>
      </c>
      <c r="C98" s="134">
        <v>0</v>
      </c>
      <c r="D98" s="134">
        <v>0</v>
      </c>
      <c r="E98" s="134">
        <v>0</v>
      </c>
      <c r="F98" s="134">
        <v>0</v>
      </c>
      <c r="G98" s="134">
        <v>0</v>
      </c>
      <c r="H98" s="135">
        <v>43397.880000000005</v>
      </c>
      <c r="I98" s="136">
        <v>43454096.530000001</v>
      </c>
      <c r="J98" s="130"/>
      <c r="K98" s="137"/>
      <c r="L98" s="131">
        <f t="shared" si="2"/>
        <v>43454096.530000001</v>
      </c>
      <c r="M98" s="119"/>
      <c r="N98" s="119"/>
    </row>
    <row r="99" spans="1:14" x14ac:dyDescent="0.35">
      <c r="A99" s="119" t="s">
        <v>177</v>
      </c>
      <c r="B99" s="133">
        <v>41017364</v>
      </c>
      <c r="C99" s="134">
        <v>1567291</v>
      </c>
      <c r="D99" s="134">
        <v>40990</v>
      </c>
      <c r="E99" s="134">
        <v>0</v>
      </c>
      <c r="F99" s="134">
        <v>2150498</v>
      </c>
      <c r="G99" s="134">
        <v>930</v>
      </c>
      <c r="H99" s="135">
        <v>-940352.39000000013</v>
      </c>
      <c r="I99" s="136">
        <v>43836720.609999999</v>
      </c>
      <c r="J99" s="130"/>
      <c r="K99" s="137"/>
      <c r="L99" s="131">
        <f t="shared" si="2"/>
        <v>43836720.609999999</v>
      </c>
      <c r="M99" s="119"/>
      <c r="N99" s="119"/>
    </row>
    <row r="100" spans="1:14" x14ac:dyDescent="0.35">
      <c r="A100" s="119" t="s">
        <v>178</v>
      </c>
      <c r="B100" s="133">
        <v>30564138</v>
      </c>
      <c r="C100" s="134">
        <v>3943401</v>
      </c>
      <c r="D100" s="134">
        <v>769735</v>
      </c>
      <c r="E100" s="134">
        <v>0</v>
      </c>
      <c r="F100" s="134">
        <v>9035903</v>
      </c>
      <c r="G100" s="134">
        <v>0</v>
      </c>
      <c r="H100" s="135">
        <v>483704</v>
      </c>
      <c r="I100" s="136">
        <v>44796881</v>
      </c>
      <c r="J100" s="130"/>
      <c r="K100" s="137"/>
      <c r="L100" s="131">
        <f t="shared" si="2"/>
        <v>44796881</v>
      </c>
      <c r="M100" s="119"/>
      <c r="N100" s="119"/>
    </row>
    <row r="101" spans="1:14" x14ac:dyDescent="0.35">
      <c r="A101" s="119" t="s">
        <v>179</v>
      </c>
      <c r="B101" s="133">
        <v>42531291</v>
      </c>
      <c r="C101" s="134">
        <v>2610594</v>
      </c>
      <c r="D101" s="134">
        <v>0</v>
      </c>
      <c r="E101" s="134">
        <v>0</v>
      </c>
      <c r="F101" s="134">
        <v>271500</v>
      </c>
      <c r="G101" s="134">
        <v>72303</v>
      </c>
      <c r="H101" s="135">
        <v>24788</v>
      </c>
      <c r="I101" s="136">
        <v>45510476</v>
      </c>
      <c r="J101" s="130"/>
      <c r="K101" s="137"/>
      <c r="L101" s="131">
        <f t="shared" si="2"/>
        <v>45510476</v>
      </c>
      <c r="M101" s="119"/>
      <c r="N101" s="119"/>
    </row>
    <row r="102" spans="1:14" x14ac:dyDescent="0.35">
      <c r="A102" s="119" t="s">
        <v>180</v>
      </c>
      <c r="B102" s="133">
        <v>25536654.829999998</v>
      </c>
      <c r="C102" s="134">
        <v>316099.03000000003</v>
      </c>
      <c r="D102" s="134">
        <v>0</v>
      </c>
      <c r="E102" s="134">
        <v>0</v>
      </c>
      <c r="F102" s="134">
        <v>16064905</v>
      </c>
      <c r="G102" s="134">
        <v>3166889</v>
      </c>
      <c r="H102" s="135">
        <v>1978625</v>
      </c>
      <c r="I102" s="136">
        <v>47063172.859999999</v>
      </c>
      <c r="J102" s="130"/>
      <c r="K102" s="137"/>
      <c r="L102" s="131">
        <f t="shared" si="2"/>
        <v>47063172.859999999</v>
      </c>
      <c r="M102" s="119"/>
      <c r="N102" s="119"/>
    </row>
    <row r="103" spans="1:14" x14ac:dyDescent="0.35">
      <c r="A103" s="119" t="s">
        <v>181</v>
      </c>
      <c r="B103" s="133">
        <v>35704309.859999999</v>
      </c>
      <c r="C103" s="134">
        <v>866160.87000000011</v>
      </c>
      <c r="D103" s="134">
        <v>0</v>
      </c>
      <c r="E103" s="134">
        <v>0</v>
      </c>
      <c r="F103" s="134">
        <v>10855880.969999999</v>
      </c>
      <c r="G103" s="134">
        <v>0</v>
      </c>
      <c r="H103" s="135">
        <v>278262.04000000004</v>
      </c>
      <c r="I103" s="136">
        <v>47704613.739999995</v>
      </c>
      <c r="J103" s="130"/>
      <c r="K103" s="137"/>
      <c r="L103" s="131">
        <f t="shared" si="2"/>
        <v>47704613.739999995</v>
      </c>
      <c r="M103" s="119"/>
      <c r="N103" s="119"/>
    </row>
    <row r="104" spans="1:14" x14ac:dyDescent="0.35">
      <c r="A104" s="119" t="s">
        <v>182</v>
      </c>
      <c r="B104" s="133">
        <v>37124306</v>
      </c>
      <c r="C104" s="134">
        <v>3833490</v>
      </c>
      <c r="D104" s="134">
        <v>0</v>
      </c>
      <c r="E104" s="134">
        <v>0</v>
      </c>
      <c r="F104" s="134">
        <v>6100498</v>
      </c>
      <c r="G104" s="134">
        <v>35745</v>
      </c>
      <c r="H104" s="135">
        <v>614517</v>
      </c>
      <c r="I104" s="136">
        <v>47708556</v>
      </c>
      <c r="J104" s="130"/>
      <c r="K104" s="137"/>
      <c r="L104" s="131">
        <f t="shared" si="2"/>
        <v>47708556</v>
      </c>
      <c r="M104" s="119"/>
      <c r="N104" s="119"/>
    </row>
    <row r="105" spans="1:14" x14ac:dyDescent="0.35">
      <c r="A105" s="119" t="s">
        <v>183</v>
      </c>
      <c r="B105" s="133">
        <v>36163666</v>
      </c>
      <c r="C105" s="134">
        <v>11683284</v>
      </c>
      <c r="D105" s="134">
        <v>0</v>
      </c>
      <c r="E105" s="134">
        <v>0</v>
      </c>
      <c r="F105" s="134">
        <v>0</v>
      </c>
      <c r="G105" s="134">
        <v>0</v>
      </c>
      <c r="H105" s="135">
        <v>164027</v>
      </c>
      <c r="I105" s="136">
        <v>48010977</v>
      </c>
      <c r="J105" s="130"/>
      <c r="K105" s="137"/>
      <c r="L105" s="131">
        <f t="shared" si="2"/>
        <v>48010977</v>
      </c>
      <c r="M105" s="119"/>
      <c r="N105" s="119"/>
    </row>
    <row r="106" spans="1:14" x14ac:dyDescent="0.35">
      <c r="A106" s="119" t="s">
        <v>184</v>
      </c>
      <c r="B106" s="133">
        <v>37694385.170000002</v>
      </c>
      <c r="C106" s="134">
        <v>7391260.5499999998</v>
      </c>
      <c r="D106" s="134">
        <v>2828472</v>
      </c>
      <c r="E106" s="134">
        <v>0</v>
      </c>
      <c r="F106" s="134">
        <v>604816.28</v>
      </c>
      <c r="G106" s="134">
        <v>15395</v>
      </c>
      <c r="H106" s="135">
        <v>2223.5100000000002</v>
      </c>
      <c r="I106" s="136">
        <v>48536552.509999998</v>
      </c>
      <c r="J106" s="130"/>
      <c r="K106" s="137"/>
      <c r="L106" s="131">
        <f t="shared" si="2"/>
        <v>48536552.509999998</v>
      </c>
      <c r="M106" s="119"/>
      <c r="N106" s="119"/>
    </row>
    <row r="107" spans="1:14" x14ac:dyDescent="0.35">
      <c r="A107" s="119" t="s">
        <v>185</v>
      </c>
      <c r="B107" s="133">
        <v>41262500</v>
      </c>
      <c r="C107" s="134">
        <v>7388696</v>
      </c>
      <c r="D107" s="134">
        <v>0</v>
      </c>
      <c r="E107" s="134">
        <v>0</v>
      </c>
      <c r="F107" s="134">
        <v>0</v>
      </c>
      <c r="G107" s="134">
        <v>157233</v>
      </c>
      <c r="H107" s="135">
        <v>17004</v>
      </c>
      <c r="I107" s="136">
        <v>48825433</v>
      </c>
      <c r="J107" s="130"/>
      <c r="K107" s="137"/>
      <c r="L107" s="131">
        <f t="shared" si="2"/>
        <v>48825433</v>
      </c>
      <c r="M107" s="119"/>
      <c r="N107" s="119"/>
    </row>
    <row r="108" spans="1:14" x14ac:dyDescent="0.35">
      <c r="A108" s="119" t="s">
        <v>186</v>
      </c>
      <c r="B108" s="133">
        <v>18316997.330000002</v>
      </c>
      <c r="C108" s="134">
        <v>19850409.420000002</v>
      </c>
      <c r="D108" s="134">
        <v>0</v>
      </c>
      <c r="E108" s="134">
        <v>897489</v>
      </c>
      <c r="F108" s="134">
        <v>11382954.369999997</v>
      </c>
      <c r="G108" s="134">
        <v>0</v>
      </c>
      <c r="H108" s="135">
        <v>-5416.68</v>
      </c>
      <c r="I108" s="136">
        <v>50442433.439999998</v>
      </c>
      <c r="J108" s="130"/>
      <c r="K108" s="137"/>
      <c r="L108" s="131">
        <f t="shared" si="2"/>
        <v>50442433.439999998</v>
      </c>
      <c r="M108" s="119"/>
      <c r="N108" s="119"/>
    </row>
    <row r="109" spans="1:14" x14ac:dyDescent="0.35">
      <c r="A109" s="119" t="s">
        <v>187</v>
      </c>
      <c r="B109" s="133">
        <v>26484413.07</v>
      </c>
      <c r="C109" s="134">
        <v>995202.11999999988</v>
      </c>
      <c r="D109" s="134">
        <v>0</v>
      </c>
      <c r="E109" s="134">
        <v>0</v>
      </c>
      <c r="F109" s="134">
        <v>24122206.210000001</v>
      </c>
      <c r="G109" s="134">
        <v>0</v>
      </c>
      <c r="H109" s="135">
        <v>332363.27999999997</v>
      </c>
      <c r="I109" s="136">
        <v>51934184.680000007</v>
      </c>
      <c r="J109" s="130"/>
      <c r="K109" s="137"/>
      <c r="L109" s="131">
        <f t="shared" si="2"/>
        <v>51934184.680000007</v>
      </c>
      <c r="M109" s="119"/>
      <c r="N109" s="119"/>
    </row>
    <row r="110" spans="1:14" x14ac:dyDescent="0.35">
      <c r="A110" s="119" t="s">
        <v>188</v>
      </c>
      <c r="B110" s="133">
        <v>48888320</v>
      </c>
      <c r="C110" s="134">
        <v>0</v>
      </c>
      <c r="D110" s="134">
        <v>0</v>
      </c>
      <c r="E110" s="134">
        <v>2312207</v>
      </c>
      <c r="F110" s="134">
        <v>0</v>
      </c>
      <c r="G110" s="134">
        <v>791768</v>
      </c>
      <c r="H110" s="135">
        <v>261271.63</v>
      </c>
      <c r="I110" s="136">
        <v>52253566.630000003</v>
      </c>
      <c r="J110" s="130"/>
      <c r="K110" s="137"/>
      <c r="L110" s="131">
        <f t="shared" si="2"/>
        <v>52253566.630000003</v>
      </c>
      <c r="M110" s="119"/>
      <c r="N110" s="119"/>
    </row>
    <row r="111" spans="1:14" x14ac:dyDescent="0.35">
      <c r="A111" s="119" t="s">
        <v>189</v>
      </c>
      <c r="B111" s="133">
        <v>38282239.340000004</v>
      </c>
      <c r="C111" s="134">
        <v>3103947</v>
      </c>
      <c r="D111" s="134">
        <v>0</v>
      </c>
      <c r="E111" s="134">
        <v>0</v>
      </c>
      <c r="F111" s="134">
        <v>10578621</v>
      </c>
      <c r="G111" s="134">
        <v>383027</v>
      </c>
      <c r="H111" s="135">
        <v>0</v>
      </c>
      <c r="I111" s="136">
        <v>52347834.340000004</v>
      </c>
      <c r="J111" s="130"/>
      <c r="K111" s="137"/>
      <c r="L111" s="131">
        <f t="shared" ref="L111:L142" si="3">(I111-J111)+K111</f>
        <v>52347834.340000004</v>
      </c>
      <c r="M111" s="119"/>
      <c r="N111" s="119"/>
    </row>
    <row r="112" spans="1:14" x14ac:dyDescent="0.35">
      <c r="A112" s="119" t="s">
        <v>190</v>
      </c>
      <c r="B112" s="133">
        <v>50964790.940000005</v>
      </c>
      <c r="C112" s="134">
        <v>1594883.4500000002</v>
      </c>
      <c r="D112" s="134">
        <v>0</v>
      </c>
      <c r="E112" s="134">
        <v>0</v>
      </c>
      <c r="F112" s="134">
        <v>0</v>
      </c>
      <c r="G112" s="134">
        <v>0</v>
      </c>
      <c r="H112" s="135">
        <v>223670.69</v>
      </c>
      <c r="I112" s="136">
        <v>52783345.080000006</v>
      </c>
      <c r="J112" s="130"/>
      <c r="K112" s="137"/>
      <c r="L112" s="131">
        <f t="shared" si="3"/>
        <v>52783345.080000006</v>
      </c>
      <c r="M112" s="119"/>
      <c r="N112" s="119"/>
    </row>
    <row r="113" spans="1:14" x14ac:dyDescent="0.35">
      <c r="A113" s="119" t="s">
        <v>191</v>
      </c>
      <c r="B113" s="133">
        <v>50048615.939999998</v>
      </c>
      <c r="C113" s="134">
        <v>2052208.65</v>
      </c>
      <c r="D113" s="134">
        <v>0</v>
      </c>
      <c r="E113" s="134">
        <v>0</v>
      </c>
      <c r="F113" s="134">
        <v>429563.72</v>
      </c>
      <c r="G113" s="134">
        <v>-276746</v>
      </c>
      <c r="H113" s="135">
        <v>1345262.44</v>
      </c>
      <c r="I113" s="136">
        <v>53598904.749999993</v>
      </c>
      <c r="J113" s="130"/>
      <c r="K113" s="137"/>
      <c r="L113" s="131">
        <f t="shared" si="3"/>
        <v>53598904.749999993</v>
      </c>
      <c r="M113" s="119"/>
      <c r="N113" s="119"/>
    </row>
    <row r="114" spans="1:14" x14ac:dyDescent="0.35">
      <c r="A114" s="119" t="s">
        <v>192</v>
      </c>
      <c r="B114" s="133">
        <v>43864223.709999993</v>
      </c>
      <c r="C114" s="134">
        <v>7715321.5</v>
      </c>
      <c r="D114" s="134">
        <v>0</v>
      </c>
      <c r="E114" s="134">
        <v>0</v>
      </c>
      <c r="F114" s="134">
        <v>1901287.0499999998</v>
      </c>
      <c r="G114" s="134">
        <v>0</v>
      </c>
      <c r="H114" s="135">
        <v>1327372.2999999998</v>
      </c>
      <c r="I114" s="136">
        <v>54808204.559999987</v>
      </c>
      <c r="J114" s="130"/>
      <c r="K114" s="137"/>
      <c r="L114" s="131">
        <f t="shared" si="3"/>
        <v>54808204.559999987</v>
      </c>
      <c r="M114" s="119"/>
      <c r="N114" s="119"/>
    </row>
    <row r="115" spans="1:14" x14ac:dyDescent="0.35">
      <c r="A115" s="119" t="s">
        <v>193</v>
      </c>
      <c r="B115" s="133">
        <v>38572494.089999996</v>
      </c>
      <c r="C115" s="134">
        <v>12266973.710000003</v>
      </c>
      <c r="D115" s="134">
        <v>0</v>
      </c>
      <c r="E115" s="134">
        <v>0</v>
      </c>
      <c r="F115" s="134">
        <v>4016851.7399999993</v>
      </c>
      <c r="G115" s="134">
        <v>0</v>
      </c>
      <c r="H115" s="135">
        <v>10288.1</v>
      </c>
      <c r="I115" s="136">
        <v>54866607.640000001</v>
      </c>
      <c r="J115" s="130"/>
      <c r="K115" s="137"/>
      <c r="L115" s="131">
        <f t="shared" si="3"/>
        <v>54866607.640000001</v>
      </c>
      <c r="M115" s="119"/>
      <c r="N115" s="119"/>
    </row>
    <row r="116" spans="1:14" x14ac:dyDescent="0.35">
      <c r="A116" s="119" t="s">
        <v>194</v>
      </c>
      <c r="B116" s="133">
        <v>31720302.149999999</v>
      </c>
      <c r="C116" s="134">
        <v>290993.05</v>
      </c>
      <c r="D116" s="134">
        <v>3032391</v>
      </c>
      <c r="E116" s="134">
        <v>2119327</v>
      </c>
      <c r="F116" s="134">
        <v>13920474.059999999</v>
      </c>
      <c r="G116" s="134">
        <v>6940258</v>
      </c>
      <c r="H116" s="135">
        <v>158290.12</v>
      </c>
      <c r="I116" s="136">
        <v>58182035.380000003</v>
      </c>
      <c r="J116" s="130"/>
      <c r="K116" s="137"/>
      <c r="L116" s="131">
        <f t="shared" si="3"/>
        <v>58182035.380000003</v>
      </c>
      <c r="M116" s="119"/>
      <c r="N116" s="119"/>
    </row>
    <row r="117" spans="1:14" x14ac:dyDescent="0.35">
      <c r="A117" s="119" t="s">
        <v>195</v>
      </c>
      <c r="B117" s="133">
        <v>51982338</v>
      </c>
      <c r="C117" s="134">
        <v>4663997</v>
      </c>
      <c r="D117" s="134">
        <v>0</v>
      </c>
      <c r="E117" s="134">
        <v>0</v>
      </c>
      <c r="F117" s="134">
        <v>2935319</v>
      </c>
      <c r="G117" s="134">
        <v>-909542</v>
      </c>
      <c r="H117" s="135">
        <v>52027</v>
      </c>
      <c r="I117" s="136">
        <v>58724139</v>
      </c>
      <c r="J117" s="130"/>
      <c r="K117" s="137"/>
      <c r="L117" s="131">
        <f t="shared" si="3"/>
        <v>58724139</v>
      </c>
      <c r="M117" s="119"/>
      <c r="N117" s="119"/>
    </row>
    <row r="118" spans="1:14" x14ac:dyDescent="0.35">
      <c r="A118" s="119" t="s">
        <v>196</v>
      </c>
      <c r="B118" s="133">
        <v>40830292.750000007</v>
      </c>
      <c r="C118" s="134">
        <v>11703187.34</v>
      </c>
      <c r="D118" s="134">
        <v>0</v>
      </c>
      <c r="E118" s="134">
        <v>0</v>
      </c>
      <c r="F118" s="134">
        <v>6573009.5599999996</v>
      </c>
      <c r="G118" s="134">
        <v>732310</v>
      </c>
      <c r="H118" s="135">
        <v>0</v>
      </c>
      <c r="I118" s="136">
        <v>59838799.650000006</v>
      </c>
      <c r="J118" s="130"/>
      <c r="K118" s="137"/>
      <c r="L118" s="131">
        <f t="shared" si="3"/>
        <v>59838799.650000006</v>
      </c>
      <c r="M118" s="119"/>
      <c r="N118" s="119"/>
    </row>
    <row r="119" spans="1:14" x14ac:dyDescent="0.35">
      <c r="A119" s="119" t="s">
        <v>197</v>
      </c>
      <c r="B119" s="133">
        <v>50620035.310000002</v>
      </c>
      <c r="C119" s="134">
        <v>7657200.9700000007</v>
      </c>
      <c r="D119" s="134">
        <v>0</v>
      </c>
      <c r="E119" s="134">
        <v>0</v>
      </c>
      <c r="F119" s="134">
        <v>1440433.2399999998</v>
      </c>
      <c r="G119" s="134">
        <v>0</v>
      </c>
      <c r="H119" s="135">
        <v>162356.72999999998</v>
      </c>
      <c r="I119" s="136">
        <v>59880026.25</v>
      </c>
      <c r="J119" s="130"/>
      <c r="K119" s="137"/>
      <c r="L119" s="131">
        <f t="shared" si="3"/>
        <v>59880026.25</v>
      </c>
      <c r="M119" s="119"/>
      <c r="N119" s="119"/>
    </row>
    <row r="120" spans="1:14" x14ac:dyDescent="0.35">
      <c r="A120" s="119" t="s">
        <v>198</v>
      </c>
      <c r="B120" s="133">
        <v>58700862.969999999</v>
      </c>
      <c r="C120" s="134">
        <v>245715.98000000004</v>
      </c>
      <c r="D120" s="134">
        <v>550159</v>
      </c>
      <c r="E120" s="134">
        <v>933479</v>
      </c>
      <c r="F120" s="134">
        <v>0</v>
      </c>
      <c r="G120" s="134">
        <v>0</v>
      </c>
      <c r="H120" s="135">
        <v>853478.25</v>
      </c>
      <c r="I120" s="136">
        <v>61283695.199999996</v>
      </c>
      <c r="J120" s="130"/>
      <c r="K120" s="137"/>
      <c r="L120" s="131">
        <f t="shared" si="3"/>
        <v>61283695.199999996</v>
      </c>
      <c r="M120" s="119"/>
      <c r="N120" s="119"/>
    </row>
    <row r="121" spans="1:14" x14ac:dyDescent="0.35">
      <c r="A121" s="119" t="s">
        <v>199</v>
      </c>
      <c r="B121" s="133">
        <v>41835862</v>
      </c>
      <c r="C121" s="134">
        <v>1951475</v>
      </c>
      <c r="D121" s="134">
        <v>317828</v>
      </c>
      <c r="E121" s="134">
        <v>9027132</v>
      </c>
      <c r="F121" s="134">
        <v>8404885</v>
      </c>
      <c r="G121" s="134">
        <v>35691</v>
      </c>
      <c r="H121" s="135">
        <v>19153</v>
      </c>
      <c r="I121" s="136">
        <v>61592026</v>
      </c>
      <c r="J121" s="130"/>
      <c r="K121" s="137"/>
      <c r="L121" s="131">
        <f t="shared" si="3"/>
        <v>61592026</v>
      </c>
      <c r="M121" s="119"/>
      <c r="N121" s="119"/>
    </row>
    <row r="122" spans="1:14" x14ac:dyDescent="0.35">
      <c r="A122" s="119" t="s">
        <v>200</v>
      </c>
      <c r="B122" s="133">
        <v>47214762</v>
      </c>
      <c r="C122" s="134">
        <v>8006492</v>
      </c>
      <c r="D122" s="134">
        <v>0</v>
      </c>
      <c r="E122" s="134">
        <v>0</v>
      </c>
      <c r="F122" s="134">
        <v>7652824</v>
      </c>
      <c r="G122" s="134">
        <v>0</v>
      </c>
      <c r="H122" s="135">
        <v>681533</v>
      </c>
      <c r="I122" s="136">
        <v>63555611</v>
      </c>
      <c r="J122" s="130"/>
      <c r="K122" s="137"/>
      <c r="L122" s="131">
        <f t="shared" si="3"/>
        <v>63555611</v>
      </c>
      <c r="M122" s="119"/>
      <c r="N122" s="119"/>
    </row>
    <row r="123" spans="1:14" x14ac:dyDescent="0.35">
      <c r="A123" s="119" t="s">
        <v>201</v>
      </c>
      <c r="B123" s="133">
        <v>53640054.939999998</v>
      </c>
      <c r="C123" s="134">
        <v>6727217.7699999996</v>
      </c>
      <c r="D123" s="134">
        <v>0</v>
      </c>
      <c r="E123" s="134">
        <v>0</v>
      </c>
      <c r="F123" s="134">
        <v>4212873.79</v>
      </c>
      <c r="G123" s="134">
        <v>0</v>
      </c>
      <c r="H123" s="135">
        <v>292626.87</v>
      </c>
      <c r="I123" s="136">
        <v>64872773.36999999</v>
      </c>
      <c r="J123" s="130"/>
      <c r="K123" s="137"/>
      <c r="L123" s="131">
        <f t="shared" si="3"/>
        <v>64872773.36999999</v>
      </c>
      <c r="M123" s="119"/>
      <c r="N123" s="119"/>
    </row>
    <row r="124" spans="1:14" x14ac:dyDescent="0.35">
      <c r="A124" s="119" t="s">
        <v>202</v>
      </c>
      <c r="B124" s="133">
        <v>61236015</v>
      </c>
      <c r="C124" s="134">
        <v>3621210</v>
      </c>
      <c r="D124" s="134">
        <v>0</v>
      </c>
      <c r="E124" s="134">
        <v>0</v>
      </c>
      <c r="F124" s="134">
        <v>0</v>
      </c>
      <c r="G124" s="134">
        <v>0</v>
      </c>
      <c r="H124" s="135">
        <v>98808</v>
      </c>
      <c r="I124" s="136">
        <v>64956033</v>
      </c>
      <c r="J124" s="130"/>
      <c r="K124" s="137"/>
      <c r="L124" s="131">
        <f t="shared" si="3"/>
        <v>64956033</v>
      </c>
      <c r="M124" s="119"/>
      <c r="N124" s="119"/>
    </row>
    <row r="125" spans="1:14" x14ac:dyDescent="0.35">
      <c r="A125" s="119" t="s">
        <v>203</v>
      </c>
      <c r="B125" s="133">
        <v>63399763.130000003</v>
      </c>
      <c r="C125" s="134">
        <v>2432439.9900000002</v>
      </c>
      <c r="D125" s="134">
        <v>0</v>
      </c>
      <c r="E125" s="134">
        <v>0</v>
      </c>
      <c r="F125" s="134">
        <v>91697.010000000009</v>
      </c>
      <c r="G125" s="134">
        <v>0</v>
      </c>
      <c r="H125" s="135">
        <v>616690.49000000011</v>
      </c>
      <c r="I125" s="136">
        <v>66540590.620000005</v>
      </c>
      <c r="J125" s="130"/>
      <c r="K125" s="137"/>
      <c r="L125" s="131">
        <f t="shared" si="3"/>
        <v>66540590.620000005</v>
      </c>
      <c r="M125" s="119"/>
      <c r="N125" s="119"/>
    </row>
    <row r="126" spans="1:14" x14ac:dyDescent="0.35">
      <c r="A126" s="119" t="s">
        <v>204</v>
      </c>
      <c r="B126" s="133">
        <v>50298676.579999991</v>
      </c>
      <c r="C126" s="134">
        <v>17002874.259999998</v>
      </c>
      <c r="D126" s="134">
        <v>0</v>
      </c>
      <c r="E126" s="134">
        <v>0</v>
      </c>
      <c r="F126" s="134">
        <v>0</v>
      </c>
      <c r="G126" s="134">
        <v>21149</v>
      </c>
      <c r="H126" s="135">
        <v>65290.979999999996</v>
      </c>
      <c r="I126" s="136">
        <v>67387990.819999993</v>
      </c>
      <c r="J126" s="130"/>
      <c r="K126" s="137"/>
      <c r="L126" s="131">
        <f t="shared" si="3"/>
        <v>67387990.819999993</v>
      </c>
      <c r="M126" s="119"/>
      <c r="N126" s="119"/>
    </row>
    <row r="127" spans="1:14" x14ac:dyDescent="0.35">
      <c r="A127" s="119" t="s">
        <v>205</v>
      </c>
      <c r="B127" s="133">
        <v>50909454</v>
      </c>
      <c r="C127" s="134">
        <v>2747486</v>
      </c>
      <c r="D127" s="134">
        <v>18024</v>
      </c>
      <c r="E127" s="134">
        <v>0</v>
      </c>
      <c r="F127" s="134">
        <v>17961573</v>
      </c>
      <c r="G127" s="134">
        <v>76996</v>
      </c>
      <c r="H127" s="135">
        <v>31233</v>
      </c>
      <c r="I127" s="136">
        <v>71744766</v>
      </c>
      <c r="J127" s="130"/>
      <c r="K127" s="137"/>
      <c r="L127" s="131">
        <f t="shared" si="3"/>
        <v>71744766</v>
      </c>
      <c r="M127" s="119"/>
      <c r="N127" s="119"/>
    </row>
    <row r="128" spans="1:14" x14ac:dyDescent="0.35">
      <c r="A128" s="119" t="s">
        <v>206</v>
      </c>
      <c r="B128" s="133">
        <v>62090976.089999996</v>
      </c>
      <c r="C128" s="134">
        <v>8929609.9199999999</v>
      </c>
      <c r="D128" s="134">
        <v>0</v>
      </c>
      <c r="E128" s="134">
        <v>0</v>
      </c>
      <c r="F128" s="134">
        <v>1601760.9100000001</v>
      </c>
      <c r="G128" s="134">
        <v>0</v>
      </c>
      <c r="H128" s="135">
        <v>740643.04</v>
      </c>
      <c r="I128" s="136">
        <v>73362989.959999993</v>
      </c>
      <c r="J128" s="130"/>
      <c r="K128" s="137"/>
      <c r="L128" s="131">
        <f t="shared" si="3"/>
        <v>73362989.959999993</v>
      </c>
      <c r="M128" s="119"/>
      <c r="N128" s="119"/>
    </row>
    <row r="129" spans="1:14" x14ac:dyDescent="0.35">
      <c r="A129" s="119" t="s">
        <v>207</v>
      </c>
      <c r="B129" s="133">
        <v>50370756.68</v>
      </c>
      <c r="C129" s="134">
        <v>1458601.9100000001</v>
      </c>
      <c r="D129" s="134">
        <v>9536747</v>
      </c>
      <c r="E129" s="134">
        <v>0</v>
      </c>
      <c r="F129" s="134">
        <v>12636611.48</v>
      </c>
      <c r="G129" s="134">
        <v>0</v>
      </c>
      <c r="H129" s="135">
        <v>0</v>
      </c>
      <c r="I129" s="136">
        <v>74002717.070000008</v>
      </c>
      <c r="J129" s="130"/>
      <c r="K129" s="137"/>
      <c r="L129" s="131">
        <f t="shared" si="3"/>
        <v>74002717.070000008</v>
      </c>
      <c r="M129" s="119"/>
      <c r="N129" s="119"/>
    </row>
    <row r="130" spans="1:14" x14ac:dyDescent="0.35">
      <c r="A130" s="119" t="s">
        <v>208</v>
      </c>
      <c r="B130" s="133">
        <v>73598220</v>
      </c>
      <c r="C130" s="134">
        <v>2883413.58</v>
      </c>
      <c r="D130" s="134">
        <v>0</v>
      </c>
      <c r="E130" s="134">
        <v>0</v>
      </c>
      <c r="F130" s="134">
        <v>0</v>
      </c>
      <c r="G130" s="134">
        <v>0</v>
      </c>
      <c r="H130" s="135">
        <v>0</v>
      </c>
      <c r="I130" s="136">
        <v>76481633.579999998</v>
      </c>
      <c r="J130" s="130"/>
      <c r="K130" s="137"/>
      <c r="L130" s="131">
        <f t="shared" si="3"/>
        <v>76481633.579999998</v>
      </c>
      <c r="M130" s="119"/>
      <c r="N130" s="119"/>
    </row>
    <row r="131" spans="1:14" x14ac:dyDescent="0.35">
      <c r="A131" s="119" t="s">
        <v>209</v>
      </c>
      <c r="B131" s="133">
        <v>66561781.420000002</v>
      </c>
      <c r="C131" s="134">
        <v>3577808.4299999997</v>
      </c>
      <c r="D131" s="134">
        <v>0</v>
      </c>
      <c r="E131" s="134">
        <v>715397</v>
      </c>
      <c r="F131" s="134">
        <v>6328286.8399999999</v>
      </c>
      <c r="G131" s="134">
        <v>0</v>
      </c>
      <c r="H131" s="135">
        <v>285123.67000000004</v>
      </c>
      <c r="I131" s="136">
        <v>77468397.359999999</v>
      </c>
      <c r="J131" s="130"/>
      <c r="K131" s="137"/>
      <c r="L131" s="131">
        <f t="shared" si="3"/>
        <v>77468397.359999999</v>
      </c>
      <c r="M131" s="119"/>
      <c r="N131" s="119"/>
    </row>
    <row r="132" spans="1:14" x14ac:dyDescent="0.35">
      <c r="A132" s="119" t="s">
        <v>210</v>
      </c>
      <c r="B132" s="133">
        <v>73114592</v>
      </c>
      <c r="C132" s="134">
        <v>4770388</v>
      </c>
      <c r="D132" s="134">
        <v>0</v>
      </c>
      <c r="E132" s="134">
        <v>0</v>
      </c>
      <c r="F132" s="134">
        <v>0</v>
      </c>
      <c r="G132" s="134">
        <v>0</v>
      </c>
      <c r="H132" s="135">
        <v>121824</v>
      </c>
      <c r="I132" s="136">
        <v>78006804</v>
      </c>
      <c r="J132" s="130"/>
      <c r="K132" s="137"/>
      <c r="L132" s="131">
        <f t="shared" si="3"/>
        <v>78006804</v>
      </c>
      <c r="M132" s="119"/>
      <c r="N132" s="119"/>
    </row>
    <row r="133" spans="1:14" x14ac:dyDescent="0.35">
      <c r="A133" s="119" t="s">
        <v>211</v>
      </c>
      <c r="B133" s="133">
        <v>68605199.360000014</v>
      </c>
      <c r="C133" s="134">
        <v>2876510.78</v>
      </c>
      <c r="D133" s="134">
        <v>0</v>
      </c>
      <c r="E133" s="134">
        <v>0</v>
      </c>
      <c r="F133" s="134">
        <v>6503144.9900000002</v>
      </c>
      <c r="G133" s="134">
        <v>50593</v>
      </c>
      <c r="H133" s="135">
        <v>554153.81000000006</v>
      </c>
      <c r="I133" s="136">
        <v>78589601.940000013</v>
      </c>
      <c r="J133" s="130"/>
      <c r="K133" s="137"/>
      <c r="L133" s="131">
        <f t="shared" si="3"/>
        <v>78589601.940000013</v>
      </c>
      <c r="M133" s="119"/>
      <c r="N133" s="119"/>
    </row>
    <row r="134" spans="1:14" x14ac:dyDescent="0.35">
      <c r="A134" s="119" t="s">
        <v>212</v>
      </c>
      <c r="B134" s="133">
        <v>63562732</v>
      </c>
      <c r="C134" s="134">
        <v>828043</v>
      </c>
      <c r="D134" s="134">
        <v>0</v>
      </c>
      <c r="E134" s="134">
        <v>0</v>
      </c>
      <c r="F134" s="134">
        <v>17017161</v>
      </c>
      <c r="G134" s="134">
        <v>0</v>
      </c>
      <c r="H134" s="135">
        <v>322431</v>
      </c>
      <c r="I134" s="136">
        <v>81730367</v>
      </c>
      <c r="J134" s="130"/>
      <c r="K134" s="137"/>
      <c r="L134" s="131">
        <f t="shared" si="3"/>
        <v>81730367</v>
      </c>
      <c r="M134" s="119"/>
      <c r="N134" s="119"/>
    </row>
    <row r="135" spans="1:14" x14ac:dyDescent="0.35">
      <c r="A135" s="119" t="s">
        <v>213</v>
      </c>
      <c r="B135" s="133">
        <v>54362519</v>
      </c>
      <c r="C135" s="134">
        <v>26844856</v>
      </c>
      <c r="D135" s="134">
        <v>0</v>
      </c>
      <c r="E135" s="134">
        <v>0</v>
      </c>
      <c r="F135" s="134">
        <v>1172035</v>
      </c>
      <c r="G135" s="134">
        <v>825159</v>
      </c>
      <c r="H135" s="135">
        <v>-367503</v>
      </c>
      <c r="I135" s="136">
        <v>82837066</v>
      </c>
      <c r="J135" s="130"/>
      <c r="K135" s="137"/>
      <c r="L135" s="131">
        <f t="shared" si="3"/>
        <v>82837066</v>
      </c>
      <c r="M135" s="119"/>
      <c r="N135" s="119"/>
    </row>
    <row r="136" spans="1:14" x14ac:dyDescent="0.35">
      <c r="A136" s="119" t="s">
        <v>214</v>
      </c>
      <c r="B136" s="133">
        <v>70618838</v>
      </c>
      <c r="C136" s="134">
        <v>1207736</v>
      </c>
      <c r="D136" s="134">
        <v>0</v>
      </c>
      <c r="E136" s="134">
        <v>3500000</v>
      </c>
      <c r="F136" s="134">
        <v>7313722</v>
      </c>
      <c r="G136" s="134">
        <v>797532</v>
      </c>
      <c r="H136" s="135">
        <v>0</v>
      </c>
      <c r="I136" s="136">
        <v>83437828</v>
      </c>
      <c r="J136" s="130"/>
      <c r="K136" s="137"/>
      <c r="L136" s="131">
        <f t="shared" si="3"/>
        <v>83437828</v>
      </c>
      <c r="M136" s="119"/>
      <c r="N136" s="119"/>
    </row>
    <row r="137" spans="1:14" x14ac:dyDescent="0.35">
      <c r="A137" s="119" t="s">
        <v>215</v>
      </c>
      <c r="B137" s="133">
        <v>76129272.699999988</v>
      </c>
      <c r="C137" s="134">
        <v>4572798</v>
      </c>
      <c r="D137" s="134">
        <v>0</v>
      </c>
      <c r="E137" s="134">
        <v>3399996</v>
      </c>
      <c r="F137" s="134">
        <v>44208.17</v>
      </c>
      <c r="G137" s="134">
        <v>0</v>
      </c>
      <c r="H137" s="135">
        <v>110931</v>
      </c>
      <c r="I137" s="136">
        <v>84257205.86999999</v>
      </c>
      <c r="J137" s="130"/>
      <c r="K137" s="137"/>
      <c r="L137" s="131">
        <f t="shared" si="3"/>
        <v>84257205.86999999</v>
      </c>
      <c r="M137" s="119"/>
      <c r="N137" s="119"/>
    </row>
    <row r="138" spans="1:14" x14ac:dyDescent="0.35">
      <c r="A138" s="119" t="s">
        <v>216</v>
      </c>
      <c r="B138" s="133">
        <v>82267419</v>
      </c>
      <c r="C138" s="134">
        <v>1204868</v>
      </c>
      <c r="D138" s="134">
        <v>0</v>
      </c>
      <c r="E138" s="134">
        <v>0</v>
      </c>
      <c r="F138" s="134">
        <v>0</v>
      </c>
      <c r="G138" s="134">
        <v>61896</v>
      </c>
      <c r="H138" s="135">
        <v>929744</v>
      </c>
      <c r="I138" s="136">
        <v>84463927</v>
      </c>
      <c r="J138" s="130"/>
      <c r="K138" s="137"/>
      <c r="L138" s="131">
        <f t="shared" si="3"/>
        <v>84463927</v>
      </c>
      <c r="M138" s="119"/>
      <c r="N138" s="119"/>
    </row>
    <row r="139" spans="1:14" x14ac:dyDescent="0.35">
      <c r="A139" s="119" t="s">
        <v>217</v>
      </c>
      <c r="B139" s="133">
        <v>79843912.189999998</v>
      </c>
      <c r="C139" s="134">
        <v>13806523.550000001</v>
      </c>
      <c r="D139" s="134">
        <v>0</v>
      </c>
      <c r="E139" s="134">
        <v>0</v>
      </c>
      <c r="F139" s="134">
        <v>0</v>
      </c>
      <c r="G139" s="134">
        <v>1206268</v>
      </c>
      <c r="H139" s="135">
        <v>0</v>
      </c>
      <c r="I139" s="136">
        <v>94856703.739999995</v>
      </c>
      <c r="J139" s="130"/>
      <c r="K139" s="137"/>
      <c r="L139" s="131">
        <f t="shared" si="3"/>
        <v>94856703.739999995</v>
      </c>
      <c r="M139" s="119"/>
      <c r="N139" s="119"/>
    </row>
    <row r="140" spans="1:14" x14ac:dyDescent="0.35">
      <c r="A140" s="119" t="s">
        <v>218</v>
      </c>
      <c r="B140" s="133">
        <v>47354904.450000003</v>
      </c>
      <c r="C140" s="134">
        <v>25560308.020000003</v>
      </c>
      <c r="D140" s="134">
        <v>8479</v>
      </c>
      <c r="E140" s="134">
        <v>0</v>
      </c>
      <c r="F140" s="134">
        <v>26285273.160000004</v>
      </c>
      <c r="G140" s="134">
        <v>293137</v>
      </c>
      <c r="H140" s="135">
        <v>0</v>
      </c>
      <c r="I140" s="136">
        <v>99502101.629999995</v>
      </c>
      <c r="J140" s="130"/>
      <c r="K140" s="137"/>
      <c r="L140" s="131">
        <f t="shared" si="3"/>
        <v>99502101.629999995</v>
      </c>
      <c r="M140" s="119"/>
      <c r="N140" s="119"/>
    </row>
    <row r="141" spans="1:14" x14ac:dyDescent="0.35">
      <c r="A141" s="119" t="s">
        <v>219</v>
      </c>
      <c r="B141" s="133">
        <v>101071937.72999999</v>
      </c>
      <c r="C141" s="134">
        <v>1055405.3999999999</v>
      </c>
      <c r="D141" s="134">
        <v>0</v>
      </c>
      <c r="E141" s="134">
        <v>0</v>
      </c>
      <c r="F141" s="134">
        <v>185</v>
      </c>
      <c r="G141" s="134">
        <v>6205718</v>
      </c>
      <c r="H141" s="135">
        <v>66000</v>
      </c>
      <c r="I141" s="136">
        <v>108399246.13</v>
      </c>
      <c r="J141" s="130"/>
      <c r="K141" s="137"/>
      <c r="L141" s="131">
        <f t="shared" si="3"/>
        <v>108399246.13</v>
      </c>
      <c r="M141" s="119"/>
      <c r="N141" s="119"/>
    </row>
    <row r="142" spans="1:14" x14ac:dyDescent="0.35">
      <c r="A142" s="119" t="s">
        <v>220</v>
      </c>
      <c r="B142" s="133">
        <v>92465682</v>
      </c>
      <c r="C142" s="134">
        <v>11487830</v>
      </c>
      <c r="D142" s="134">
        <v>1600284</v>
      </c>
      <c r="E142" s="134">
        <v>0</v>
      </c>
      <c r="F142" s="134">
        <v>2065592</v>
      </c>
      <c r="G142" s="134">
        <v>0</v>
      </c>
      <c r="H142" s="135">
        <v>992313</v>
      </c>
      <c r="I142" s="136">
        <v>108611701</v>
      </c>
      <c r="J142" s="130"/>
      <c r="K142" s="137"/>
      <c r="L142" s="131">
        <f t="shared" si="3"/>
        <v>108611701</v>
      </c>
      <c r="M142" s="119"/>
      <c r="N142" s="119"/>
    </row>
    <row r="143" spans="1:14" x14ac:dyDescent="0.35">
      <c r="A143" s="119" t="s">
        <v>221</v>
      </c>
      <c r="B143" s="133">
        <v>73912446.979999989</v>
      </c>
      <c r="C143" s="134">
        <v>20058471.200000003</v>
      </c>
      <c r="D143" s="134">
        <v>0</v>
      </c>
      <c r="E143" s="134">
        <v>0</v>
      </c>
      <c r="F143" s="134">
        <v>7245588.8100000005</v>
      </c>
      <c r="G143" s="134">
        <v>9766169</v>
      </c>
      <c r="H143" s="135">
        <v>61656.72</v>
      </c>
      <c r="I143" s="136">
        <v>111044332.70999999</v>
      </c>
      <c r="J143" s="130"/>
      <c r="K143" s="137"/>
      <c r="L143" s="131">
        <f t="shared" ref="L143:L158" si="4">(I143-J143)+K143</f>
        <v>111044332.70999999</v>
      </c>
      <c r="M143" s="119"/>
      <c r="N143" s="119"/>
    </row>
    <row r="144" spans="1:14" x14ac:dyDescent="0.35">
      <c r="A144" s="119" t="s">
        <v>222</v>
      </c>
      <c r="B144" s="133">
        <v>66078582</v>
      </c>
      <c r="C144" s="134">
        <v>933568</v>
      </c>
      <c r="D144" s="134">
        <v>733462</v>
      </c>
      <c r="E144" s="134">
        <v>0</v>
      </c>
      <c r="F144" s="134">
        <v>45363879</v>
      </c>
      <c r="G144" s="134">
        <v>0</v>
      </c>
      <c r="H144" s="135">
        <v>346566</v>
      </c>
      <c r="I144" s="136">
        <v>113456057</v>
      </c>
      <c r="J144" s="130"/>
      <c r="K144" s="137"/>
      <c r="L144" s="131">
        <f t="shared" si="4"/>
        <v>113456057</v>
      </c>
      <c r="M144" s="119"/>
      <c r="N144" s="119"/>
    </row>
    <row r="145" spans="1:14" x14ac:dyDescent="0.35">
      <c r="A145" s="119" t="s">
        <v>223</v>
      </c>
      <c r="B145" s="133">
        <v>95819513</v>
      </c>
      <c r="C145" s="134">
        <v>15999894</v>
      </c>
      <c r="D145" s="134">
        <v>0</v>
      </c>
      <c r="E145" s="134">
        <v>0</v>
      </c>
      <c r="F145" s="134">
        <v>0</v>
      </c>
      <c r="G145" s="134">
        <v>5907378</v>
      </c>
      <c r="H145" s="135">
        <v>0</v>
      </c>
      <c r="I145" s="136">
        <v>117726785</v>
      </c>
      <c r="J145" s="130"/>
      <c r="K145" s="137"/>
      <c r="L145" s="131">
        <f t="shared" si="4"/>
        <v>117726785</v>
      </c>
      <c r="M145" s="119"/>
      <c r="N145" s="119"/>
    </row>
    <row r="146" spans="1:14" x14ac:dyDescent="0.35">
      <c r="A146" s="119" t="s">
        <v>224</v>
      </c>
      <c r="B146" s="133">
        <v>116101368</v>
      </c>
      <c r="C146" s="134">
        <v>6819931</v>
      </c>
      <c r="D146" s="134">
        <v>0</v>
      </c>
      <c r="E146" s="134">
        <v>-3459890</v>
      </c>
      <c r="F146" s="134">
        <v>0</v>
      </c>
      <c r="G146" s="134">
        <v>15656</v>
      </c>
      <c r="H146" s="135">
        <v>0</v>
      </c>
      <c r="I146" s="136">
        <v>119477065</v>
      </c>
      <c r="J146" s="130"/>
      <c r="K146" s="137"/>
      <c r="L146" s="131">
        <f t="shared" si="4"/>
        <v>119477065</v>
      </c>
      <c r="M146" s="119"/>
      <c r="N146" s="119"/>
    </row>
    <row r="147" spans="1:14" x14ac:dyDescent="0.35">
      <c r="A147" s="119" t="s">
        <v>225</v>
      </c>
      <c r="B147" s="133">
        <v>99065191.799999997</v>
      </c>
      <c r="C147" s="134">
        <v>18399693.370000001</v>
      </c>
      <c r="D147" s="134">
        <v>7374156</v>
      </c>
      <c r="E147" s="134">
        <v>0</v>
      </c>
      <c r="F147" s="134">
        <v>6372335.8399999989</v>
      </c>
      <c r="G147" s="134">
        <v>0</v>
      </c>
      <c r="H147" s="135">
        <v>540775.43999999994</v>
      </c>
      <c r="I147" s="136">
        <v>131752152.45</v>
      </c>
      <c r="J147" s="130"/>
      <c r="K147" s="137"/>
      <c r="L147" s="131">
        <f t="shared" si="4"/>
        <v>131752152.45</v>
      </c>
      <c r="M147" s="119"/>
      <c r="N147" s="119"/>
    </row>
    <row r="148" spans="1:14" x14ac:dyDescent="0.35">
      <c r="A148" s="119" t="s">
        <v>226</v>
      </c>
      <c r="B148" s="133">
        <v>128904579</v>
      </c>
      <c r="C148" s="134">
        <v>9099670.6799999997</v>
      </c>
      <c r="D148" s="134">
        <v>0</v>
      </c>
      <c r="E148" s="134">
        <v>498038</v>
      </c>
      <c r="F148" s="134">
        <v>0</v>
      </c>
      <c r="G148" s="134">
        <v>464017</v>
      </c>
      <c r="H148" s="135">
        <v>0</v>
      </c>
      <c r="I148" s="136">
        <v>138966304.68000001</v>
      </c>
      <c r="J148" s="130"/>
      <c r="K148" s="137"/>
      <c r="L148" s="131">
        <f t="shared" si="4"/>
        <v>138966304.68000001</v>
      </c>
      <c r="M148" s="119"/>
      <c r="N148" s="119"/>
    </row>
    <row r="149" spans="1:14" x14ac:dyDescent="0.35">
      <c r="A149" s="119" t="s">
        <v>227</v>
      </c>
      <c r="B149" s="133">
        <v>90706886.739999995</v>
      </c>
      <c r="C149" s="134">
        <v>8230981.7700000014</v>
      </c>
      <c r="D149" s="134">
        <v>9893617</v>
      </c>
      <c r="E149" s="134">
        <v>0</v>
      </c>
      <c r="F149" s="134">
        <v>33221431.030000009</v>
      </c>
      <c r="G149" s="134">
        <v>9746</v>
      </c>
      <c r="H149" s="135">
        <v>494994.82000000007</v>
      </c>
      <c r="I149" s="136">
        <v>142557657.35999998</v>
      </c>
      <c r="J149" s="130"/>
      <c r="K149" s="137"/>
      <c r="L149" s="131">
        <f t="shared" si="4"/>
        <v>142557657.35999998</v>
      </c>
      <c r="M149" s="119"/>
      <c r="N149" s="119"/>
    </row>
    <row r="150" spans="1:14" x14ac:dyDescent="0.35">
      <c r="A150" s="119" t="s">
        <v>228</v>
      </c>
      <c r="B150" s="133">
        <v>134657837</v>
      </c>
      <c r="C150" s="134">
        <v>2497564</v>
      </c>
      <c r="D150" s="134">
        <v>0</v>
      </c>
      <c r="E150" s="134">
        <v>0</v>
      </c>
      <c r="F150" s="134">
        <v>0</v>
      </c>
      <c r="G150" s="134">
        <v>12520446</v>
      </c>
      <c r="H150" s="135">
        <v>854026</v>
      </c>
      <c r="I150" s="136">
        <v>150529873</v>
      </c>
      <c r="J150" s="130"/>
      <c r="K150" s="137"/>
      <c r="L150" s="131">
        <f t="shared" si="4"/>
        <v>150529873</v>
      </c>
      <c r="M150" s="119"/>
      <c r="N150" s="119"/>
    </row>
    <row r="151" spans="1:14" x14ac:dyDescent="0.35">
      <c r="A151" s="119" t="s">
        <v>229</v>
      </c>
      <c r="B151" s="133">
        <v>142940539.53</v>
      </c>
      <c r="C151" s="134">
        <v>18515840.450000003</v>
      </c>
      <c r="D151" s="134">
        <v>0</v>
      </c>
      <c r="E151" s="134">
        <v>0</v>
      </c>
      <c r="F151" s="134">
        <v>7571191.4300000016</v>
      </c>
      <c r="G151" s="134">
        <v>0</v>
      </c>
      <c r="H151" s="135">
        <v>0</v>
      </c>
      <c r="I151" s="136">
        <v>169027571.41000003</v>
      </c>
      <c r="J151" s="130"/>
      <c r="K151" s="137"/>
      <c r="L151" s="131">
        <f t="shared" si="4"/>
        <v>169027571.41000003</v>
      </c>
      <c r="M151" s="119"/>
      <c r="N151" s="119"/>
    </row>
    <row r="152" spans="1:14" x14ac:dyDescent="0.35">
      <c r="A152" s="119" t="s">
        <v>230</v>
      </c>
      <c r="B152" s="133">
        <v>80136246.753596514</v>
      </c>
      <c r="C152" s="134">
        <v>2769258.6436363636</v>
      </c>
      <c r="D152" s="134">
        <v>0</v>
      </c>
      <c r="E152" s="134">
        <v>0</v>
      </c>
      <c r="F152" s="134">
        <v>77631995.49818182</v>
      </c>
      <c r="G152" s="134">
        <v>9686319.2727272734</v>
      </c>
      <c r="H152" s="135">
        <v>0</v>
      </c>
      <c r="I152" s="136">
        <v>170223820.16814199</v>
      </c>
      <c r="J152" s="130"/>
      <c r="K152" s="137"/>
      <c r="L152" s="131">
        <f t="shared" si="4"/>
        <v>170223820.16814199</v>
      </c>
      <c r="M152" s="119"/>
      <c r="N152" s="119"/>
    </row>
    <row r="153" spans="1:14" x14ac:dyDescent="0.35">
      <c r="A153" s="119" t="s">
        <v>231</v>
      </c>
      <c r="B153" s="133">
        <v>141683208.53</v>
      </c>
      <c r="C153" s="134">
        <v>17574988.649999999</v>
      </c>
      <c r="D153" s="134">
        <v>0</v>
      </c>
      <c r="E153" s="134">
        <v>2594697</v>
      </c>
      <c r="F153" s="134">
        <v>13936580.68</v>
      </c>
      <c r="G153" s="134">
        <v>0</v>
      </c>
      <c r="H153" s="135">
        <v>0</v>
      </c>
      <c r="I153" s="136">
        <v>175789474.86000001</v>
      </c>
      <c r="J153" s="130"/>
      <c r="K153" s="137"/>
      <c r="L153" s="131">
        <f t="shared" si="4"/>
        <v>175789474.86000001</v>
      </c>
      <c r="M153" s="119"/>
      <c r="N153" s="119"/>
    </row>
    <row r="154" spans="1:14" x14ac:dyDescent="0.35">
      <c r="A154" s="119" t="s">
        <v>232</v>
      </c>
      <c r="B154" s="133">
        <v>166692534.02999997</v>
      </c>
      <c r="C154" s="134">
        <v>6338351.8399999999</v>
      </c>
      <c r="D154" s="134">
        <v>0</v>
      </c>
      <c r="E154" s="134">
        <v>0</v>
      </c>
      <c r="F154" s="134">
        <v>14555280.370000001</v>
      </c>
      <c r="G154" s="134">
        <v>0</v>
      </c>
      <c r="H154" s="135">
        <v>127204.35999999999</v>
      </c>
      <c r="I154" s="136">
        <v>187713370.59999999</v>
      </c>
      <c r="J154" s="130"/>
      <c r="K154" s="137"/>
      <c r="L154" s="131">
        <f t="shared" si="4"/>
        <v>187713370.59999999</v>
      </c>
      <c r="M154" s="119"/>
      <c r="N154" s="119"/>
    </row>
    <row r="155" spans="1:14" x14ac:dyDescent="0.35">
      <c r="A155" s="119" t="s">
        <v>233</v>
      </c>
      <c r="B155" s="133">
        <v>185719846</v>
      </c>
      <c r="C155" s="134">
        <v>650014</v>
      </c>
      <c r="D155" s="134">
        <v>0</v>
      </c>
      <c r="E155" s="134">
        <v>13200000</v>
      </c>
      <c r="F155" s="134">
        <v>0</v>
      </c>
      <c r="G155" s="134">
        <v>34071</v>
      </c>
      <c r="H155" s="135">
        <v>2191420</v>
      </c>
      <c r="I155" s="136">
        <v>201795351</v>
      </c>
      <c r="J155" s="130"/>
      <c r="K155" s="137"/>
      <c r="L155" s="131">
        <f t="shared" si="4"/>
        <v>201795351</v>
      </c>
      <c r="M155" s="119"/>
      <c r="N155" s="119"/>
    </row>
    <row r="156" spans="1:14" x14ac:dyDescent="0.35">
      <c r="A156" s="119" t="s">
        <v>234</v>
      </c>
      <c r="B156" s="133">
        <v>131080643</v>
      </c>
      <c r="C156" s="134">
        <v>15356020.363636363</v>
      </c>
      <c r="D156" s="134">
        <v>41432233.090909094</v>
      </c>
      <c r="E156" s="134">
        <v>-4913580</v>
      </c>
      <c r="F156" s="134">
        <v>20570690.181818184</v>
      </c>
      <c r="G156" s="134">
        <v>0</v>
      </c>
      <c r="H156" s="135">
        <v>1789305.8181818181</v>
      </c>
      <c r="I156" s="136">
        <v>205315312.45454547</v>
      </c>
      <c r="J156" s="130"/>
      <c r="K156" s="137"/>
      <c r="L156" s="131">
        <f t="shared" si="4"/>
        <v>205315312.45454547</v>
      </c>
      <c r="M156" s="119"/>
      <c r="N156" s="119"/>
    </row>
    <row r="157" spans="1:14" x14ac:dyDescent="0.35">
      <c r="A157" s="119" t="s">
        <v>235</v>
      </c>
      <c r="B157" s="133">
        <v>269090856.08000004</v>
      </c>
      <c r="C157" s="134">
        <v>208948.57</v>
      </c>
      <c r="D157" s="134">
        <v>2887216</v>
      </c>
      <c r="E157" s="134">
        <v>2019554</v>
      </c>
      <c r="F157" s="134">
        <v>0</v>
      </c>
      <c r="G157" s="134">
        <v>0</v>
      </c>
      <c r="H157" s="135">
        <v>4032678.4800000004</v>
      </c>
      <c r="I157" s="136">
        <v>278239253.13000005</v>
      </c>
      <c r="J157" s="130"/>
      <c r="K157" s="137"/>
      <c r="L157" s="131">
        <f t="shared" si="4"/>
        <v>278239253.13000005</v>
      </c>
      <c r="M157" s="119"/>
      <c r="N157" s="119"/>
    </row>
    <row r="158" spans="1:14" x14ac:dyDescent="0.35">
      <c r="A158" s="119" t="s">
        <v>236</v>
      </c>
      <c r="B158" s="133">
        <v>203607517</v>
      </c>
      <c r="C158" s="134">
        <v>11573851</v>
      </c>
      <c r="D158" s="134">
        <v>0</v>
      </c>
      <c r="E158" s="134">
        <v>0</v>
      </c>
      <c r="F158" s="134">
        <v>120684923</v>
      </c>
      <c r="G158" s="134">
        <v>0</v>
      </c>
      <c r="H158" s="135">
        <v>579304</v>
      </c>
      <c r="I158" s="136">
        <v>336445595</v>
      </c>
      <c r="J158" s="130"/>
      <c r="K158" s="137"/>
      <c r="L158" s="131">
        <f t="shared" si="4"/>
        <v>336445595</v>
      </c>
      <c r="M158" s="119"/>
      <c r="N158" s="119"/>
    </row>
    <row r="159" spans="1:14" ht="15" thickBot="1" x14ac:dyDescent="0.4">
      <c r="A159" s="119"/>
      <c r="B159" s="138"/>
      <c r="C159" s="138"/>
      <c r="D159" s="138"/>
      <c r="E159" s="138"/>
      <c r="F159" s="138"/>
      <c r="G159" s="138"/>
      <c r="H159" s="139"/>
      <c r="I159" s="136"/>
      <c r="J159" s="130"/>
      <c r="K159" s="137"/>
      <c r="L159" s="131">
        <f t="shared" ref="L159" si="5">(I159-J159)+K159</f>
        <v>0</v>
      </c>
      <c r="M159" s="119"/>
      <c r="N159" s="119"/>
    </row>
    <row r="160" spans="1:14" ht="15" thickBot="1" x14ac:dyDescent="0.4">
      <c r="A160" s="140" t="s">
        <v>237</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0</v>
      </c>
      <c r="K160" s="137">
        <f>SUM(K4:K159)</f>
        <v>0</v>
      </c>
      <c r="L160" s="145">
        <f t="shared" ref="L160" si="6">I160-J160+K160</f>
        <v>7561333615.4795055</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78"/>
  <sheetViews>
    <sheetView tabSelected="1" topLeftCell="A31" zoomScale="85" zoomScaleNormal="85" workbookViewId="0">
      <selection activeCell="G36" sqref="G36"/>
    </sheetView>
  </sheetViews>
  <sheetFormatPr defaultRowHeight="14" x14ac:dyDescent="0.3"/>
  <cols>
    <col min="1" max="1" width="67.19921875" style="44" customWidth="1"/>
    <col min="2" max="3" width="16.69921875" style="44" customWidth="1"/>
    <col min="4" max="4" width="17.69921875" style="44" customWidth="1"/>
    <col min="5" max="5" width="17.296875" style="44" customWidth="1"/>
    <col min="6" max="6" width="18.19921875" style="44" customWidth="1"/>
    <col min="7" max="9" width="22.69921875" customWidth="1"/>
  </cols>
  <sheetData>
    <row r="1" spans="1:8" ht="81" customHeight="1" x14ac:dyDescent="0.3">
      <c r="A1" s="215" t="s">
        <v>238</v>
      </c>
      <c r="B1" s="216"/>
      <c r="C1" s="216"/>
      <c r="D1" s="217"/>
      <c r="E1" s="217"/>
      <c r="F1" s="218"/>
    </row>
    <row r="2" spans="1:8" ht="17.5" customHeight="1" x14ac:dyDescent="0.3">
      <c r="A2" s="164"/>
      <c r="B2" s="165"/>
      <c r="C2" s="165"/>
      <c r="D2" s="165"/>
      <c r="E2" s="166"/>
      <c r="F2" s="166"/>
    </row>
    <row r="3" spans="1:8" ht="18.649999999999999" customHeight="1" x14ac:dyDescent="0.3">
      <c r="A3" s="167" t="s">
        <v>239</v>
      </c>
      <c r="B3" s="168"/>
      <c r="C3" s="168"/>
      <c r="D3" s="165"/>
      <c r="E3" s="166"/>
      <c r="F3" s="166"/>
    </row>
    <row r="4" spans="1:8" ht="18.649999999999999" customHeight="1" x14ac:dyDescent="0.3">
      <c r="A4" s="167"/>
      <c r="B4" s="169">
        <v>2024</v>
      </c>
      <c r="C4" s="169">
        <v>2025</v>
      </c>
      <c r="D4" s="170">
        <v>2026</v>
      </c>
      <c r="E4" s="170">
        <v>2027</v>
      </c>
      <c r="F4" s="170">
        <v>2028</v>
      </c>
    </row>
    <row r="5" spans="1:8" x14ac:dyDescent="0.3">
      <c r="A5" s="165" t="s">
        <v>240</v>
      </c>
      <c r="B5" s="166">
        <f>'Dues Calculations - Low Growth '!L161</f>
        <v>171036.34018738518</v>
      </c>
      <c r="C5" s="166">
        <f>'Dues Calculations - Low Growth '!Q161</f>
        <v>176167.43039300645</v>
      </c>
      <c r="D5" s="166">
        <f>'Dues Calculations - Low Growth '!V161</f>
        <v>181452.45330479651</v>
      </c>
      <c r="E5" s="166">
        <f>'Dues Calculations - Low Growth '!AA161</f>
        <v>186896.02690394039</v>
      </c>
      <c r="F5" s="166">
        <f>'Dues Calculations - Low Growth '!AF161</f>
        <v>192502.90771105819</v>
      </c>
    </row>
    <row r="6" spans="1:8" x14ac:dyDescent="0.3">
      <c r="A6" s="165" t="s">
        <v>241</v>
      </c>
      <c r="B6" s="166">
        <f>'Dues Calculations - Low Growth '!M161</f>
        <v>174300.2150602531</v>
      </c>
      <c r="C6" s="166">
        <f>'Dues Calculations - Low Growth '!R161</f>
        <v>179529.22151206044</v>
      </c>
      <c r="D6" s="166">
        <f>'Dues Calculations - Low Growth '!W161</f>
        <v>184915.09819165838</v>
      </c>
      <c r="E6" s="166">
        <f>'Dues Calculations - Low Growth '!AB161</f>
        <v>190462.55115366596</v>
      </c>
      <c r="F6" s="166">
        <f>'Dues Calculations - Low Growth '!AG161</f>
        <v>196176.42770453397</v>
      </c>
      <c r="G6" s="43"/>
      <c r="H6" s="43"/>
    </row>
    <row r="7" spans="1:8" x14ac:dyDescent="0.3">
      <c r="A7" s="165" t="s">
        <v>242</v>
      </c>
      <c r="B7" s="166">
        <f>B5-B6</f>
        <v>-3263.8748728679202</v>
      </c>
      <c r="C7" s="166">
        <f t="shared" ref="C7:F7" si="0">C5-C6</f>
        <v>-3361.791119053989</v>
      </c>
      <c r="D7" s="166">
        <f t="shared" si="0"/>
        <v>-3462.6448868618754</v>
      </c>
      <c r="E7" s="166">
        <f t="shared" si="0"/>
        <v>-3566.5242497255676</v>
      </c>
      <c r="F7" s="166">
        <f t="shared" si="0"/>
        <v>-3673.5199934757838</v>
      </c>
    </row>
    <row r="8" spans="1:8" x14ac:dyDescent="0.3">
      <c r="A8" s="165"/>
      <c r="B8" s="166"/>
      <c r="C8" s="166"/>
      <c r="D8" s="166"/>
      <c r="E8" s="166"/>
      <c r="F8" s="166"/>
    </row>
    <row r="9" spans="1:8" x14ac:dyDescent="0.3">
      <c r="A9" s="167" t="s">
        <v>243</v>
      </c>
      <c r="B9" s="166"/>
      <c r="C9" s="166"/>
      <c r="D9" s="166"/>
      <c r="E9" s="166"/>
      <c r="F9" s="166"/>
    </row>
    <row r="10" spans="1:8" x14ac:dyDescent="0.3">
      <c r="A10" s="165" t="s">
        <v>240</v>
      </c>
      <c r="B10" s="166">
        <f>'Dues Calculations - Hi Growth'!L161</f>
        <v>172522.13715588729</v>
      </c>
      <c r="C10" s="166">
        <f>'Dues Calculations - Hi Growth'!Q161</f>
        <v>179221.30890915223</v>
      </c>
      <c r="D10" s="166">
        <f>'Dues Calculations - Hi Growth'!V161</f>
        <v>186150.7374551832</v>
      </c>
      <c r="E10" s="166">
        <f>'Dues Calculations - Hi Growth'!AA161</f>
        <v>193276.86620452517</v>
      </c>
      <c r="F10" s="166">
        <f>'Dues Calculations - Hi Growth'!AF161</f>
        <v>200679.80646602268</v>
      </c>
    </row>
    <row r="11" spans="1:8" x14ac:dyDescent="0.3">
      <c r="A11" s="165" t="s">
        <v>241</v>
      </c>
      <c r="B11" s="166">
        <f>'Dues Calculations - Hi Growth'!M161</f>
        <v>177104.45406104947</v>
      </c>
      <c r="C11" s="166">
        <f>'Dues Calculations - Hi Growth'!R161</f>
        <v>185214.0826879766</v>
      </c>
      <c r="D11" s="166">
        <f>'Dues Calculations - Hi Growth'!W161</f>
        <v>193630.95714274808</v>
      </c>
      <c r="E11" s="166">
        <f>'Dues Calculations - Hi Growth'!AB161</f>
        <v>202338.0412156425</v>
      </c>
      <c r="F11" s="166">
        <f>'Dues Calculations - Hi Growth'!AG161</f>
        <v>211326.72644683436</v>
      </c>
    </row>
    <row r="12" spans="1:8" x14ac:dyDescent="0.3">
      <c r="A12" s="165" t="s">
        <v>242</v>
      </c>
      <c r="B12" s="166">
        <f>B10-B11</f>
        <v>-4582.3169051621808</v>
      </c>
      <c r="C12" s="166">
        <f t="shared" ref="C12:F12" si="1">C10-C11</f>
        <v>-5992.7737788243685</v>
      </c>
      <c r="D12" s="166">
        <f t="shared" si="1"/>
        <v>-7480.2196875648806</v>
      </c>
      <c r="E12" s="166">
        <f t="shared" si="1"/>
        <v>-9061.1750111173315</v>
      </c>
      <c r="F12" s="166">
        <f t="shared" si="1"/>
        <v>-10646.919980811683</v>
      </c>
    </row>
    <row r="13" spans="1:8" x14ac:dyDescent="0.3">
      <c r="A13" s="165"/>
      <c r="B13" s="166"/>
      <c r="C13" s="166"/>
      <c r="D13" s="166"/>
      <c r="E13" s="166"/>
      <c r="F13" s="166"/>
    </row>
    <row r="14" spans="1:8" x14ac:dyDescent="0.3">
      <c r="A14" s="165"/>
      <c r="B14" s="165"/>
      <c r="C14" s="165"/>
      <c r="D14" s="165"/>
      <c r="E14" s="165"/>
      <c r="F14" s="165"/>
    </row>
    <row r="15" spans="1:8" ht="13" customHeight="1" x14ac:dyDescent="0.3">
      <c r="A15" s="219" t="s">
        <v>246</v>
      </c>
      <c r="B15" s="220"/>
      <c r="C15" s="220"/>
      <c r="D15" s="220"/>
      <c r="E15" s="220"/>
      <c r="F15" s="220"/>
    </row>
    <row r="16" spans="1:8" x14ac:dyDescent="0.3">
      <c r="A16" s="184" t="s">
        <v>254</v>
      </c>
      <c r="B16" s="185"/>
      <c r="C16" s="185"/>
      <c r="D16" s="185"/>
      <c r="E16" s="185"/>
      <c r="F16" s="185"/>
    </row>
    <row r="17" spans="1:6" x14ac:dyDescent="0.3">
      <c r="A17" s="185" t="s">
        <v>244</v>
      </c>
      <c r="B17" s="186">
        <f>'Dues Calculations - Low Growth '!M164</f>
        <v>6.4999999999999997E-3</v>
      </c>
      <c r="C17" s="186">
        <f>'Dues Calculations - Low Growth '!R164</f>
        <v>6.4999999999999997E-3</v>
      </c>
      <c r="D17" s="186">
        <f>'Dues Calculations - Low Growth '!W164</f>
        <v>6.4999999999999997E-3</v>
      </c>
      <c r="E17" s="186">
        <f>'Dues Calculations - Low Growth '!AB164</f>
        <v>6.4999999999999988E-3</v>
      </c>
      <c r="F17" s="186">
        <f>'Dues Calculations - Low Growth '!AG164</f>
        <v>6.4999999999999997E-3</v>
      </c>
    </row>
    <row r="18" spans="1:6" x14ac:dyDescent="0.3">
      <c r="A18" s="185" t="s">
        <v>245</v>
      </c>
      <c r="B18" s="186">
        <f>'Dues Calculations - Low Growth '!M166</f>
        <v>7.2044500039468266E-4</v>
      </c>
      <c r="C18" s="186">
        <f>'Dues Calculations - Low Growth '!R166</f>
        <v>7.2044500039468245E-4</v>
      </c>
      <c r="D18" s="186">
        <f>'Dues Calculations - Low Growth '!W166</f>
        <v>7.2044500079513415E-4</v>
      </c>
      <c r="E18" s="186">
        <f>'Dues Calculations - Low Growth '!AB166</f>
        <v>7.2044500097131017E-4</v>
      </c>
      <c r="F18" s="186">
        <f>'Dues Calculations - Low Growth '!AG166</f>
        <v>7.2044500114235488E-4</v>
      </c>
    </row>
    <row r="19" spans="1:6" x14ac:dyDescent="0.3">
      <c r="A19" s="185" t="s">
        <v>258</v>
      </c>
      <c r="B19" s="187">
        <f>B17/B18</f>
        <v>9.0222015510401121</v>
      </c>
      <c r="C19" s="187">
        <f t="shared" ref="C19:F19" si="2">C17/C18</f>
        <v>9.0222015510401139</v>
      </c>
      <c r="D19" s="187">
        <f t="shared" si="2"/>
        <v>9.0222015460252187</v>
      </c>
      <c r="E19" s="187">
        <f t="shared" si="2"/>
        <v>9.0222015438189498</v>
      </c>
      <c r="F19" s="187">
        <f t="shared" si="2"/>
        <v>9.0222015416769406</v>
      </c>
    </row>
    <row r="20" spans="1:6" x14ac:dyDescent="0.3">
      <c r="A20" s="185"/>
      <c r="B20" s="186"/>
      <c r="C20" s="186"/>
      <c r="D20" s="186"/>
      <c r="E20" s="186"/>
      <c r="F20" s="186"/>
    </row>
    <row r="21" spans="1:6" x14ac:dyDescent="0.3">
      <c r="A21" s="184" t="s">
        <v>255</v>
      </c>
      <c r="B21" s="186"/>
      <c r="C21" s="186"/>
      <c r="D21" s="186"/>
      <c r="E21" s="186"/>
      <c r="F21" s="186"/>
    </row>
    <row r="22" spans="1:6" x14ac:dyDescent="0.3">
      <c r="A22" s="185" t="s">
        <v>244</v>
      </c>
      <c r="B22" s="186">
        <f>'Dues Calculations - Hi Growth'!M164</f>
        <v>6.4999999999999997E-3</v>
      </c>
      <c r="C22" s="186">
        <f>'Dues Calculations - Hi Growth'!R164</f>
        <v>6.4999999999999997E-3</v>
      </c>
      <c r="D22" s="186">
        <f>'Dues Calculations - Hi Growth'!W164</f>
        <v>6.4999999999999997E-3</v>
      </c>
      <c r="E22" s="186">
        <f>'Dues Calculations - Hi Growth'!AB164</f>
        <v>6.4999999999999997E-3</v>
      </c>
      <c r="F22" s="186">
        <f>'Dues Calculations - Hi Growth'!AG164</f>
        <v>6.4999999999999997E-3</v>
      </c>
    </row>
    <row r="23" spans="1:6" x14ac:dyDescent="0.3">
      <c r="A23" s="185" t="s">
        <v>245</v>
      </c>
      <c r="B23" s="186">
        <f>'Dues Calculations - Hi Growth'!M166</f>
        <v>6.935124770154422E-4</v>
      </c>
      <c r="C23" s="186">
        <f>'Dues Calculations - Hi Growth'!R166</f>
        <v>6.6758677694009837E-4</v>
      </c>
      <c r="D23" s="186">
        <f>'Dues Calculations - Hi Growth'!W166</f>
        <v>6.4263026227149949E-4</v>
      </c>
      <c r="E23" s="186">
        <f>'Dues Calculations - Hi Growth'!AB166</f>
        <v>6.1860670121636097E-4</v>
      </c>
      <c r="F23" s="186">
        <f>'Dues Calculations - Hi Growth'!AG166</f>
        <v>5.9548121720011653E-4</v>
      </c>
    </row>
    <row r="24" spans="1:6" x14ac:dyDescent="0.3">
      <c r="A24" s="185" t="s">
        <v>258</v>
      </c>
      <c r="B24" s="187">
        <f>B22/B23</f>
        <v>9.3725783103038047</v>
      </c>
      <c r="C24" s="187">
        <f t="shared" ref="C24:F24" si="3">C22/C23</f>
        <v>9.7365619340049268</v>
      </c>
      <c r="D24" s="187">
        <f t="shared" si="3"/>
        <v>10.114680838441233</v>
      </c>
      <c r="E24" s="187">
        <f t="shared" si="3"/>
        <v>10.507483975228698</v>
      </c>
      <c r="F24" s="187">
        <f t="shared" si="3"/>
        <v>10.915541602743147</v>
      </c>
    </row>
    <row r="25" spans="1:6" x14ac:dyDescent="0.3">
      <c r="A25" s="185"/>
      <c r="B25" s="186"/>
      <c r="C25" s="186"/>
      <c r="D25" s="186"/>
      <c r="E25" s="186"/>
      <c r="F25" s="186"/>
    </row>
    <row r="26" spans="1:6" x14ac:dyDescent="0.3">
      <c r="A26" s="184" t="s">
        <v>256</v>
      </c>
      <c r="B26" s="186"/>
      <c r="C26" s="186"/>
      <c r="D26" s="186"/>
      <c r="E26" s="186"/>
      <c r="F26" s="186"/>
    </row>
    <row r="27" spans="1:6" x14ac:dyDescent="0.3">
      <c r="A27" s="185" t="s">
        <v>244</v>
      </c>
      <c r="B27" s="186">
        <f>'Dues Calculations - Low Growth '!L164</f>
        <v>0.01</v>
      </c>
      <c r="C27" s="186">
        <f>'Dues Calculations - Low Growth '!Q164</f>
        <v>0.01</v>
      </c>
      <c r="D27" s="186">
        <f>'Dues Calculations - Low Growth '!V164</f>
        <v>0.01</v>
      </c>
      <c r="E27" s="186">
        <f>'Dues Calculations - Low Growth '!AA164</f>
        <v>0.01</v>
      </c>
      <c r="F27" s="186">
        <f>'Dues Calculations - Low Growth '!AF164</f>
        <v>0.01</v>
      </c>
    </row>
    <row r="28" spans="1:6" x14ac:dyDescent="0.3">
      <c r="A28" s="185" t="s">
        <v>245</v>
      </c>
      <c r="B28" s="186">
        <f>'Dues Calculations - Low Growth '!L166</f>
        <v>5.568675879886833E-4</v>
      </c>
      <c r="C28" s="186">
        <f>'Dues Calculations - Low Growth '!Q166</f>
        <v>5.5686758798868341E-4</v>
      </c>
      <c r="D28" s="186">
        <f>'Dues Calculations - Low Growth '!V166</f>
        <v>5.5686758798868341E-4</v>
      </c>
      <c r="E28" s="186">
        <f>'Dues Calculations - Low Growth '!AA166</f>
        <v>5.5686758798868341E-4</v>
      </c>
      <c r="F28" s="186">
        <f>'Dues Calculations - Low Growth '!AF166</f>
        <v>5.5686758798868341E-4</v>
      </c>
    </row>
    <row r="29" spans="1:6" x14ac:dyDescent="0.3">
      <c r="A29" s="185" t="s">
        <v>258</v>
      </c>
      <c r="B29" s="187">
        <f>B27/B28</f>
        <v>17.957590306374989</v>
      </c>
      <c r="C29" s="187">
        <f t="shared" ref="C29:F29" si="4">C27/C28</f>
        <v>17.957590306374986</v>
      </c>
      <c r="D29" s="187">
        <f t="shared" si="4"/>
        <v>17.957590306374986</v>
      </c>
      <c r="E29" s="187">
        <f t="shared" si="4"/>
        <v>17.957590306374986</v>
      </c>
      <c r="F29" s="187">
        <f t="shared" si="4"/>
        <v>17.957590306374986</v>
      </c>
    </row>
    <row r="30" spans="1:6" x14ac:dyDescent="0.3">
      <c r="A30" s="185"/>
      <c r="B30" s="186"/>
      <c r="C30" s="186"/>
      <c r="D30" s="186"/>
      <c r="E30" s="186"/>
      <c r="F30" s="186"/>
    </row>
    <row r="31" spans="1:6" x14ac:dyDescent="0.3">
      <c r="A31" s="184" t="s">
        <v>257</v>
      </c>
      <c r="B31" s="186"/>
      <c r="C31" s="186"/>
      <c r="D31" s="186"/>
      <c r="E31" s="186"/>
      <c r="F31" s="186"/>
    </row>
    <row r="32" spans="1:6" ht="18.649999999999999" customHeight="1" x14ac:dyDescent="0.3">
      <c r="A32" s="185" t="s">
        <v>244</v>
      </c>
      <c r="B32" s="186">
        <f>'Dues Calculations - Hi Growth'!L164</f>
        <v>0.01</v>
      </c>
      <c r="C32" s="186">
        <f>'Dues Calculations - Hi Growth'!Q164</f>
        <v>0.01</v>
      </c>
      <c r="D32" s="186">
        <f>'Dues Calculations - Hi Growth'!V164</f>
        <v>0.01</v>
      </c>
      <c r="E32" s="186">
        <f>'Dues Calculations - Hi Growth'!AA164</f>
        <v>0.01</v>
      </c>
      <c r="F32" s="186">
        <f>'Dues Calculations - Hi Growth'!AF164</f>
        <v>0.01</v>
      </c>
    </row>
    <row r="33" spans="1:6" ht="18.649999999999999" customHeight="1" x14ac:dyDescent="0.3">
      <c r="A33" s="185" t="s">
        <v>245</v>
      </c>
      <c r="B33" s="186">
        <f>'Dues Calculations - Hi Growth'!L166</f>
        <v>5.3605010806387278E-4</v>
      </c>
      <c r="C33" s="186">
        <f>'Dues Calculations - Hi Growth'!Q166</f>
        <v>5.1601085168765325E-4</v>
      </c>
      <c r="D33" s="186">
        <f>'Dues Calculations - Hi Growth'!V166</f>
        <v>4.9672072639091853E-4</v>
      </c>
      <c r="E33" s="186">
        <f>'Dues Calculations - Hi Growth'!AA166</f>
        <v>4.7815172727350109E-4</v>
      </c>
      <c r="F33" s="186">
        <f>'Dues Calculations - Hi Growth'!AF166</f>
        <v>4.6027689634738886E-4</v>
      </c>
    </row>
    <row r="34" spans="1:6" ht="18.649999999999999" customHeight="1" x14ac:dyDescent="0.3">
      <c r="A34" s="185" t="s">
        <v>258</v>
      </c>
      <c r="B34" s="187">
        <f>B32/B33</f>
        <v>18.654972454195374</v>
      </c>
      <c r="C34" s="187">
        <f t="shared" ref="C34:F34" si="5">C32/C33</f>
        <v>19.379437403872863</v>
      </c>
      <c r="D34" s="187">
        <f t="shared" si="5"/>
        <v>20.13203691470288</v>
      </c>
      <c r="E34" s="187">
        <f t="shared" si="5"/>
        <v>20.913863591002016</v>
      </c>
      <c r="F34" s="187">
        <f t="shared" si="5"/>
        <v>21.726052468322486</v>
      </c>
    </row>
    <row r="35" spans="1:6" ht="18.649999999999999" customHeight="1" x14ac:dyDescent="0.3">
      <c r="A35" s="171"/>
      <c r="B35" s="171"/>
      <c r="C35" s="171"/>
      <c r="D35" s="171"/>
      <c r="E35" s="171"/>
      <c r="F35" s="171"/>
    </row>
    <row r="36" spans="1:6" x14ac:dyDescent="0.3">
      <c r="A36" s="171"/>
      <c r="B36" s="173"/>
      <c r="C36" s="173"/>
      <c r="D36" s="173"/>
      <c r="E36" s="173"/>
      <c r="F36" s="173"/>
    </row>
    <row r="37" spans="1:6" x14ac:dyDescent="0.3">
      <c r="A37" s="167" t="s">
        <v>252</v>
      </c>
      <c r="B37" s="165"/>
      <c r="C37" s="165"/>
      <c r="D37" s="165"/>
      <c r="E37" s="165"/>
      <c r="F37" s="165"/>
    </row>
    <row r="38" spans="1:6" x14ac:dyDescent="0.3">
      <c r="A38" s="167" t="s">
        <v>248</v>
      </c>
      <c r="B38" s="183">
        <v>2024</v>
      </c>
      <c r="C38" s="183">
        <v>2025</v>
      </c>
      <c r="D38" s="183">
        <v>2026</v>
      </c>
      <c r="E38" s="183">
        <v>2027</v>
      </c>
      <c r="F38" s="183">
        <v>2028</v>
      </c>
    </row>
    <row r="39" spans="1:6" x14ac:dyDescent="0.3">
      <c r="A39" s="165" t="s">
        <v>240</v>
      </c>
      <c r="B39" s="172">
        <f>'Dues Calculations - Low Growth '!L160</f>
        <v>26510632.729044706</v>
      </c>
      <c r="C39" s="166">
        <f>'Dues Calculations - Low Growth '!Q160</f>
        <v>27305951.710916001</v>
      </c>
      <c r="D39" s="166">
        <f>'Dues Calculations - Low Growth '!V160</f>
        <v>28125130.262243457</v>
      </c>
      <c r="E39" s="166">
        <f>'Dues Calculations - Low Growth '!AA160</f>
        <v>28968884.170110762</v>
      </c>
      <c r="F39" s="166">
        <f>'Dues Calculations - Low Growth '!AF160</f>
        <v>29837950.695214018</v>
      </c>
    </row>
    <row r="40" spans="1:6" x14ac:dyDescent="0.3">
      <c r="A40" s="165" t="s">
        <v>241</v>
      </c>
      <c r="B40" s="166">
        <f>'Dues Calculations - Low Growth '!M160</f>
        <v>27016533.334339231</v>
      </c>
      <c r="C40" s="166">
        <f>'Dues Calculations - Low Growth '!R160</f>
        <v>27827029.334369369</v>
      </c>
      <c r="D40" s="166">
        <f>'Dues Calculations - Low Growth '!W160</f>
        <v>28661840.219707049</v>
      </c>
      <c r="E40" s="166">
        <f>'Dues Calculations - Low Growth '!AB160</f>
        <v>29521695.428818226</v>
      </c>
      <c r="F40" s="166">
        <f>'Dues Calculations - Low Growth '!AG160</f>
        <v>30407346.294202767</v>
      </c>
    </row>
    <row r="41" spans="1:6" x14ac:dyDescent="0.3">
      <c r="A41" s="165" t="s">
        <v>247</v>
      </c>
      <c r="B41" s="166">
        <f>B40-B39</f>
        <v>505900.60529452562</v>
      </c>
      <c r="C41" s="166">
        <f t="shared" ref="C41:F41" si="6">C40-C39</f>
        <v>521077.6234533675</v>
      </c>
      <c r="D41" s="166">
        <f t="shared" si="6"/>
        <v>536709.95746359229</v>
      </c>
      <c r="E41" s="166">
        <f t="shared" si="6"/>
        <v>552811.25870746374</v>
      </c>
      <c r="F41" s="166">
        <f t="shared" si="6"/>
        <v>569395.59898874909</v>
      </c>
    </row>
    <row r="42" spans="1:6" x14ac:dyDescent="0.3">
      <c r="A42" s="165"/>
      <c r="B42" s="174"/>
      <c r="C42" s="174"/>
      <c r="D42" s="174"/>
      <c r="E42" s="174"/>
      <c r="F42" s="174"/>
    </row>
    <row r="43" spans="1:6" x14ac:dyDescent="0.3">
      <c r="A43" s="167" t="s">
        <v>249</v>
      </c>
      <c r="B43" s="165"/>
      <c r="C43" s="165"/>
      <c r="D43" s="165"/>
      <c r="E43" s="165"/>
      <c r="F43" s="165"/>
    </row>
    <row r="44" spans="1:6" x14ac:dyDescent="0.3">
      <c r="A44" s="171" t="s">
        <v>240</v>
      </c>
      <c r="B44" s="172">
        <f>'Dues Calculations - Hi Growth'!L160</f>
        <v>26740931.25916253</v>
      </c>
      <c r="C44" s="172">
        <f>'Dues Calculations - Hi Growth'!Q160</f>
        <v>27779302.880918596</v>
      </c>
      <c r="D44" s="172">
        <f>'Dues Calculations - Hi Growth'!V160</f>
        <v>28853364.305553395</v>
      </c>
      <c r="E44" s="172">
        <f>'Dues Calculations - Hi Growth'!AA160</f>
        <v>29957914.261701401</v>
      </c>
      <c r="F44" s="172">
        <f>'Dues Calculations - Hi Growth'!AF160</f>
        <v>31105370.002233516</v>
      </c>
    </row>
    <row r="45" spans="1:6" x14ac:dyDescent="0.3">
      <c r="A45" s="171" t="s">
        <v>241</v>
      </c>
      <c r="B45" s="172">
        <f>'Dues Calculations - Hi Growth'!M160</f>
        <v>27451190.379462667</v>
      </c>
      <c r="C45" s="172">
        <f>'Dues Calculations - Hi Growth'!R160</f>
        <v>28708182.816636372</v>
      </c>
      <c r="D45" s="172">
        <f>'Dues Calculations - Hi Growth'!W160</f>
        <v>30012798.357125953</v>
      </c>
      <c r="E45" s="172">
        <f>'Dues Calculations - Hi Growth'!AB160</f>
        <v>31362396.388424587</v>
      </c>
      <c r="F45" s="172">
        <f>'Dues Calculations - Hi Growth'!AG160</f>
        <v>32755642.599259328</v>
      </c>
    </row>
    <row r="46" spans="1:6" x14ac:dyDescent="0.3">
      <c r="A46" s="165" t="s">
        <v>247</v>
      </c>
      <c r="B46" s="166">
        <f>B45-B44</f>
        <v>710259.12030013651</v>
      </c>
      <c r="C46" s="166">
        <f t="shared" ref="C46:F46" si="7">C45-C44</f>
        <v>928879.93571777642</v>
      </c>
      <c r="D46" s="166">
        <f t="shared" si="7"/>
        <v>1159434.0515725575</v>
      </c>
      <c r="E46" s="166">
        <f t="shared" si="7"/>
        <v>1404482.1267231852</v>
      </c>
      <c r="F46" s="166">
        <f t="shared" si="7"/>
        <v>1650272.5970258117</v>
      </c>
    </row>
    <row r="47" spans="1:6" x14ac:dyDescent="0.3">
      <c r="A47" s="177"/>
      <c r="B47" s="177"/>
      <c r="C47" s="177"/>
      <c r="D47" s="177"/>
      <c r="E47" s="177"/>
      <c r="F47" s="177"/>
    </row>
    <row r="48" spans="1:6" x14ac:dyDescent="0.3">
      <c r="A48" s="167" t="s">
        <v>250</v>
      </c>
      <c r="B48" s="165"/>
      <c r="C48" s="165"/>
      <c r="D48" s="165"/>
      <c r="E48" s="165"/>
      <c r="F48" s="165"/>
    </row>
    <row r="49" spans="1:6" x14ac:dyDescent="0.3">
      <c r="A49" s="165" t="s">
        <v>240</v>
      </c>
      <c r="B49" s="166">
        <v>26327192.857083797</v>
      </c>
      <c r="C49" s="166">
        <v>26922224.812236506</v>
      </c>
      <c r="D49" s="166">
        <v>27519156.202978801</v>
      </c>
      <c r="E49" s="166">
        <v>28119886.673075158</v>
      </c>
      <c r="F49" s="166">
        <v>28727377.282132789</v>
      </c>
    </row>
    <row r="50" spans="1:6" x14ac:dyDescent="0.3">
      <c r="A50" s="165" t="s">
        <v>241</v>
      </c>
      <c r="B50" s="166">
        <v>26673319.537808549</v>
      </c>
      <c r="C50" s="166">
        <v>27122783.927174445</v>
      </c>
      <c r="D50" s="166">
        <v>27575358.742218684</v>
      </c>
      <c r="E50" s="166">
        <v>28031798.496607583</v>
      </c>
      <c r="F50" s="166">
        <v>28492947.253013827</v>
      </c>
    </row>
    <row r="51" spans="1:6" x14ac:dyDescent="0.3">
      <c r="A51" s="165" t="s">
        <v>247</v>
      </c>
      <c r="B51" s="166">
        <v>346126.6807247512</v>
      </c>
      <c r="C51" s="166">
        <v>200559.11493793875</v>
      </c>
      <c r="D51" s="166">
        <v>56202.539239883423</v>
      </c>
      <c r="E51" s="166">
        <v>-88088.176467575133</v>
      </c>
      <c r="F51" s="166">
        <v>-234430.02911896259</v>
      </c>
    </row>
    <row r="52" spans="1:6" x14ac:dyDescent="0.3">
      <c r="A52" s="165"/>
      <c r="B52" s="165"/>
      <c r="C52" s="165"/>
      <c r="D52" s="165"/>
      <c r="E52" s="165"/>
      <c r="F52" s="165"/>
    </row>
    <row r="53" spans="1:6" x14ac:dyDescent="0.3">
      <c r="A53" s="167" t="s">
        <v>251</v>
      </c>
      <c r="B53" s="165"/>
      <c r="C53" s="165"/>
      <c r="D53" s="165"/>
      <c r="E53" s="165"/>
      <c r="F53" s="165"/>
    </row>
    <row r="54" spans="1:6" x14ac:dyDescent="0.3">
      <c r="A54" s="165" t="s">
        <v>240</v>
      </c>
      <c r="B54" s="166">
        <v>26199317.317371562</v>
      </c>
      <c r="C54" s="166">
        <v>26640380.762285564</v>
      </c>
      <c r="D54" s="166">
        <v>27066972.192139342</v>
      </c>
      <c r="E54" s="166">
        <v>27486780.388670355</v>
      </c>
      <c r="F54" s="166">
        <v>27893022.388294615</v>
      </c>
    </row>
    <row r="55" spans="1:6" x14ac:dyDescent="0.3">
      <c r="A55" s="165" t="s">
        <v>241</v>
      </c>
      <c r="B55" s="166">
        <v>26439875.939950313</v>
      </c>
      <c r="C55" s="166">
        <v>26643982.464446843</v>
      </c>
      <c r="D55" s="166">
        <v>26839239.063011166</v>
      </c>
      <c r="E55" s="166">
        <v>27025970.997619968</v>
      </c>
      <c r="F55" s="166">
        <v>27193634.508726206</v>
      </c>
    </row>
    <row r="56" spans="1:6" x14ac:dyDescent="0.3">
      <c r="A56" s="165" t="s">
        <v>247</v>
      </c>
      <c r="B56" s="166">
        <v>240558.6225787513</v>
      </c>
      <c r="C56" s="166">
        <v>3601.7021612785757</v>
      </c>
      <c r="D56" s="166">
        <v>-227733.12912817672</v>
      </c>
      <c r="E56" s="166">
        <v>-460809.39105038717</v>
      </c>
      <c r="F56" s="166">
        <v>-699387.87956840917</v>
      </c>
    </row>
    <row r="59" spans="1:6" x14ac:dyDescent="0.3">
      <c r="A59" s="178" t="s">
        <v>253</v>
      </c>
    </row>
    <row r="60" spans="1:6" x14ac:dyDescent="0.3">
      <c r="A60" s="167" t="s">
        <v>248</v>
      </c>
      <c r="B60" s="182">
        <v>2024</v>
      </c>
      <c r="C60" s="182">
        <v>2025</v>
      </c>
      <c r="D60" s="182">
        <v>2026</v>
      </c>
      <c r="E60" s="182">
        <v>2027</v>
      </c>
      <c r="F60" s="182">
        <v>2028</v>
      </c>
    </row>
    <row r="61" spans="1:6" x14ac:dyDescent="0.3">
      <c r="A61" s="165" t="s">
        <v>240</v>
      </c>
      <c r="B61" s="179">
        <v>26024929.177759983</v>
      </c>
      <c r="C61" s="179">
        <v>26805677.053092737</v>
      </c>
      <c r="D61" s="179">
        <v>27609847.364685487</v>
      </c>
      <c r="E61" s="179">
        <v>28438142.785626065</v>
      </c>
      <c r="F61" s="179">
        <v>29291287.06919479</v>
      </c>
    </row>
    <row r="62" spans="1:6" x14ac:dyDescent="0.3">
      <c r="A62" s="165" t="s">
        <v>241</v>
      </c>
      <c r="B62" s="179">
        <v>26134690.665515248</v>
      </c>
      <c r="C62" s="179">
        <v>26918731.385480672</v>
      </c>
      <c r="D62" s="179">
        <v>27726293.331631422</v>
      </c>
      <c r="E62" s="179">
        <v>28558082.13376433</v>
      </c>
      <c r="F62" s="179">
        <v>29414824.599961266</v>
      </c>
    </row>
    <row r="63" spans="1:6" x14ac:dyDescent="0.3">
      <c r="A63" s="165" t="s">
        <v>247</v>
      </c>
      <c r="B63" s="179">
        <v>109761.48775526509</v>
      </c>
      <c r="C63" s="179">
        <v>113054.33238793537</v>
      </c>
      <c r="D63" s="179">
        <v>116445.96694593504</v>
      </c>
      <c r="E63" s="179">
        <v>119939.34813826531</v>
      </c>
      <c r="F63" s="179">
        <v>123537.53076647595</v>
      </c>
    </row>
    <row r="64" spans="1:6" x14ac:dyDescent="0.3">
      <c r="A64" s="165"/>
      <c r="B64" s="179"/>
      <c r="C64" s="179"/>
      <c r="D64" s="179"/>
      <c r="E64" s="179"/>
      <c r="F64" s="179"/>
    </row>
    <row r="65" spans="1:6" x14ac:dyDescent="0.3">
      <c r="A65" s="167" t="s">
        <v>249</v>
      </c>
      <c r="B65" s="179"/>
      <c r="C65" s="179"/>
      <c r="D65" s="179"/>
      <c r="E65" s="179"/>
      <c r="F65" s="179"/>
    </row>
    <row r="66" spans="1:6" x14ac:dyDescent="0.3">
      <c r="A66" s="171" t="s">
        <v>240</v>
      </c>
      <c r="B66" s="179">
        <v>26273254.342141837</v>
      </c>
      <c r="C66" s="179">
        <v>27305536.630507804</v>
      </c>
      <c r="D66" s="179">
        <v>28369023.331724022</v>
      </c>
      <c r="E66" s="179">
        <v>29470628.515091687</v>
      </c>
      <c r="F66" s="179">
        <v>30610099.026563473</v>
      </c>
    </row>
    <row r="67" spans="1:6" x14ac:dyDescent="0.3">
      <c r="A67" s="171" t="s">
        <v>241</v>
      </c>
      <c r="B67" s="179">
        <v>26573800.734507568</v>
      </c>
      <c r="C67" s="179">
        <v>27826234.490444783</v>
      </c>
      <c r="D67" s="179">
        <v>29122160.058229052</v>
      </c>
      <c r="E67" s="179">
        <v>30455712.912616007</v>
      </c>
      <c r="F67" s="179">
        <v>31839760.956435658</v>
      </c>
    </row>
    <row r="68" spans="1:6" x14ac:dyDescent="0.3">
      <c r="A68" s="165" t="s">
        <v>247</v>
      </c>
      <c r="B68" s="179">
        <v>300546.3923657313</v>
      </c>
      <c r="C68" s="179">
        <v>520697.85993697867</v>
      </c>
      <c r="D68" s="179">
        <v>753136.72650502995</v>
      </c>
      <c r="E68" s="179">
        <v>985084.39752431959</v>
      </c>
      <c r="F68" s="179">
        <v>1229661.929872185</v>
      </c>
    </row>
    <row r="69" spans="1:6" x14ac:dyDescent="0.3">
      <c r="A69" s="177"/>
      <c r="B69" s="177"/>
      <c r="C69" s="177"/>
      <c r="D69" s="177"/>
      <c r="E69" s="177"/>
      <c r="F69" s="177"/>
    </row>
    <row r="70" spans="1:6" x14ac:dyDescent="0.3">
      <c r="A70" s="167" t="s">
        <v>250</v>
      </c>
      <c r="B70" s="177"/>
      <c r="C70" s="177"/>
      <c r="D70" s="177"/>
      <c r="E70" s="177"/>
      <c r="F70" s="177"/>
    </row>
    <row r="71" spans="1:6" x14ac:dyDescent="0.3">
      <c r="A71" s="165" t="s">
        <v>240</v>
      </c>
      <c r="B71" s="180">
        <v>25820742.316875808</v>
      </c>
      <c r="C71" s="180">
        <v>26380361.919326965</v>
      </c>
      <c r="D71" s="180">
        <v>26948209.649844371</v>
      </c>
      <c r="E71" s="180">
        <v>27523560.038356263</v>
      </c>
      <c r="F71" s="180">
        <v>28101454.941176072</v>
      </c>
    </row>
    <row r="72" spans="1:6" x14ac:dyDescent="0.3">
      <c r="A72" s="165" t="s">
        <v>241</v>
      </c>
      <c r="B72" s="180">
        <v>25795320.449203927</v>
      </c>
      <c r="C72" s="180">
        <v>26221330.489935573</v>
      </c>
      <c r="D72" s="180">
        <v>26650152.439152934</v>
      </c>
      <c r="E72" s="180">
        <v>27082494.726264905</v>
      </c>
      <c r="F72" s="180">
        <v>27517400.004607148</v>
      </c>
    </row>
    <row r="73" spans="1:6" x14ac:dyDescent="0.3">
      <c r="A73" s="165" t="s">
        <v>247</v>
      </c>
      <c r="B73" s="180">
        <v>-25421.867671880871</v>
      </c>
      <c r="C73" s="180">
        <v>-159031.42939139158</v>
      </c>
      <c r="D73" s="180">
        <v>-298057.21069143713</v>
      </c>
      <c r="E73" s="180">
        <v>-441065.31209135801</v>
      </c>
      <c r="F73" s="180">
        <v>-584054.93656892329</v>
      </c>
    </row>
    <row r="74" spans="1:6" x14ac:dyDescent="0.3">
      <c r="A74" s="165"/>
      <c r="B74" s="181"/>
      <c r="C74" s="181"/>
      <c r="D74" s="181"/>
      <c r="E74" s="181"/>
      <c r="F74" s="181"/>
    </row>
    <row r="75" spans="1:6" x14ac:dyDescent="0.3">
      <c r="A75" s="167" t="s">
        <v>251</v>
      </c>
      <c r="B75" s="181"/>
      <c r="C75" s="181"/>
      <c r="D75" s="181"/>
      <c r="E75" s="181"/>
      <c r="F75" s="181"/>
    </row>
    <row r="76" spans="1:6" x14ac:dyDescent="0.3">
      <c r="A76" s="165" t="s">
        <v>240</v>
      </c>
      <c r="B76" s="180">
        <v>25678715.988046296</v>
      </c>
      <c r="C76" s="180">
        <v>26083624.394095488</v>
      </c>
      <c r="D76" s="180">
        <v>26476490.772888009</v>
      </c>
      <c r="E76" s="180">
        <v>26860545.604890842</v>
      </c>
      <c r="F76" s="180">
        <v>27226488.487740323</v>
      </c>
    </row>
    <row r="77" spans="1:6" x14ac:dyDescent="0.3">
      <c r="A77" s="165" t="s">
        <v>241</v>
      </c>
      <c r="B77" s="180">
        <v>25564137.97387027</v>
      </c>
      <c r="C77" s="180">
        <v>25747328.912855513</v>
      </c>
      <c r="D77" s="180">
        <v>25919515.007011738</v>
      </c>
      <c r="E77" s="180">
        <v>26058691.273229573</v>
      </c>
      <c r="F77" s="180">
        <v>26175834.796358906</v>
      </c>
    </row>
    <row r="78" spans="1:6" x14ac:dyDescent="0.3">
      <c r="A78" s="165" t="s">
        <v>247</v>
      </c>
      <c r="B78" s="180">
        <v>-114578.01417602599</v>
      </c>
      <c r="C78" s="180">
        <v>-336295.4812399745</v>
      </c>
      <c r="D78" s="180">
        <v>-556975.76587627083</v>
      </c>
      <c r="E78" s="180">
        <v>-801854.33166126907</v>
      </c>
      <c r="F78" s="180">
        <v>-1050653.6913814172</v>
      </c>
    </row>
  </sheetData>
  <mergeCells count="2">
    <mergeCell ref="A1:F1"/>
    <mergeCell ref="A15:F15"/>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C71740-9899-46AA-8D32-9AED0F356674}"/>
</file>

<file path=customXml/itemProps2.xml><?xml version="1.0" encoding="utf-8"?>
<ds:datastoreItem xmlns:ds="http://schemas.openxmlformats.org/officeDocument/2006/customXml" ds:itemID="{57BE0828-CB3C-4F0D-9F86-5BC2E9105D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Calculations - Low Growth </vt:lpstr>
      <vt:lpstr>Dues Calculations - Hi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2023-05-11T13:51:30Z</dcterms:modified>
  <cp:category/>
  <cp:contentStatus/>
</cp:coreProperties>
</file>