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lapiana1org-my.sharepoint.com/personal/green_lapiana_org/Documents/Desktop/Pressure Tests for Proposals submitted 4-28/"/>
    </mc:Choice>
  </mc:AlternateContent>
  <xr:revisionPtr revIDLastSave="212" documentId="8_{47B4636C-EEB6-4682-BA66-493B96DAED6A}" xr6:coauthVersionLast="47" xr6:coauthVersionMax="47" xr10:uidLastSave="{1CA8370E-F9FE-463A-A1C8-0B687C307C4E}"/>
  <bookViews>
    <workbookView minimized="1" xWindow="38610" yWindow="345" windowWidth="19230" windowHeight="11055" xr2:uid="{00000000-000D-0000-FFFF-FFFF00000000}"/>
  </bookViews>
  <sheets>
    <sheet name="Control Panel" sheetId="3" r:id="rId1"/>
    <sheet name="Dues Calculations - Low Growth " sheetId="1" r:id="rId2"/>
    <sheet name="Dues Calculations - Hi Growth" sheetId="6" r:id="rId3"/>
    <sheet name="ESTIMATED Earned Revenue" sheetId="4" r:id="rId4"/>
    <sheet name="Dashboard of Proposed Chang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3" l="1"/>
  <c r="P10" i="3"/>
  <c r="M10" i="3"/>
  <c r="J10" i="3"/>
  <c r="J9" i="3"/>
  <c r="D157" i="6" l="1"/>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D3" i="6"/>
  <c r="C3" i="6"/>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C3" i="1"/>
  <c r="F10" i="3"/>
  <c r="J156" i="6" l="1"/>
  <c r="O156" i="6" s="1"/>
  <c r="T156" i="6" s="1"/>
  <c r="Y156" i="6" s="1"/>
  <c r="AD156" i="6" s="1"/>
  <c r="J155" i="6"/>
  <c r="O155" i="6" s="1"/>
  <c r="T155" i="6" s="1"/>
  <c r="Y155" i="6" s="1"/>
  <c r="AD155" i="6" s="1"/>
  <c r="J149" i="6"/>
  <c r="O149" i="6" s="1"/>
  <c r="T149" i="6" s="1"/>
  <c r="Y149" i="6" s="1"/>
  <c r="AD149" i="6" s="1"/>
  <c r="J148" i="6"/>
  <c r="O148" i="6" s="1"/>
  <c r="T148" i="6" s="1"/>
  <c r="Y148" i="6" s="1"/>
  <c r="AD148" i="6" s="1"/>
  <c r="J147" i="6"/>
  <c r="O147" i="6" s="1"/>
  <c r="T147" i="6" s="1"/>
  <c r="Y147" i="6" s="1"/>
  <c r="AD147" i="6" s="1"/>
  <c r="J141" i="6"/>
  <c r="O141" i="6" s="1"/>
  <c r="T141" i="6" s="1"/>
  <c r="Y141" i="6" s="1"/>
  <c r="AD141" i="6" s="1"/>
  <c r="J139" i="6"/>
  <c r="O139" i="6" s="1"/>
  <c r="T139" i="6" s="1"/>
  <c r="Y139" i="6" s="1"/>
  <c r="AD139" i="6" s="1"/>
  <c r="J136" i="6"/>
  <c r="O136" i="6" s="1"/>
  <c r="T136" i="6" s="1"/>
  <c r="Y136" i="6" s="1"/>
  <c r="AD136" i="6" s="1"/>
  <c r="J124" i="6"/>
  <c r="O124" i="6" s="1"/>
  <c r="T124" i="6" s="1"/>
  <c r="Y124" i="6" s="1"/>
  <c r="AD124" i="6" s="1"/>
  <c r="J116" i="6"/>
  <c r="O116" i="6" s="1"/>
  <c r="T116" i="6" s="1"/>
  <c r="Y116" i="6" s="1"/>
  <c r="AD116" i="6" s="1"/>
  <c r="J115" i="6"/>
  <c r="O115" i="6" s="1"/>
  <c r="T115" i="6" s="1"/>
  <c r="Y115" i="6" s="1"/>
  <c r="AD115" i="6" s="1"/>
  <c r="J112" i="6"/>
  <c r="O112" i="6" s="1"/>
  <c r="T112" i="6" s="1"/>
  <c r="Y112" i="6" s="1"/>
  <c r="AD112" i="6" s="1"/>
  <c r="J107" i="6"/>
  <c r="O107" i="6" s="1"/>
  <c r="T107" i="6" s="1"/>
  <c r="Y107" i="6" s="1"/>
  <c r="AD107" i="6" s="1"/>
  <c r="J101" i="6"/>
  <c r="O101" i="6" s="1"/>
  <c r="T101" i="6" s="1"/>
  <c r="Y101" i="6" s="1"/>
  <c r="AD101" i="6" s="1"/>
  <c r="J100" i="6"/>
  <c r="O100" i="6" s="1"/>
  <c r="T100" i="6" s="1"/>
  <c r="Y100" i="6" s="1"/>
  <c r="AD100" i="6" s="1"/>
  <c r="J93" i="6"/>
  <c r="O93" i="6" s="1"/>
  <c r="T93" i="6" s="1"/>
  <c r="Y93" i="6" s="1"/>
  <c r="AD93" i="6" s="1"/>
  <c r="J85" i="6"/>
  <c r="O85" i="6" s="1"/>
  <c r="T85" i="6" s="1"/>
  <c r="Y85" i="6" s="1"/>
  <c r="AD85" i="6" s="1"/>
  <c r="J80" i="6"/>
  <c r="O80" i="6" s="1"/>
  <c r="T80" i="6" s="1"/>
  <c r="Y80" i="6" s="1"/>
  <c r="AD80" i="6" s="1"/>
  <c r="J77" i="6"/>
  <c r="O77" i="6" s="1"/>
  <c r="T77" i="6" s="1"/>
  <c r="Y77" i="6" s="1"/>
  <c r="AD77" i="6" s="1"/>
  <c r="J76" i="6"/>
  <c r="O76" i="6" s="1"/>
  <c r="T76" i="6" s="1"/>
  <c r="Y76" i="6" s="1"/>
  <c r="AD76" i="6" s="1"/>
  <c r="J72" i="6"/>
  <c r="O72" i="6" s="1"/>
  <c r="T72" i="6" s="1"/>
  <c r="Y72" i="6" s="1"/>
  <c r="AD72" i="6" s="1"/>
  <c r="J69" i="6"/>
  <c r="O69" i="6" s="1"/>
  <c r="T69" i="6" s="1"/>
  <c r="Y69" i="6" s="1"/>
  <c r="AD69" i="6" s="1"/>
  <c r="J61" i="6"/>
  <c r="O61" i="6" s="1"/>
  <c r="T61" i="6" s="1"/>
  <c r="Y61" i="6" s="1"/>
  <c r="AD61" i="6" s="1"/>
  <c r="E37" i="6"/>
  <c r="G37" i="6" s="1"/>
  <c r="J28" i="6"/>
  <c r="O28" i="6" s="1"/>
  <c r="T28" i="6" s="1"/>
  <c r="Y28" i="6" s="1"/>
  <c r="AD28" i="6" s="1"/>
  <c r="J12" i="6"/>
  <c r="O12" i="6" s="1"/>
  <c r="T12" i="6" s="1"/>
  <c r="Y12" i="6" s="1"/>
  <c r="AD12" i="6" s="1"/>
  <c r="J150" i="6"/>
  <c r="O150" i="6" s="1"/>
  <c r="T150" i="6" s="1"/>
  <c r="Y150" i="6" s="1"/>
  <c r="AD150" i="6" s="1"/>
  <c r="J140" i="6"/>
  <c r="O140" i="6" s="1"/>
  <c r="T140" i="6" s="1"/>
  <c r="Y140" i="6" s="1"/>
  <c r="AD140" i="6" s="1"/>
  <c r="J134" i="6"/>
  <c r="O134" i="6" s="1"/>
  <c r="T134" i="6" s="1"/>
  <c r="Y134" i="6" s="1"/>
  <c r="AD134" i="6" s="1"/>
  <c r="J131" i="6"/>
  <c r="O131" i="6" s="1"/>
  <c r="T131" i="6" s="1"/>
  <c r="Y131" i="6" s="1"/>
  <c r="AD131" i="6" s="1"/>
  <c r="J126" i="6"/>
  <c r="O126" i="6" s="1"/>
  <c r="T126" i="6" s="1"/>
  <c r="Y126" i="6" s="1"/>
  <c r="AD126" i="6" s="1"/>
  <c r="J118" i="6"/>
  <c r="O118" i="6" s="1"/>
  <c r="T118" i="6" s="1"/>
  <c r="Y118" i="6" s="1"/>
  <c r="AD118" i="6" s="1"/>
  <c r="J110" i="6"/>
  <c r="O110" i="6" s="1"/>
  <c r="T110" i="6" s="1"/>
  <c r="Y110" i="6" s="1"/>
  <c r="AD110" i="6" s="1"/>
  <c r="J102" i="6"/>
  <c r="O102" i="6" s="1"/>
  <c r="T102" i="6" s="1"/>
  <c r="Y102" i="6" s="1"/>
  <c r="AD102" i="6" s="1"/>
  <c r="J99" i="6"/>
  <c r="O99" i="6" s="1"/>
  <c r="T99" i="6" s="1"/>
  <c r="Y99" i="6" s="1"/>
  <c r="AD99" i="6" s="1"/>
  <c r="J92" i="6"/>
  <c r="O92" i="6" s="1"/>
  <c r="T92" i="6" s="1"/>
  <c r="Y92" i="6" s="1"/>
  <c r="AD92" i="6" s="1"/>
  <c r="J91" i="6"/>
  <c r="O91" i="6" s="1"/>
  <c r="T91" i="6" s="1"/>
  <c r="Y91" i="6" s="1"/>
  <c r="AD91" i="6" s="1"/>
  <c r="J86" i="6"/>
  <c r="O86" i="6" s="1"/>
  <c r="T86" i="6" s="1"/>
  <c r="Y86" i="6" s="1"/>
  <c r="AD86" i="6" s="1"/>
  <c r="J78" i="6"/>
  <c r="O78" i="6" s="1"/>
  <c r="T78" i="6" s="1"/>
  <c r="Y78" i="6" s="1"/>
  <c r="AD78" i="6" s="1"/>
  <c r="J70" i="6"/>
  <c r="O70" i="6" s="1"/>
  <c r="T70" i="6" s="1"/>
  <c r="Y70" i="6" s="1"/>
  <c r="AD70" i="6" s="1"/>
  <c r="J54" i="6"/>
  <c r="O54" i="6" s="1"/>
  <c r="T54" i="6" s="1"/>
  <c r="Y54" i="6" s="1"/>
  <c r="AD54" i="6" s="1"/>
  <c r="E46" i="6"/>
  <c r="G46" i="6" s="1"/>
  <c r="J44" i="6"/>
  <c r="O44" i="6" s="1"/>
  <c r="T44" i="6" s="1"/>
  <c r="Y44" i="6" s="1"/>
  <c r="AD44" i="6" s="1"/>
  <c r="J36" i="6"/>
  <c r="O36" i="6" s="1"/>
  <c r="T36" i="6" s="1"/>
  <c r="Y36" i="6" s="1"/>
  <c r="AD36" i="6" s="1"/>
  <c r="E30" i="6"/>
  <c r="G30" i="6" s="1"/>
  <c r="J22" i="6"/>
  <c r="O22" i="6" s="1"/>
  <c r="T22" i="6" s="1"/>
  <c r="Y22" i="6" s="1"/>
  <c r="AD22" i="6" s="1"/>
  <c r="E14" i="6"/>
  <c r="G14" i="6" s="1"/>
  <c r="E6" i="6"/>
  <c r="G6" i="6" s="1"/>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B18" i="3"/>
  <c r="B17" i="3"/>
  <c r="J154" i="6"/>
  <c r="O154" i="6" s="1"/>
  <c r="T154" i="6" s="1"/>
  <c r="Y154" i="6" s="1"/>
  <c r="AD154" i="6" s="1"/>
  <c r="J146" i="6"/>
  <c r="O146" i="6" s="1"/>
  <c r="T146" i="6" s="1"/>
  <c r="Y146" i="6" s="1"/>
  <c r="AD146" i="6" s="1"/>
  <c r="J138" i="6"/>
  <c r="O138" i="6" s="1"/>
  <c r="T138" i="6" s="1"/>
  <c r="Y138" i="6" s="1"/>
  <c r="AD138" i="6" s="1"/>
  <c r="J130" i="6"/>
  <c r="O130" i="6" s="1"/>
  <c r="T130" i="6" s="1"/>
  <c r="Y130" i="6" s="1"/>
  <c r="AD130" i="6" s="1"/>
  <c r="J122" i="6"/>
  <c r="O122" i="6" s="1"/>
  <c r="T122" i="6" s="1"/>
  <c r="Y122" i="6" s="1"/>
  <c r="AD122" i="6" s="1"/>
  <c r="J114" i="6"/>
  <c r="O114" i="6" s="1"/>
  <c r="T114" i="6" s="1"/>
  <c r="Y114" i="6" s="1"/>
  <c r="AD114" i="6" s="1"/>
  <c r="J106" i="6"/>
  <c r="O106" i="6" s="1"/>
  <c r="T106" i="6" s="1"/>
  <c r="Y106" i="6" s="1"/>
  <c r="AD106" i="6" s="1"/>
  <c r="J98" i="6"/>
  <c r="O98" i="6" s="1"/>
  <c r="T98" i="6" s="1"/>
  <c r="Y98" i="6" s="1"/>
  <c r="AD98" i="6" s="1"/>
  <c r="J90" i="6"/>
  <c r="O90" i="6" s="1"/>
  <c r="T90" i="6" s="1"/>
  <c r="Y90" i="6" s="1"/>
  <c r="AD90" i="6" s="1"/>
  <c r="J87" i="6"/>
  <c r="O87" i="6" s="1"/>
  <c r="T87" i="6" s="1"/>
  <c r="Y87" i="6" s="1"/>
  <c r="AD87" i="6" s="1"/>
  <c r="J82" i="6"/>
  <c r="O82" i="6" s="1"/>
  <c r="T82" i="6" s="1"/>
  <c r="Y82" i="6" s="1"/>
  <c r="AD82" i="6" s="1"/>
  <c r="J74" i="6"/>
  <c r="O74" i="6" s="1"/>
  <c r="T74" i="6" s="1"/>
  <c r="Y74" i="6" s="1"/>
  <c r="AD74" i="6" s="1"/>
  <c r="J71" i="6"/>
  <c r="O71" i="6" s="1"/>
  <c r="T71" i="6" s="1"/>
  <c r="Y71" i="6" s="1"/>
  <c r="AD71" i="6" s="1"/>
  <c r="J66" i="6"/>
  <c r="O66" i="6" s="1"/>
  <c r="T66" i="6" s="1"/>
  <c r="Y66" i="6" s="1"/>
  <c r="AD66" i="6" s="1"/>
  <c r="J63" i="6"/>
  <c r="O63" i="6" s="1"/>
  <c r="T63" i="6" s="1"/>
  <c r="Y63" i="6" s="1"/>
  <c r="AD63" i="6" s="1"/>
  <c r="J62" i="6"/>
  <c r="O62" i="6" s="1"/>
  <c r="T62" i="6" s="1"/>
  <c r="Y62" i="6" s="1"/>
  <c r="AD62" i="6" s="1"/>
  <c r="J58" i="6"/>
  <c r="O58" i="6" s="1"/>
  <c r="T58" i="6" s="1"/>
  <c r="Y58" i="6" s="1"/>
  <c r="AD58" i="6" s="1"/>
  <c r="J55" i="6"/>
  <c r="O55" i="6" s="1"/>
  <c r="T55" i="6" s="1"/>
  <c r="Y55" i="6" s="1"/>
  <c r="AD55" i="6" s="1"/>
  <c r="J39" i="6"/>
  <c r="O39" i="6" s="1"/>
  <c r="T39" i="6" s="1"/>
  <c r="Y39" i="6" s="1"/>
  <c r="AD39" i="6" s="1"/>
  <c r="J30" i="6"/>
  <c r="O30" i="6" s="1"/>
  <c r="T30" i="6" s="1"/>
  <c r="Y30" i="6" s="1"/>
  <c r="AD30" i="6" s="1"/>
  <c r="J23" i="6"/>
  <c r="O23" i="6" s="1"/>
  <c r="T23" i="6" s="1"/>
  <c r="Y23" i="6" s="1"/>
  <c r="AD23" i="6" s="1"/>
  <c r="J7" i="6"/>
  <c r="O7" i="6" s="1"/>
  <c r="T7" i="6" s="1"/>
  <c r="Y7" i="6" s="1"/>
  <c r="AD7" i="6" s="1"/>
  <c r="J157" i="6"/>
  <c r="J165" i="6" s="1"/>
  <c r="A157" i="6"/>
  <c r="A156" i="6"/>
  <c r="A155" i="6"/>
  <c r="A154" i="6"/>
  <c r="J153" i="6"/>
  <c r="O153" i="6" s="1"/>
  <c r="T153" i="6" s="1"/>
  <c r="Y153" i="6" s="1"/>
  <c r="AD153" i="6" s="1"/>
  <c r="A153" i="6"/>
  <c r="J152" i="6"/>
  <c r="O152" i="6" s="1"/>
  <c r="T152" i="6" s="1"/>
  <c r="Y152" i="6" s="1"/>
  <c r="AD152" i="6" s="1"/>
  <c r="A152" i="6"/>
  <c r="J151" i="6"/>
  <c r="O151" i="6" s="1"/>
  <c r="T151" i="6" s="1"/>
  <c r="Y151" i="6" s="1"/>
  <c r="AD151" i="6" s="1"/>
  <c r="A151" i="6"/>
  <c r="A150" i="6"/>
  <c r="A149" i="6"/>
  <c r="A148" i="6"/>
  <c r="A147" i="6"/>
  <c r="A146" i="6"/>
  <c r="J145" i="6"/>
  <c r="O145" i="6" s="1"/>
  <c r="T145" i="6" s="1"/>
  <c r="Y145" i="6" s="1"/>
  <c r="AD145" i="6" s="1"/>
  <c r="A145" i="6"/>
  <c r="J144" i="6"/>
  <c r="O144" i="6" s="1"/>
  <c r="T144" i="6" s="1"/>
  <c r="Y144" i="6" s="1"/>
  <c r="AD144" i="6" s="1"/>
  <c r="A144" i="6"/>
  <c r="J143" i="6"/>
  <c r="O143" i="6" s="1"/>
  <c r="T143" i="6" s="1"/>
  <c r="Y143" i="6" s="1"/>
  <c r="AD143" i="6" s="1"/>
  <c r="A143" i="6"/>
  <c r="J142" i="6"/>
  <c r="O142" i="6" s="1"/>
  <c r="T142" i="6" s="1"/>
  <c r="Y142" i="6" s="1"/>
  <c r="AD142" i="6" s="1"/>
  <c r="A142" i="6"/>
  <c r="A141" i="6"/>
  <c r="A140" i="6"/>
  <c r="A139" i="6"/>
  <c r="A138" i="6"/>
  <c r="J137" i="6"/>
  <c r="O137" i="6" s="1"/>
  <c r="T137" i="6" s="1"/>
  <c r="Y137" i="6" s="1"/>
  <c r="AD137" i="6" s="1"/>
  <c r="A137" i="6"/>
  <c r="A136" i="6"/>
  <c r="J135" i="6"/>
  <c r="O135" i="6" s="1"/>
  <c r="T135" i="6" s="1"/>
  <c r="Y135" i="6" s="1"/>
  <c r="AD135" i="6" s="1"/>
  <c r="A135" i="6"/>
  <c r="A134" i="6"/>
  <c r="J133" i="6"/>
  <c r="O133" i="6" s="1"/>
  <c r="T133" i="6" s="1"/>
  <c r="Y133" i="6" s="1"/>
  <c r="AD133" i="6" s="1"/>
  <c r="A133" i="6"/>
  <c r="J132" i="6"/>
  <c r="O132" i="6" s="1"/>
  <c r="T132" i="6" s="1"/>
  <c r="Y132" i="6" s="1"/>
  <c r="AD132" i="6" s="1"/>
  <c r="A132" i="6"/>
  <c r="A131" i="6"/>
  <c r="A130" i="6"/>
  <c r="J129" i="6"/>
  <c r="O129" i="6" s="1"/>
  <c r="T129" i="6" s="1"/>
  <c r="Y129" i="6" s="1"/>
  <c r="AD129" i="6" s="1"/>
  <c r="A129" i="6"/>
  <c r="J128" i="6"/>
  <c r="O128" i="6" s="1"/>
  <c r="T128" i="6" s="1"/>
  <c r="Y128" i="6" s="1"/>
  <c r="AD128" i="6" s="1"/>
  <c r="A128" i="6"/>
  <c r="J127" i="6"/>
  <c r="O127" i="6" s="1"/>
  <c r="T127" i="6" s="1"/>
  <c r="Y127" i="6" s="1"/>
  <c r="AD127" i="6" s="1"/>
  <c r="A127" i="6"/>
  <c r="A126" i="6"/>
  <c r="J125" i="6"/>
  <c r="O125" i="6" s="1"/>
  <c r="T125" i="6" s="1"/>
  <c r="Y125" i="6" s="1"/>
  <c r="AD125" i="6" s="1"/>
  <c r="A125" i="6"/>
  <c r="A124" i="6"/>
  <c r="J123" i="6"/>
  <c r="O123" i="6" s="1"/>
  <c r="T123" i="6" s="1"/>
  <c r="Y123" i="6" s="1"/>
  <c r="AD123" i="6" s="1"/>
  <c r="A123" i="6"/>
  <c r="A122" i="6"/>
  <c r="J121" i="6"/>
  <c r="O121" i="6" s="1"/>
  <c r="T121" i="6" s="1"/>
  <c r="Y121" i="6" s="1"/>
  <c r="AD121" i="6" s="1"/>
  <c r="A121" i="6"/>
  <c r="J120" i="6"/>
  <c r="O120" i="6" s="1"/>
  <c r="T120" i="6" s="1"/>
  <c r="Y120" i="6" s="1"/>
  <c r="AD120" i="6" s="1"/>
  <c r="A120" i="6"/>
  <c r="J119" i="6"/>
  <c r="O119" i="6" s="1"/>
  <c r="T119" i="6" s="1"/>
  <c r="Y119" i="6" s="1"/>
  <c r="AD119" i="6" s="1"/>
  <c r="A119" i="6"/>
  <c r="A118" i="6"/>
  <c r="J117" i="6"/>
  <c r="O117" i="6" s="1"/>
  <c r="T117" i="6" s="1"/>
  <c r="Y117" i="6" s="1"/>
  <c r="AD117" i="6" s="1"/>
  <c r="A117" i="6"/>
  <c r="A116" i="6"/>
  <c r="A115" i="6"/>
  <c r="A114" i="6"/>
  <c r="J113" i="6"/>
  <c r="O113" i="6" s="1"/>
  <c r="T113" i="6" s="1"/>
  <c r="Y113" i="6" s="1"/>
  <c r="AD113" i="6" s="1"/>
  <c r="A113" i="6"/>
  <c r="A112" i="6"/>
  <c r="J111" i="6"/>
  <c r="O111" i="6" s="1"/>
  <c r="T111" i="6" s="1"/>
  <c r="Y111" i="6" s="1"/>
  <c r="AD111" i="6" s="1"/>
  <c r="A111" i="6"/>
  <c r="A110" i="6"/>
  <c r="J109" i="6"/>
  <c r="O109" i="6" s="1"/>
  <c r="T109" i="6" s="1"/>
  <c r="Y109" i="6" s="1"/>
  <c r="AD109" i="6" s="1"/>
  <c r="A109" i="6"/>
  <c r="J108" i="6"/>
  <c r="O108" i="6" s="1"/>
  <c r="T108" i="6" s="1"/>
  <c r="Y108" i="6" s="1"/>
  <c r="AD108" i="6" s="1"/>
  <c r="A108" i="6"/>
  <c r="A107" i="6"/>
  <c r="A106" i="6"/>
  <c r="J105" i="6"/>
  <c r="O105" i="6" s="1"/>
  <c r="T105" i="6" s="1"/>
  <c r="Y105" i="6" s="1"/>
  <c r="AD105" i="6" s="1"/>
  <c r="A105" i="6"/>
  <c r="J104" i="6"/>
  <c r="O104" i="6" s="1"/>
  <c r="T104" i="6" s="1"/>
  <c r="Y104" i="6" s="1"/>
  <c r="AD104" i="6" s="1"/>
  <c r="A104" i="6"/>
  <c r="J103" i="6"/>
  <c r="O103" i="6" s="1"/>
  <c r="T103" i="6" s="1"/>
  <c r="Y103" i="6" s="1"/>
  <c r="AD103" i="6" s="1"/>
  <c r="A103" i="6"/>
  <c r="A102" i="6"/>
  <c r="A101" i="6"/>
  <c r="A100" i="6"/>
  <c r="A99" i="6"/>
  <c r="A98" i="6"/>
  <c r="J97" i="6"/>
  <c r="O97" i="6" s="1"/>
  <c r="T97" i="6" s="1"/>
  <c r="Y97" i="6" s="1"/>
  <c r="AD97" i="6" s="1"/>
  <c r="A97" i="6"/>
  <c r="J96" i="6"/>
  <c r="O96" i="6" s="1"/>
  <c r="T96" i="6" s="1"/>
  <c r="Y96" i="6" s="1"/>
  <c r="AD96" i="6" s="1"/>
  <c r="A96" i="6"/>
  <c r="J95" i="6"/>
  <c r="O95" i="6" s="1"/>
  <c r="T95" i="6" s="1"/>
  <c r="Y95" i="6" s="1"/>
  <c r="AD95" i="6" s="1"/>
  <c r="A95" i="6"/>
  <c r="J94" i="6"/>
  <c r="O94" i="6" s="1"/>
  <c r="T94" i="6" s="1"/>
  <c r="Y94" i="6" s="1"/>
  <c r="AD94" i="6" s="1"/>
  <c r="A94" i="6"/>
  <c r="A93" i="6"/>
  <c r="A92" i="6"/>
  <c r="A91" i="6"/>
  <c r="A90" i="6"/>
  <c r="J89" i="6"/>
  <c r="O89" i="6" s="1"/>
  <c r="T89" i="6" s="1"/>
  <c r="Y89" i="6" s="1"/>
  <c r="AD89" i="6" s="1"/>
  <c r="A89" i="6"/>
  <c r="J88" i="6"/>
  <c r="O88" i="6" s="1"/>
  <c r="T88" i="6" s="1"/>
  <c r="Y88" i="6" s="1"/>
  <c r="AD88" i="6" s="1"/>
  <c r="A88" i="6"/>
  <c r="A87" i="6"/>
  <c r="A86" i="6"/>
  <c r="A85" i="6"/>
  <c r="J84" i="6"/>
  <c r="O84" i="6" s="1"/>
  <c r="T84" i="6" s="1"/>
  <c r="Y84" i="6" s="1"/>
  <c r="AD84" i="6" s="1"/>
  <c r="A84" i="6"/>
  <c r="J83" i="6"/>
  <c r="O83" i="6" s="1"/>
  <c r="T83" i="6" s="1"/>
  <c r="Y83" i="6" s="1"/>
  <c r="AD83" i="6" s="1"/>
  <c r="A83" i="6"/>
  <c r="A82" i="6"/>
  <c r="J81" i="6"/>
  <c r="O81" i="6" s="1"/>
  <c r="T81" i="6" s="1"/>
  <c r="Y81" i="6" s="1"/>
  <c r="AD81" i="6" s="1"/>
  <c r="A81" i="6"/>
  <c r="A80" i="6"/>
  <c r="J79" i="6"/>
  <c r="O79" i="6" s="1"/>
  <c r="T79" i="6" s="1"/>
  <c r="Y79" i="6" s="1"/>
  <c r="AD79" i="6" s="1"/>
  <c r="A79" i="6"/>
  <c r="A78" i="6"/>
  <c r="A77" i="6"/>
  <c r="A76" i="6"/>
  <c r="J75" i="6"/>
  <c r="O75" i="6" s="1"/>
  <c r="T75" i="6" s="1"/>
  <c r="Y75" i="6" s="1"/>
  <c r="AD75" i="6" s="1"/>
  <c r="A75" i="6"/>
  <c r="A74" i="6"/>
  <c r="J73" i="6"/>
  <c r="O73" i="6" s="1"/>
  <c r="T73" i="6" s="1"/>
  <c r="Y73" i="6" s="1"/>
  <c r="AD73" i="6" s="1"/>
  <c r="A73" i="6"/>
  <c r="A71" i="6"/>
  <c r="A70" i="6"/>
  <c r="A69" i="6"/>
  <c r="J68" i="6"/>
  <c r="O68" i="6" s="1"/>
  <c r="T68" i="6" s="1"/>
  <c r="Y68" i="6" s="1"/>
  <c r="AD68" i="6" s="1"/>
  <c r="A68" i="6"/>
  <c r="J67" i="6"/>
  <c r="O67" i="6" s="1"/>
  <c r="T67" i="6" s="1"/>
  <c r="Y67" i="6" s="1"/>
  <c r="AD67" i="6" s="1"/>
  <c r="A67" i="6"/>
  <c r="A66" i="6"/>
  <c r="J65" i="6"/>
  <c r="O65" i="6" s="1"/>
  <c r="T65" i="6" s="1"/>
  <c r="Y65" i="6" s="1"/>
  <c r="AD65" i="6" s="1"/>
  <c r="A65" i="6"/>
  <c r="J64" i="6"/>
  <c r="O64" i="6" s="1"/>
  <c r="T64" i="6" s="1"/>
  <c r="Y64" i="6" s="1"/>
  <c r="AD64" i="6" s="1"/>
  <c r="A64" i="6"/>
  <c r="A63" i="6"/>
  <c r="A62" i="6"/>
  <c r="A61" i="6"/>
  <c r="J60" i="6"/>
  <c r="O60" i="6" s="1"/>
  <c r="T60" i="6" s="1"/>
  <c r="Y60" i="6" s="1"/>
  <c r="AD60" i="6" s="1"/>
  <c r="A60" i="6"/>
  <c r="J59" i="6"/>
  <c r="O59" i="6" s="1"/>
  <c r="T59" i="6" s="1"/>
  <c r="Y59" i="6" s="1"/>
  <c r="AD59" i="6" s="1"/>
  <c r="A59" i="6"/>
  <c r="A58" i="6"/>
  <c r="J57" i="6"/>
  <c r="O57" i="6" s="1"/>
  <c r="T57" i="6" s="1"/>
  <c r="Y57" i="6" s="1"/>
  <c r="AD57" i="6" s="1"/>
  <c r="A57" i="6"/>
  <c r="J56" i="6"/>
  <c r="O56" i="6" s="1"/>
  <c r="T56" i="6" s="1"/>
  <c r="Y56" i="6" s="1"/>
  <c r="AD56" i="6" s="1"/>
  <c r="A56" i="6"/>
  <c r="A55" i="6"/>
  <c r="A54" i="6"/>
  <c r="J53" i="6"/>
  <c r="O53" i="6" s="1"/>
  <c r="T53" i="6" s="1"/>
  <c r="Y53" i="6" s="1"/>
  <c r="AD53" i="6" s="1"/>
  <c r="A53" i="6"/>
  <c r="E52" i="6"/>
  <c r="G52" i="6" s="1"/>
  <c r="A52" i="6"/>
  <c r="E51" i="6"/>
  <c r="G51" i="6" s="1"/>
  <c r="J51" i="6"/>
  <c r="O51" i="6" s="1"/>
  <c r="T51" i="6" s="1"/>
  <c r="Y51" i="6" s="1"/>
  <c r="AD51" i="6" s="1"/>
  <c r="A51" i="6"/>
  <c r="E50" i="6"/>
  <c r="G50" i="6" s="1"/>
  <c r="A50" i="6"/>
  <c r="E49" i="6"/>
  <c r="G49" i="6" s="1"/>
  <c r="A49" i="6"/>
  <c r="A48" i="6"/>
  <c r="E47" i="6"/>
  <c r="G47" i="6" s="1"/>
  <c r="A47" i="6"/>
  <c r="A46" i="6"/>
  <c r="E45" i="6"/>
  <c r="G45" i="6" s="1"/>
  <c r="A45" i="6"/>
  <c r="E44" i="6"/>
  <c r="G44" i="6" s="1"/>
  <c r="A44" i="6"/>
  <c r="A43" i="6"/>
  <c r="J42" i="6"/>
  <c r="O42" i="6" s="1"/>
  <c r="T42" i="6" s="1"/>
  <c r="Y42" i="6" s="1"/>
  <c r="AD42" i="6" s="1"/>
  <c r="A42" i="6"/>
  <c r="A41" i="6"/>
  <c r="E40" i="6"/>
  <c r="G40" i="6" s="1"/>
  <c r="J40" i="6"/>
  <c r="O40" i="6" s="1"/>
  <c r="T40" i="6" s="1"/>
  <c r="Y40" i="6" s="1"/>
  <c r="AD40" i="6" s="1"/>
  <c r="A40" i="6"/>
  <c r="E39" i="6"/>
  <c r="G39" i="6" s="1"/>
  <c r="A39" i="6"/>
  <c r="J38" i="6"/>
  <c r="O38" i="6" s="1"/>
  <c r="T38" i="6" s="1"/>
  <c r="Y38" i="6" s="1"/>
  <c r="AD38" i="6" s="1"/>
  <c r="A38" i="6"/>
  <c r="A37" i="6"/>
  <c r="E36" i="6"/>
  <c r="G36" i="6" s="1"/>
  <c r="A36" i="6"/>
  <c r="J35" i="6"/>
  <c r="O35" i="6" s="1"/>
  <c r="T35" i="6" s="1"/>
  <c r="Y35" i="6" s="1"/>
  <c r="AD35" i="6" s="1"/>
  <c r="A35" i="6"/>
  <c r="E34" i="6"/>
  <c r="G34" i="6" s="1"/>
  <c r="A34" i="6"/>
  <c r="J33" i="6"/>
  <c r="O33" i="6" s="1"/>
  <c r="T33" i="6" s="1"/>
  <c r="Y33" i="6" s="1"/>
  <c r="AD33" i="6" s="1"/>
  <c r="A33" i="6"/>
  <c r="A32" i="6"/>
  <c r="J31" i="6"/>
  <c r="O31" i="6" s="1"/>
  <c r="T31" i="6" s="1"/>
  <c r="Y31" i="6" s="1"/>
  <c r="AD31" i="6" s="1"/>
  <c r="A31" i="6"/>
  <c r="A30" i="6"/>
  <c r="J29" i="6"/>
  <c r="O29" i="6" s="1"/>
  <c r="T29" i="6" s="1"/>
  <c r="Y29" i="6" s="1"/>
  <c r="AD29" i="6" s="1"/>
  <c r="A29" i="6"/>
  <c r="E28" i="6"/>
  <c r="G28" i="6" s="1"/>
  <c r="A28" i="6"/>
  <c r="J27" i="6"/>
  <c r="O27" i="6" s="1"/>
  <c r="T27" i="6" s="1"/>
  <c r="Y27" i="6" s="1"/>
  <c r="AD27" i="6" s="1"/>
  <c r="A27" i="6"/>
  <c r="J26" i="6"/>
  <c r="O26" i="6" s="1"/>
  <c r="T26" i="6" s="1"/>
  <c r="Y26" i="6" s="1"/>
  <c r="AD26" i="6" s="1"/>
  <c r="A26" i="6"/>
  <c r="A25" i="6"/>
  <c r="A24" i="6"/>
  <c r="E23" i="6"/>
  <c r="G23" i="6" s="1"/>
  <c r="A23" i="6"/>
  <c r="A22" i="6"/>
  <c r="E21" i="6"/>
  <c r="G21" i="6" s="1"/>
  <c r="J21" i="6"/>
  <c r="O21" i="6" s="1"/>
  <c r="T21" i="6" s="1"/>
  <c r="Y21" i="6" s="1"/>
  <c r="AD21" i="6" s="1"/>
  <c r="A21" i="6"/>
  <c r="E20" i="6"/>
  <c r="G20" i="6" s="1"/>
  <c r="A20" i="6"/>
  <c r="E19" i="6"/>
  <c r="G19" i="6" s="1"/>
  <c r="J19" i="6"/>
  <c r="O19" i="6" s="1"/>
  <c r="T19" i="6" s="1"/>
  <c r="Y19" i="6" s="1"/>
  <c r="AD19" i="6" s="1"/>
  <c r="A19" i="6"/>
  <c r="E18" i="6"/>
  <c r="G18" i="6" s="1"/>
  <c r="A18" i="6"/>
  <c r="A17" i="6"/>
  <c r="A16" i="6"/>
  <c r="E15" i="6"/>
  <c r="G15" i="6" s="1"/>
  <c r="A15" i="6"/>
  <c r="A14" i="6"/>
  <c r="A13" i="6"/>
  <c r="E12" i="6"/>
  <c r="G12" i="6" s="1"/>
  <c r="A12" i="6"/>
  <c r="A11" i="6"/>
  <c r="E10" i="6"/>
  <c r="G10" i="6" s="1"/>
  <c r="A10" i="6"/>
  <c r="A9" i="6"/>
  <c r="A8" i="6"/>
  <c r="E7" i="6"/>
  <c r="G7" i="6" s="1"/>
  <c r="A7" i="6"/>
  <c r="A6" i="6"/>
  <c r="A5" i="6"/>
  <c r="E4" i="6"/>
  <c r="G4" i="6" s="1"/>
  <c r="A4" i="6"/>
  <c r="A3" i="6"/>
  <c r="C12" i="3"/>
  <c r="D12" i="3"/>
  <c r="F12" i="3"/>
  <c r="G12" i="3"/>
  <c r="I12" i="3"/>
  <c r="J12" i="3"/>
  <c r="L12" i="3"/>
  <c r="M12" i="3"/>
  <c r="O12" i="3"/>
  <c r="P12" i="3"/>
  <c r="R12" i="3"/>
  <c r="S12" i="3"/>
  <c r="C13" i="3"/>
  <c r="D13" i="3"/>
  <c r="F13" i="3"/>
  <c r="G13" i="3"/>
  <c r="I13" i="3"/>
  <c r="J13" i="3"/>
  <c r="L13" i="3"/>
  <c r="M13" i="3"/>
  <c r="O13" i="3"/>
  <c r="P13" i="3"/>
  <c r="R13" i="3"/>
  <c r="S13" i="3"/>
  <c r="J46" i="6" l="1"/>
  <c r="O46" i="6" s="1"/>
  <c r="T46" i="6" s="1"/>
  <c r="Y46" i="6" s="1"/>
  <c r="AD46" i="6" s="1"/>
  <c r="J17" i="6"/>
  <c r="O17" i="6" s="1"/>
  <c r="T17" i="6" s="1"/>
  <c r="Y17" i="6" s="1"/>
  <c r="AD17" i="6" s="1"/>
  <c r="E17" i="6"/>
  <c r="G17" i="6" s="1"/>
  <c r="J14" i="6"/>
  <c r="O14" i="6" s="1"/>
  <c r="T14" i="6" s="1"/>
  <c r="Y14" i="6" s="1"/>
  <c r="AD14" i="6" s="1"/>
  <c r="E24" i="6"/>
  <c r="G24" i="6" s="1"/>
  <c r="J24" i="6"/>
  <c r="O24" i="6" s="1"/>
  <c r="T24" i="6" s="1"/>
  <c r="Y24" i="6" s="1"/>
  <c r="AD24" i="6" s="1"/>
  <c r="E26" i="6"/>
  <c r="G26" i="6" s="1"/>
  <c r="E38" i="6"/>
  <c r="G38" i="6" s="1"/>
  <c r="E43" i="6"/>
  <c r="G43" i="6" s="1"/>
  <c r="J43" i="6"/>
  <c r="O43" i="6" s="1"/>
  <c r="T43" i="6" s="1"/>
  <c r="Y43" i="6" s="1"/>
  <c r="AD43" i="6" s="1"/>
  <c r="O157" i="6"/>
  <c r="J15" i="6"/>
  <c r="O15" i="6" s="1"/>
  <c r="T15" i="6" s="1"/>
  <c r="Y15" i="6" s="1"/>
  <c r="AD15" i="6" s="1"/>
  <c r="J47" i="6"/>
  <c r="O47" i="6" s="1"/>
  <c r="T47" i="6" s="1"/>
  <c r="Y47" i="6" s="1"/>
  <c r="AD47" i="6" s="1"/>
  <c r="E42" i="6"/>
  <c r="G42" i="6" s="1"/>
  <c r="J18" i="6"/>
  <c r="O18" i="6" s="1"/>
  <c r="T18" i="6" s="1"/>
  <c r="Y18" i="6" s="1"/>
  <c r="AD18" i="6" s="1"/>
  <c r="J34" i="6"/>
  <c r="O34" i="6" s="1"/>
  <c r="T34" i="6" s="1"/>
  <c r="Y34" i="6" s="1"/>
  <c r="AD34" i="6" s="1"/>
  <c r="J50" i="6"/>
  <c r="O50" i="6" s="1"/>
  <c r="T50" i="6" s="1"/>
  <c r="Y50" i="6" s="1"/>
  <c r="AD50" i="6" s="1"/>
  <c r="J3" i="6"/>
  <c r="J163" i="6" s="1"/>
  <c r="E3" i="6"/>
  <c r="G3" i="6" s="1"/>
  <c r="J9" i="6"/>
  <c r="O9" i="6" s="1"/>
  <c r="T9" i="6" s="1"/>
  <c r="Y9" i="6" s="1"/>
  <c r="AD9" i="6" s="1"/>
  <c r="E9" i="6"/>
  <c r="G9" i="6" s="1"/>
  <c r="E41" i="6"/>
  <c r="G41" i="6" s="1"/>
  <c r="J41" i="6"/>
  <c r="O41" i="6" s="1"/>
  <c r="T41" i="6" s="1"/>
  <c r="Y41" i="6" s="1"/>
  <c r="AD41" i="6" s="1"/>
  <c r="E48" i="6"/>
  <c r="G48" i="6" s="1"/>
  <c r="J48" i="6"/>
  <c r="O48" i="6" s="1"/>
  <c r="T48" i="6" s="1"/>
  <c r="Y48" i="6" s="1"/>
  <c r="AD48" i="6" s="1"/>
  <c r="J5" i="6"/>
  <c r="O5" i="6" s="1"/>
  <c r="T5" i="6" s="1"/>
  <c r="Y5" i="6" s="1"/>
  <c r="AD5" i="6" s="1"/>
  <c r="E5" i="6"/>
  <c r="G5" i="6" s="1"/>
  <c r="J13" i="6"/>
  <c r="O13" i="6" s="1"/>
  <c r="T13" i="6" s="1"/>
  <c r="Y13" i="6" s="1"/>
  <c r="AD13" i="6" s="1"/>
  <c r="E13" i="6"/>
  <c r="G13" i="6" s="1"/>
  <c r="J4" i="6"/>
  <c r="O4" i="6" s="1"/>
  <c r="T4" i="6" s="1"/>
  <c r="Y4" i="6" s="1"/>
  <c r="AD4" i="6" s="1"/>
  <c r="J20" i="6"/>
  <c r="O20" i="6" s="1"/>
  <c r="T20" i="6" s="1"/>
  <c r="Y20" i="6" s="1"/>
  <c r="AD20" i="6" s="1"/>
  <c r="J52" i="6"/>
  <c r="O52" i="6" s="1"/>
  <c r="T52" i="6" s="1"/>
  <c r="Y52" i="6" s="1"/>
  <c r="AD52" i="6" s="1"/>
  <c r="E8" i="6"/>
  <c r="G8" i="6" s="1"/>
  <c r="J8" i="6"/>
  <c r="O8" i="6" s="1"/>
  <c r="T8" i="6" s="1"/>
  <c r="Y8" i="6" s="1"/>
  <c r="AD8" i="6" s="1"/>
  <c r="E16" i="6"/>
  <c r="G16" i="6" s="1"/>
  <c r="J16" i="6"/>
  <c r="O16" i="6" s="1"/>
  <c r="T16" i="6" s="1"/>
  <c r="Y16" i="6" s="1"/>
  <c r="AD16" i="6" s="1"/>
  <c r="E22" i="6"/>
  <c r="G22" i="6" s="1"/>
  <c r="E25" i="6"/>
  <c r="G25" i="6" s="1"/>
  <c r="J25" i="6"/>
  <c r="O25" i="6" s="1"/>
  <c r="T25" i="6" s="1"/>
  <c r="Y25" i="6" s="1"/>
  <c r="AD25" i="6" s="1"/>
  <c r="E32" i="6"/>
  <c r="G32" i="6" s="1"/>
  <c r="J32" i="6"/>
  <c r="O32" i="6" s="1"/>
  <c r="T32" i="6" s="1"/>
  <c r="Y32" i="6" s="1"/>
  <c r="AD32" i="6" s="1"/>
  <c r="J6" i="6"/>
  <c r="O6" i="6" s="1"/>
  <c r="T6" i="6" s="1"/>
  <c r="Y6" i="6" s="1"/>
  <c r="AD6" i="6" s="1"/>
  <c r="J11" i="6"/>
  <c r="O11" i="6" s="1"/>
  <c r="T11" i="6" s="1"/>
  <c r="Y11" i="6" s="1"/>
  <c r="AD11" i="6" s="1"/>
  <c r="E11" i="6"/>
  <c r="G11" i="6" s="1"/>
  <c r="J10" i="6"/>
  <c r="O10" i="6" s="1"/>
  <c r="T10" i="6" s="1"/>
  <c r="Y10" i="6" s="1"/>
  <c r="AD10" i="6" s="1"/>
  <c r="J49" i="6"/>
  <c r="O49" i="6" s="1"/>
  <c r="T49" i="6" s="1"/>
  <c r="Y49" i="6" s="1"/>
  <c r="AD49" i="6" s="1"/>
  <c r="J37" i="6"/>
  <c r="O37" i="6" s="1"/>
  <c r="T37" i="6" s="1"/>
  <c r="Y37" i="6" s="1"/>
  <c r="AD37" i="6" s="1"/>
  <c r="J45" i="6"/>
  <c r="O45" i="6" s="1"/>
  <c r="T45" i="6" s="1"/>
  <c r="Y45" i="6" s="1"/>
  <c r="AD45" i="6" s="1"/>
  <c r="E29" i="6"/>
  <c r="G29" i="6" s="1"/>
  <c r="E27" i="6"/>
  <c r="G27" i="6" s="1"/>
  <c r="E31" i="6"/>
  <c r="G31" i="6" s="1"/>
  <c r="E33" i="6"/>
  <c r="G33" i="6" s="1"/>
  <c r="E35" i="6"/>
  <c r="G35" i="6" s="1"/>
  <c r="E52" i="1"/>
  <c r="G52" i="1" s="1"/>
  <c r="E51" i="1"/>
  <c r="G51" i="1" s="1"/>
  <c r="E50" i="1"/>
  <c r="G50" i="1" s="1"/>
  <c r="E49" i="1"/>
  <c r="G49" i="1" s="1"/>
  <c r="E48" i="1"/>
  <c r="G48" i="1" s="1"/>
  <c r="E47" i="1"/>
  <c r="G47" i="1" s="1"/>
  <c r="E46" i="1"/>
  <c r="G46" i="1" s="1"/>
  <c r="E45" i="1"/>
  <c r="G45" i="1" s="1"/>
  <c r="E44" i="1"/>
  <c r="G44" i="1" s="1"/>
  <c r="E43" i="1"/>
  <c r="G43" i="1" s="1"/>
  <c r="E42" i="1"/>
  <c r="G42" i="1" s="1"/>
  <c r="E41" i="1"/>
  <c r="G41" i="1" s="1"/>
  <c r="E40" i="1"/>
  <c r="G40" i="1" s="1"/>
  <c r="E39" i="1"/>
  <c r="G39" i="1" s="1"/>
  <c r="E38" i="1"/>
  <c r="G38" i="1" s="1"/>
  <c r="E37" i="1"/>
  <c r="G37" i="1" s="1"/>
  <c r="E36" i="1"/>
  <c r="G36" i="1" s="1"/>
  <c r="E35" i="1"/>
  <c r="G35" i="1" s="1"/>
  <c r="E34" i="1"/>
  <c r="G34" i="1" s="1"/>
  <c r="E33" i="1"/>
  <c r="G33" i="1" s="1"/>
  <c r="E32" i="1"/>
  <c r="G32" i="1" s="1"/>
  <c r="E31" i="1"/>
  <c r="G31" i="1" s="1"/>
  <c r="E30" i="1"/>
  <c r="G30" i="1" s="1"/>
  <c r="E29" i="1"/>
  <c r="G29" i="1" s="1"/>
  <c r="E28" i="1"/>
  <c r="G28" i="1" s="1"/>
  <c r="E27" i="1"/>
  <c r="G27" i="1" s="1"/>
  <c r="E26" i="1"/>
  <c r="G26" i="1" s="1"/>
  <c r="E25" i="1"/>
  <c r="G25" i="1" s="1"/>
  <c r="E24" i="1"/>
  <c r="G24" i="1" s="1"/>
  <c r="E23" i="1"/>
  <c r="G23" i="1" s="1"/>
  <c r="E22" i="1"/>
  <c r="G22" i="1" s="1"/>
  <c r="E21" i="1"/>
  <c r="G21" i="1" s="1"/>
  <c r="E20" i="1"/>
  <c r="G20" i="1" s="1"/>
  <c r="E19" i="1"/>
  <c r="G19" i="1" s="1"/>
  <c r="E18" i="1"/>
  <c r="G18" i="1" s="1"/>
  <c r="E17" i="1"/>
  <c r="G17" i="1" s="1"/>
  <c r="E16" i="1"/>
  <c r="G16" i="1" s="1"/>
  <c r="E15" i="1"/>
  <c r="G15" i="1" s="1"/>
  <c r="E14" i="1"/>
  <c r="G14" i="1" s="1"/>
  <c r="E13" i="1"/>
  <c r="G13" i="1" s="1"/>
  <c r="E12" i="1"/>
  <c r="G12" i="1" s="1"/>
  <c r="E11" i="1"/>
  <c r="G11" i="1" s="1"/>
  <c r="E10" i="1"/>
  <c r="G10" i="1" s="1"/>
  <c r="E9" i="1"/>
  <c r="G9" i="1" s="1"/>
  <c r="E8" i="1"/>
  <c r="G8" i="1" s="1"/>
  <c r="E7" i="1"/>
  <c r="G7" i="1" s="1"/>
  <c r="E6" i="1"/>
  <c r="G6" i="1" s="1"/>
  <c r="E5" i="1"/>
  <c r="G5" i="1" s="1"/>
  <c r="E4" i="1"/>
  <c r="G4" i="1" s="1"/>
  <c r="E3" i="1"/>
  <c r="G3" i="1" s="1"/>
  <c r="L46" i="4"/>
  <c r="K45" i="6" s="1"/>
  <c r="P45" i="6" s="1"/>
  <c r="U45" i="6" s="1"/>
  <c r="Z45" i="6" s="1"/>
  <c r="AE45" i="6" s="1"/>
  <c r="L9" i="4"/>
  <c r="K8" i="6" s="1"/>
  <c r="P8" i="6" s="1"/>
  <c r="U8" i="6" s="1"/>
  <c r="Z8" i="6" s="1"/>
  <c r="AE8" i="6" s="1"/>
  <c r="L124" i="4"/>
  <c r="K123" i="6" s="1"/>
  <c r="P123" i="6" s="1"/>
  <c r="U123" i="6" s="1"/>
  <c r="Z123" i="6" s="1"/>
  <c r="AE123" i="6" s="1"/>
  <c r="L78" i="4"/>
  <c r="K77" i="6" s="1"/>
  <c r="P77" i="6" s="1"/>
  <c r="U77" i="6" s="1"/>
  <c r="Z77" i="6" s="1"/>
  <c r="AE77" i="6" s="1"/>
  <c r="L89" i="4"/>
  <c r="K88" i="6" s="1"/>
  <c r="P88" i="6" s="1"/>
  <c r="U88" i="6" s="1"/>
  <c r="Z88" i="6" s="1"/>
  <c r="AE88" i="6" s="1"/>
  <c r="L8" i="4"/>
  <c r="K7" i="6" s="1"/>
  <c r="P7" i="6" s="1"/>
  <c r="U7" i="6" s="1"/>
  <c r="Z7" i="6" s="1"/>
  <c r="AE7" i="6" s="1"/>
  <c r="L76" i="4"/>
  <c r="K75" i="6" s="1"/>
  <c r="P75" i="6" s="1"/>
  <c r="U75" i="6" s="1"/>
  <c r="Z75" i="6" s="1"/>
  <c r="AE75" i="6" s="1"/>
  <c r="L130" i="4"/>
  <c r="K129" i="6" s="1"/>
  <c r="P129" i="6" s="1"/>
  <c r="U129" i="6" s="1"/>
  <c r="Z129" i="6" s="1"/>
  <c r="AE129" i="6" s="1"/>
  <c r="L110" i="4"/>
  <c r="K109" i="6" s="1"/>
  <c r="P109" i="6" s="1"/>
  <c r="U109" i="6" s="1"/>
  <c r="Z109" i="6" s="1"/>
  <c r="AE109" i="6" s="1"/>
  <c r="L40" i="4"/>
  <c r="K39" i="6" s="1"/>
  <c r="P39" i="6" s="1"/>
  <c r="U39" i="6" s="1"/>
  <c r="Z39" i="6" s="1"/>
  <c r="AE39" i="6" s="1"/>
  <c r="L105" i="4"/>
  <c r="K104" i="6" s="1"/>
  <c r="P104" i="6" s="1"/>
  <c r="U104" i="6" s="1"/>
  <c r="Z104" i="6" s="1"/>
  <c r="AE104" i="6" s="1"/>
  <c r="L63" i="4"/>
  <c r="K62" i="6" s="1"/>
  <c r="P62" i="6" s="1"/>
  <c r="U62" i="6" s="1"/>
  <c r="Z62" i="6" s="1"/>
  <c r="AE62" i="6" s="1"/>
  <c r="L93" i="4"/>
  <c r="K92" i="6" s="1"/>
  <c r="P92" i="6" s="1"/>
  <c r="U92" i="6" s="1"/>
  <c r="Z92" i="6" s="1"/>
  <c r="AE92" i="6" s="1"/>
  <c r="L94" i="4"/>
  <c r="K93" i="6" s="1"/>
  <c r="P93" i="6" s="1"/>
  <c r="U93" i="6" s="1"/>
  <c r="Z93" i="6" s="1"/>
  <c r="AE93" i="6" s="1"/>
  <c r="L43" i="4"/>
  <c r="K42" i="6" s="1"/>
  <c r="P42" i="6" s="1"/>
  <c r="U42" i="6" s="1"/>
  <c r="Z42" i="6" s="1"/>
  <c r="AE42" i="6" s="1"/>
  <c r="L129" i="4"/>
  <c r="K128" i="6" s="1"/>
  <c r="P128" i="6" s="1"/>
  <c r="U128" i="6" s="1"/>
  <c r="Z128" i="6" s="1"/>
  <c r="AE128" i="6" s="1"/>
  <c r="L109" i="4"/>
  <c r="K108" i="6" s="1"/>
  <c r="P108" i="6" s="1"/>
  <c r="U108" i="6" s="1"/>
  <c r="Z108" i="6" s="1"/>
  <c r="AE108" i="6" s="1"/>
  <c r="L14" i="4"/>
  <c r="K13" i="6" s="1"/>
  <c r="P13" i="6" s="1"/>
  <c r="U13" i="6" s="1"/>
  <c r="Z13" i="6" s="1"/>
  <c r="AE13" i="6" s="1"/>
  <c r="L36" i="4"/>
  <c r="K35" i="6" s="1"/>
  <c r="P35" i="6" s="1"/>
  <c r="U35" i="6" s="1"/>
  <c r="Z35" i="6" s="1"/>
  <c r="AE35" i="6" s="1"/>
  <c r="L111" i="4"/>
  <c r="K110" i="6" s="1"/>
  <c r="P110" i="6" s="1"/>
  <c r="U110" i="6" s="1"/>
  <c r="Z110" i="6" s="1"/>
  <c r="AE110" i="6" s="1"/>
  <c r="F8" i="3"/>
  <c r="L11" i="4"/>
  <c r="K10" i="6" s="1"/>
  <c r="P10" i="6" s="1"/>
  <c r="U10" i="6" s="1"/>
  <c r="Z10" i="6" s="1"/>
  <c r="AE10" i="6" s="1"/>
  <c r="S11" i="3"/>
  <c r="P11" i="3"/>
  <c r="M11" i="3"/>
  <c r="J11" i="3"/>
  <c r="G11" i="3"/>
  <c r="D11" i="3"/>
  <c r="K160" i="4"/>
  <c r="L19" i="4"/>
  <c r="K18" i="6" s="1"/>
  <c r="P18" i="6" s="1"/>
  <c r="U18" i="6" s="1"/>
  <c r="Z18" i="6" s="1"/>
  <c r="AE18" i="6" s="1"/>
  <c r="L55" i="4"/>
  <c r="K54" i="6" s="1"/>
  <c r="P54" i="6" s="1"/>
  <c r="U54" i="6" s="1"/>
  <c r="Z54" i="6" s="1"/>
  <c r="AE54" i="6" s="1"/>
  <c r="L80" i="4"/>
  <c r="K79" i="6" s="1"/>
  <c r="P79" i="6" s="1"/>
  <c r="U79" i="6" s="1"/>
  <c r="Z79" i="6" s="1"/>
  <c r="AE79" i="6" s="1"/>
  <c r="L7" i="4"/>
  <c r="K6" i="6" s="1"/>
  <c r="P6" i="6" s="1"/>
  <c r="U6" i="6" s="1"/>
  <c r="Z6" i="6" s="1"/>
  <c r="AE6" i="6" s="1"/>
  <c r="L154" i="4"/>
  <c r="K153" i="6" s="1"/>
  <c r="P153" i="6" s="1"/>
  <c r="U153" i="6" s="1"/>
  <c r="Z153" i="6" s="1"/>
  <c r="AE153" i="6" s="1"/>
  <c r="L149" i="4"/>
  <c r="K148" i="6" s="1"/>
  <c r="P148" i="6" s="1"/>
  <c r="U148" i="6" s="1"/>
  <c r="Z148" i="6" s="1"/>
  <c r="AE148" i="6" s="1"/>
  <c r="L50" i="4"/>
  <c r="K49" i="6" s="1"/>
  <c r="P49" i="6" s="1"/>
  <c r="U49" i="6" s="1"/>
  <c r="Z49" i="6" s="1"/>
  <c r="AE49" i="6" s="1"/>
  <c r="L54" i="4"/>
  <c r="K53" i="6" s="1"/>
  <c r="P53" i="6" s="1"/>
  <c r="U53" i="6" s="1"/>
  <c r="Z53" i="6" s="1"/>
  <c r="AE53" i="6" s="1"/>
  <c r="L27" i="4"/>
  <c r="K26" i="6" s="1"/>
  <c r="P26" i="6" s="1"/>
  <c r="U26" i="6" s="1"/>
  <c r="Z26" i="6" s="1"/>
  <c r="AE26" i="6" s="1"/>
  <c r="L47" i="4"/>
  <c r="K46" i="6" s="1"/>
  <c r="P46" i="6" s="1"/>
  <c r="U46" i="6" s="1"/>
  <c r="Z46" i="6" s="1"/>
  <c r="AE46" i="6" s="1"/>
  <c r="L83" i="4"/>
  <c r="K82" i="6" s="1"/>
  <c r="P82" i="6" s="1"/>
  <c r="U82" i="6" s="1"/>
  <c r="Z82" i="6" s="1"/>
  <c r="AE82" i="6" s="1"/>
  <c r="L107" i="4"/>
  <c r="K106" i="6" s="1"/>
  <c r="P106" i="6" s="1"/>
  <c r="U106" i="6" s="1"/>
  <c r="Z106" i="6" s="1"/>
  <c r="AE106" i="6" s="1"/>
  <c r="L29" i="4"/>
  <c r="K28" i="6" s="1"/>
  <c r="P28" i="6" s="1"/>
  <c r="U28" i="6" s="1"/>
  <c r="Z28" i="6" s="1"/>
  <c r="AE28" i="6" s="1"/>
  <c r="L96" i="4"/>
  <c r="K95" i="6" s="1"/>
  <c r="P95" i="6" s="1"/>
  <c r="U95" i="6" s="1"/>
  <c r="Z95" i="6" s="1"/>
  <c r="AE95" i="6" s="1"/>
  <c r="L127" i="4"/>
  <c r="K126" i="6" s="1"/>
  <c r="P126" i="6" s="1"/>
  <c r="U126" i="6" s="1"/>
  <c r="Z126" i="6" s="1"/>
  <c r="AE126" i="6" s="1"/>
  <c r="L68" i="4"/>
  <c r="K67" i="6" s="1"/>
  <c r="P67" i="6" s="1"/>
  <c r="U67" i="6" s="1"/>
  <c r="Z67" i="6" s="1"/>
  <c r="AE67" i="6" s="1"/>
  <c r="L136" i="4"/>
  <c r="K135" i="6" s="1"/>
  <c r="P135" i="6" s="1"/>
  <c r="U135" i="6" s="1"/>
  <c r="Z135" i="6" s="1"/>
  <c r="AE135" i="6" s="1"/>
  <c r="L52" i="4"/>
  <c r="K51" i="6" s="1"/>
  <c r="P51" i="6" s="1"/>
  <c r="U51" i="6" s="1"/>
  <c r="Z51" i="6" s="1"/>
  <c r="AE51" i="6" s="1"/>
  <c r="L17" i="4"/>
  <c r="K16" i="6" s="1"/>
  <c r="P16" i="6" s="1"/>
  <c r="U16" i="6" s="1"/>
  <c r="Z16" i="6" s="1"/>
  <c r="AE16" i="6" s="1"/>
  <c r="L28" i="4"/>
  <c r="K27" i="6" s="1"/>
  <c r="P27" i="6" s="1"/>
  <c r="U27" i="6" s="1"/>
  <c r="Z27" i="6" s="1"/>
  <c r="AE27" i="6" s="1"/>
  <c r="L91" i="4"/>
  <c r="K90" i="6" s="1"/>
  <c r="P90" i="6" s="1"/>
  <c r="U90" i="6" s="1"/>
  <c r="Z90" i="6" s="1"/>
  <c r="AE90" i="6" s="1"/>
  <c r="L153" i="4"/>
  <c r="K152" i="6" s="1"/>
  <c r="P152" i="6" s="1"/>
  <c r="U152" i="6" s="1"/>
  <c r="Z152" i="6" s="1"/>
  <c r="AE152" i="6" s="1"/>
  <c r="L103" i="4"/>
  <c r="K102" i="6" s="1"/>
  <c r="P102" i="6" s="1"/>
  <c r="U102" i="6" s="1"/>
  <c r="Z102" i="6" s="1"/>
  <c r="AE102" i="6" s="1"/>
  <c r="L108" i="4"/>
  <c r="K107" i="6" s="1"/>
  <c r="P107" i="6" s="1"/>
  <c r="U107" i="6" s="1"/>
  <c r="Z107" i="6" s="1"/>
  <c r="AE107" i="6" s="1"/>
  <c r="L74" i="4"/>
  <c r="K73" i="6" s="1"/>
  <c r="P73" i="6" s="1"/>
  <c r="U73" i="6" s="1"/>
  <c r="Z73" i="6" s="1"/>
  <c r="AE73" i="6" s="1"/>
  <c r="L70" i="4"/>
  <c r="K69" i="6" s="1"/>
  <c r="P69" i="6" s="1"/>
  <c r="U69" i="6" s="1"/>
  <c r="Z69" i="6" s="1"/>
  <c r="AE69" i="6" s="1"/>
  <c r="L118" i="4"/>
  <c r="K117" i="6" s="1"/>
  <c r="P117" i="6" s="1"/>
  <c r="U117" i="6" s="1"/>
  <c r="Z117" i="6" s="1"/>
  <c r="AE117" i="6" s="1"/>
  <c r="L65" i="4"/>
  <c r="K64" i="6" s="1"/>
  <c r="P64" i="6" s="1"/>
  <c r="U64" i="6" s="1"/>
  <c r="Z64" i="6" s="1"/>
  <c r="AE64" i="6" s="1"/>
  <c r="L95" i="4"/>
  <c r="K94" i="6" s="1"/>
  <c r="P94" i="6" s="1"/>
  <c r="U94" i="6" s="1"/>
  <c r="Z94" i="6" s="1"/>
  <c r="AE94" i="6" s="1"/>
  <c r="L15" i="4"/>
  <c r="K14" i="6" s="1"/>
  <c r="P14" i="6" s="1"/>
  <c r="U14" i="6" s="1"/>
  <c r="Z14" i="6" s="1"/>
  <c r="AE14" i="6" s="1"/>
  <c r="L98" i="4"/>
  <c r="K97" i="6" s="1"/>
  <c r="P97" i="6" s="1"/>
  <c r="U97" i="6" s="1"/>
  <c r="Z97" i="6" s="1"/>
  <c r="AE97" i="6" s="1"/>
  <c r="L101" i="4"/>
  <c r="K100" i="6" s="1"/>
  <c r="P100" i="6" s="1"/>
  <c r="U100" i="6" s="1"/>
  <c r="Z100" i="6" s="1"/>
  <c r="AE100" i="6" s="1"/>
  <c r="L22" i="4"/>
  <c r="K21" i="6" s="1"/>
  <c r="P21" i="6" s="1"/>
  <c r="U21" i="6" s="1"/>
  <c r="Z21" i="6" s="1"/>
  <c r="AE21" i="6" s="1"/>
  <c r="L85" i="4"/>
  <c r="K84" i="6" s="1"/>
  <c r="P84" i="6" s="1"/>
  <c r="U84" i="6" s="1"/>
  <c r="Z84" i="6" s="1"/>
  <c r="AE84" i="6" s="1"/>
  <c r="L48" i="4"/>
  <c r="K47" i="6" s="1"/>
  <c r="P47" i="6" s="1"/>
  <c r="U47" i="6" s="1"/>
  <c r="Z47" i="6" s="1"/>
  <c r="AE47" i="6" s="1"/>
  <c r="L66" i="4"/>
  <c r="K65" i="6" s="1"/>
  <c r="P65" i="6" s="1"/>
  <c r="U65" i="6" s="1"/>
  <c r="Z65" i="6" s="1"/>
  <c r="AE65" i="6" s="1"/>
  <c r="L64" i="4"/>
  <c r="K63" i="6" s="1"/>
  <c r="P63" i="6" s="1"/>
  <c r="U63" i="6" s="1"/>
  <c r="Z63" i="6" s="1"/>
  <c r="AE63" i="6" s="1"/>
  <c r="L113" i="4"/>
  <c r="K112" i="6" s="1"/>
  <c r="P112" i="6" s="1"/>
  <c r="U112" i="6" s="1"/>
  <c r="Z112" i="6" s="1"/>
  <c r="AE112" i="6" s="1"/>
  <c r="L32" i="4"/>
  <c r="K31" i="6" s="1"/>
  <c r="P31" i="6" s="1"/>
  <c r="U31" i="6" s="1"/>
  <c r="Z31" i="6" s="1"/>
  <c r="AE31" i="6" s="1"/>
  <c r="L121" i="4"/>
  <c r="K120" i="6" s="1"/>
  <c r="P120" i="6" s="1"/>
  <c r="U120" i="6" s="1"/>
  <c r="Z120" i="6" s="1"/>
  <c r="AE120" i="6" s="1"/>
  <c r="L56" i="4"/>
  <c r="K55" i="6" s="1"/>
  <c r="P55" i="6" s="1"/>
  <c r="U55" i="6" s="1"/>
  <c r="Z55" i="6" s="1"/>
  <c r="AE55" i="6" s="1"/>
  <c r="L135" i="4"/>
  <c r="K134" i="6" s="1"/>
  <c r="P134" i="6" s="1"/>
  <c r="U134" i="6" s="1"/>
  <c r="Z134" i="6" s="1"/>
  <c r="AE134" i="6" s="1"/>
  <c r="L59" i="4"/>
  <c r="K58" i="6" s="1"/>
  <c r="P58" i="6" s="1"/>
  <c r="U58" i="6" s="1"/>
  <c r="Z58" i="6" s="1"/>
  <c r="AE58" i="6" s="1"/>
  <c r="L87" i="4"/>
  <c r="K86" i="6" s="1"/>
  <c r="P86" i="6" s="1"/>
  <c r="U86" i="6" s="1"/>
  <c r="Z86" i="6" s="1"/>
  <c r="AE86" i="6" s="1"/>
  <c r="L126" i="4"/>
  <c r="K125" i="6" s="1"/>
  <c r="P125" i="6" s="1"/>
  <c r="U125" i="6" s="1"/>
  <c r="Z125" i="6" s="1"/>
  <c r="AE125" i="6" s="1"/>
  <c r="L73" i="4"/>
  <c r="K72" i="6" s="1"/>
  <c r="P72" i="6" s="1"/>
  <c r="U72" i="6" s="1"/>
  <c r="Z72" i="6" s="1"/>
  <c r="AE72" i="6" s="1"/>
  <c r="L117" i="4"/>
  <c r="K116" i="6" s="1"/>
  <c r="P116" i="6" s="1"/>
  <c r="U116" i="6" s="1"/>
  <c r="Z116" i="6" s="1"/>
  <c r="AE116" i="6" s="1"/>
  <c r="L39" i="4"/>
  <c r="K38" i="6" s="1"/>
  <c r="P38" i="6" s="1"/>
  <c r="U38" i="6" s="1"/>
  <c r="Z38" i="6" s="1"/>
  <c r="AE38" i="6" s="1"/>
  <c r="L71" i="4"/>
  <c r="K70" i="6" s="1"/>
  <c r="P70" i="6" s="1"/>
  <c r="U70" i="6" s="1"/>
  <c r="Z70" i="6" s="1"/>
  <c r="AE70" i="6" s="1"/>
  <c r="L21" i="4"/>
  <c r="K20" i="6" s="1"/>
  <c r="P20" i="6" s="1"/>
  <c r="U20" i="6" s="1"/>
  <c r="Z20" i="6" s="1"/>
  <c r="AE20" i="6" s="1"/>
  <c r="L131" i="4"/>
  <c r="K130" i="6" s="1"/>
  <c r="P130" i="6" s="1"/>
  <c r="U130" i="6" s="1"/>
  <c r="Z130" i="6" s="1"/>
  <c r="AE130" i="6" s="1"/>
  <c r="L82" i="4"/>
  <c r="K81" i="6" s="1"/>
  <c r="P81" i="6" s="1"/>
  <c r="U81" i="6" s="1"/>
  <c r="Z81" i="6" s="1"/>
  <c r="AE81" i="6" s="1"/>
  <c r="L146" i="4"/>
  <c r="K145" i="6" s="1"/>
  <c r="P145" i="6" s="1"/>
  <c r="U145" i="6" s="1"/>
  <c r="Z145" i="6" s="1"/>
  <c r="AE145" i="6" s="1"/>
  <c r="L10" i="4"/>
  <c r="K9" i="6" s="1"/>
  <c r="P9" i="6" s="1"/>
  <c r="U9" i="6" s="1"/>
  <c r="Z9" i="6" s="1"/>
  <c r="AE9" i="6" s="1"/>
  <c r="L156" i="4"/>
  <c r="K155" i="6" s="1"/>
  <c r="P155" i="6" s="1"/>
  <c r="U155" i="6" s="1"/>
  <c r="Z155" i="6" s="1"/>
  <c r="AE155" i="6" s="1"/>
  <c r="L92" i="4"/>
  <c r="K91" i="6" s="1"/>
  <c r="P91" i="6" s="1"/>
  <c r="U91" i="6" s="1"/>
  <c r="Z91" i="6" s="1"/>
  <c r="AE91" i="6" s="1"/>
  <c r="L104" i="4"/>
  <c r="K103" i="6" s="1"/>
  <c r="P103" i="6" s="1"/>
  <c r="U103" i="6" s="1"/>
  <c r="Z103" i="6" s="1"/>
  <c r="AE103" i="6" s="1"/>
  <c r="L37" i="4"/>
  <c r="K36" i="6" s="1"/>
  <c r="P36" i="6" s="1"/>
  <c r="U36" i="6" s="1"/>
  <c r="Z36" i="6" s="1"/>
  <c r="AE36" i="6" s="1"/>
  <c r="L33" i="4"/>
  <c r="K32" i="6" s="1"/>
  <c r="P32" i="6" s="1"/>
  <c r="U32" i="6" s="1"/>
  <c r="Z32" i="6" s="1"/>
  <c r="AE32" i="6" s="1"/>
  <c r="L81" i="4"/>
  <c r="K80" i="6" s="1"/>
  <c r="P80" i="6" s="1"/>
  <c r="U80" i="6" s="1"/>
  <c r="Z80" i="6" s="1"/>
  <c r="AE80" i="6" s="1"/>
  <c r="L79" i="4"/>
  <c r="K78" i="6" s="1"/>
  <c r="P78" i="6" s="1"/>
  <c r="U78" i="6" s="1"/>
  <c r="Z78" i="6" s="1"/>
  <c r="AE78" i="6" s="1"/>
  <c r="L35" i="4"/>
  <c r="K34" i="6" s="1"/>
  <c r="P34" i="6" s="1"/>
  <c r="U34" i="6" s="1"/>
  <c r="Z34" i="6" s="1"/>
  <c r="AE34" i="6" s="1"/>
  <c r="L34" i="4"/>
  <c r="K33" i="6" s="1"/>
  <c r="P33" i="6" s="1"/>
  <c r="U33" i="6" s="1"/>
  <c r="Z33" i="6" s="1"/>
  <c r="AE33" i="6" s="1"/>
  <c r="L31" i="4"/>
  <c r="K30" i="6" s="1"/>
  <c r="P30" i="6" s="1"/>
  <c r="U30" i="6" s="1"/>
  <c r="Z30" i="6" s="1"/>
  <c r="AE30" i="6" s="1"/>
  <c r="L112" i="4"/>
  <c r="K111" i="6" s="1"/>
  <c r="P111" i="6" s="1"/>
  <c r="U111" i="6" s="1"/>
  <c r="Z111" i="6" s="1"/>
  <c r="AE111" i="6" s="1"/>
  <c r="L13" i="4"/>
  <c r="K12" i="6" s="1"/>
  <c r="P12" i="6" s="1"/>
  <c r="U12" i="6" s="1"/>
  <c r="Z12" i="6" s="1"/>
  <c r="AE12" i="6" s="1"/>
  <c r="L120" i="4"/>
  <c r="K119" i="6" s="1"/>
  <c r="P119" i="6" s="1"/>
  <c r="U119" i="6" s="1"/>
  <c r="Z119" i="6" s="1"/>
  <c r="AE119" i="6" s="1"/>
  <c r="L114" i="4"/>
  <c r="K113" i="6" s="1"/>
  <c r="P113" i="6" s="1"/>
  <c r="U113" i="6" s="1"/>
  <c r="Z113" i="6" s="1"/>
  <c r="AE113" i="6" s="1"/>
  <c r="L75" i="4"/>
  <c r="K74" i="6" s="1"/>
  <c r="P74" i="6" s="1"/>
  <c r="U74" i="6" s="1"/>
  <c r="Z74" i="6" s="1"/>
  <c r="AE74" i="6" s="1"/>
  <c r="L151" i="4"/>
  <c r="K150" i="6" s="1"/>
  <c r="P150" i="6" s="1"/>
  <c r="U150" i="6" s="1"/>
  <c r="Z150" i="6" s="1"/>
  <c r="AE150" i="6" s="1"/>
  <c r="L142" i="4"/>
  <c r="K141" i="6" s="1"/>
  <c r="P141" i="6" s="1"/>
  <c r="U141" i="6" s="1"/>
  <c r="Z141" i="6" s="1"/>
  <c r="AE141" i="6" s="1"/>
  <c r="L26" i="4"/>
  <c r="K25" i="6" s="1"/>
  <c r="P25" i="6" s="1"/>
  <c r="U25" i="6" s="1"/>
  <c r="Z25" i="6" s="1"/>
  <c r="AE25" i="6" s="1"/>
  <c r="L6" i="4"/>
  <c r="K5" i="6" s="1"/>
  <c r="P5" i="6" s="1"/>
  <c r="U5" i="6" s="1"/>
  <c r="Z5" i="6" s="1"/>
  <c r="AE5" i="6" s="1"/>
  <c r="L116" i="4"/>
  <c r="K115" i="6" s="1"/>
  <c r="P115" i="6" s="1"/>
  <c r="U115" i="6" s="1"/>
  <c r="Z115" i="6" s="1"/>
  <c r="AE115" i="6" s="1"/>
  <c r="L72" i="4"/>
  <c r="K71" i="6" s="1"/>
  <c r="P71" i="6" s="1"/>
  <c r="U71" i="6" s="1"/>
  <c r="Z71" i="6" s="1"/>
  <c r="AE71" i="6" s="1"/>
  <c r="L45" i="4"/>
  <c r="L16" i="4"/>
  <c r="K15" i="6" s="1"/>
  <c r="P15" i="6" s="1"/>
  <c r="U15" i="6" s="1"/>
  <c r="Z15" i="6" s="1"/>
  <c r="AE15" i="6" s="1"/>
  <c r="L44" i="4"/>
  <c r="K43" i="6" s="1"/>
  <c r="P43" i="6" s="1"/>
  <c r="U43" i="6" s="1"/>
  <c r="Z43" i="6" s="1"/>
  <c r="AE43" i="6" s="1"/>
  <c r="L58" i="4"/>
  <c r="K57" i="6" s="1"/>
  <c r="P57" i="6" s="1"/>
  <c r="U57" i="6" s="1"/>
  <c r="Z57" i="6" s="1"/>
  <c r="AE57" i="6" s="1"/>
  <c r="L86" i="4"/>
  <c r="K85" i="6" s="1"/>
  <c r="P85" i="6" s="1"/>
  <c r="U85" i="6" s="1"/>
  <c r="Z85" i="6" s="1"/>
  <c r="AE85" i="6" s="1"/>
  <c r="L125" i="4"/>
  <c r="K124" i="6" s="1"/>
  <c r="P124" i="6" s="1"/>
  <c r="U124" i="6" s="1"/>
  <c r="Z124" i="6" s="1"/>
  <c r="AE124" i="6" s="1"/>
  <c r="L152" i="4"/>
  <c r="K151" i="6" s="1"/>
  <c r="P151" i="6" s="1"/>
  <c r="U151" i="6" s="1"/>
  <c r="Z151" i="6" s="1"/>
  <c r="AE151" i="6" s="1"/>
  <c r="L158" i="4"/>
  <c r="K157" i="6" s="1"/>
  <c r="K165" i="6" s="1"/>
  <c r="L24" i="4"/>
  <c r="K23" i="6" s="1"/>
  <c r="P23" i="6" s="1"/>
  <c r="U23" i="6" s="1"/>
  <c r="Z23" i="6" s="1"/>
  <c r="AE23" i="6" s="1"/>
  <c r="L132" i="4"/>
  <c r="K131" i="6" s="1"/>
  <c r="P131" i="6" s="1"/>
  <c r="U131" i="6" s="1"/>
  <c r="Z131" i="6" s="1"/>
  <c r="AE131" i="6" s="1"/>
  <c r="L67" i="4"/>
  <c r="K66" i="6" s="1"/>
  <c r="P66" i="6" s="1"/>
  <c r="U66" i="6" s="1"/>
  <c r="Z66" i="6" s="1"/>
  <c r="AE66" i="6" s="1"/>
  <c r="L138" i="4"/>
  <c r="K137" i="6" s="1"/>
  <c r="P137" i="6" s="1"/>
  <c r="U137" i="6" s="1"/>
  <c r="Z137" i="6" s="1"/>
  <c r="AE137" i="6" s="1"/>
  <c r="L100" i="4"/>
  <c r="K99" i="6" s="1"/>
  <c r="P99" i="6" s="1"/>
  <c r="U99" i="6" s="1"/>
  <c r="Z99" i="6" s="1"/>
  <c r="AE99" i="6" s="1"/>
  <c r="L140" i="4"/>
  <c r="K139" i="6" s="1"/>
  <c r="P139" i="6" s="1"/>
  <c r="U139" i="6" s="1"/>
  <c r="Z139" i="6" s="1"/>
  <c r="AE139" i="6" s="1"/>
  <c r="L60" i="4"/>
  <c r="K59" i="6" s="1"/>
  <c r="P59" i="6" s="1"/>
  <c r="U59" i="6" s="1"/>
  <c r="Z59" i="6" s="1"/>
  <c r="AE59" i="6" s="1"/>
  <c r="L99" i="4"/>
  <c r="K98" i="6" s="1"/>
  <c r="P98" i="6" s="1"/>
  <c r="U98" i="6" s="1"/>
  <c r="Z98" i="6" s="1"/>
  <c r="AE98" i="6" s="1"/>
  <c r="L84" i="4"/>
  <c r="K83" i="6" s="1"/>
  <c r="P83" i="6" s="1"/>
  <c r="U83" i="6" s="1"/>
  <c r="Z83" i="6" s="1"/>
  <c r="AE83" i="6" s="1"/>
  <c r="L141" i="4"/>
  <c r="K140" i="6" s="1"/>
  <c r="P140" i="6" s="1"/>
  <c r="U140" i="6" s="1"/>
  <c r="Z140" i="6" s="1"/>
  <c r="AE140" i="6" s="1"/>
  <c r="L90" i="4"/>
  <c r="K89" i="6" s="1"/>
  <c r="P89" i="6" s="1"/>
  <c r="U89" i="6" s="1"/>
  <c r="Z89" i="6" s="1"/>
  <c r="AE89" i="6" s="1"/>
  <c r="L49" i="4"/>
  <c r="K48" i="6" s="1"/>
  <c r="P48" i="6" s="1"/>
  <c r="U48" i="6" s="1"/>
  <c r="Z48" i="6" s="1"/>
  <c r="AE48" i="6" s="1"/>
  <c r="L157" i="4"/>
  <c r="K156" i="6" s="1"/>
  <c r="P156" i="6" s="1"/>
  <c r="U156" i="6" s="1"/>
  <c r="Z156" i="6" s="1"/>
  <c r="AE156" i="6" s="1"/>
  <c r="L122" i="4"/>
  <c r="K121" i="6" s="1"/>
  <c r="P121" i="6" s="1"/>
  <c r="U121" i="6" s="1"/>
  <c r="Z121" i="6" s="1"/>
  <c r="AE121" i="6" s="1"/>
  <c r="L5" i="4"/>
  <c r="K4" i="6" s="1"/>
  <c r="P4" i="6" s="1"/>
  <c r="U4" i="6" s="1"/>
  <c r="Z4" i="6" s="1"/>
  <c r="AE4" i="6" s="1"/>
  <c r="L155" i="4"/>
  <c r="K154" i="6" s="1"/>
  <c r="P154" i="6" s="1"/>
  <c r="U154" i="6" s="1"/>
  <c r="Z154" i="6" s="1"/>
  <c r="AE154" i="6" s="1"/>
  <c r="L4" i="4"/>
  <c r="L134" i="4"/>
  <c r="K133" i="6" s="1"/>
  <c r="P133" i="6" s="1"/>
  <c r="U133" i="6" s="1"/>
  <c r="Z133" i="6" s="1"/>
  <c r="AE133" i="6" s="1"/>
  <c r="L18" i="4"/>
  <c r="K17" i="6" s="1"/>
  <c r="P17" i="6" s="1"/>
  <c r="U17" i="6" s="1"/>
  <c r="Z17" i="6" s="1"/>
  <c r="AE17" i="6" s="1"/>
  <c r="L123" i="4"/>
  <c r="K122" i="6" s="1"/>
  <c r="P122" i="6" s="1"/>
  <c r="U122" i="6" s="1"/>
  <c r="Z122" i="6" s="1"/>
  <c r="AE122" i="6" s="1"/>
  <c r="L102" i="4"/>
  <c r="K101" i="6" s="1"/>
  <c r="P101" i="6" s="1"/>
  <c r="U101" i="6" s="1"/>
  <c r="Z101" i="6" s="1"/>
  <c r="AE101" i="6" s="1"/>
  <c r="L145" i="4"/>
  <c r="K144" i="6" s="1"/>
  <c r="P144" i="6" s="1"/>
  <c r="U144" i="6" s="1"/>
  <c r="Z144" i="6" s="1"/>
  <c r="AE144" i="6" s="1"/>
  <c r="L20" i="4"/>
  <c r="K19" i="6" s="1"/>
  <c r="P19" i="6" s="1"/>
  <c r="U19" i="6" s="1"/>
  <c r="Z19" i="6" s="1"/>
  <c r="AE19" i="6" s="1"/>
  <c r="L147" i="4"/>
  <c r="K146" i="6" s="1"/>
  <c r="P146" i="6" s="1"/>
  <c r="U146" i="6" s="1"/>
  <c r="Z146" i="6" s="1"/>
  <c r="AE146" i="6" s="1"/>
  <c r="L148" i="4"/>
  <c r="K147" i="6" s="1"/>
  <c r="P147" i="6" s="1"/>
  <c r="U147" i="6" s="1"/>
  <c r="Z147" i="6" s="1"/>
  <c r="AE147" i="6" s="1"/>
  <c r="L128" i="4"/>
  <c r="K127" i="6" s="1"/>
  <c r="P127" i="6" s="1"/>
  <c r="U127" i="6" s="1"/>
  <c r="Z127" i="6" s="1"/>
  <c r="AE127" i="6" s="1"/>
  <c r="L97" i="4"/>
  <c r="K96" i="6" s="1"/>
  <c r="P96" i="6" s="1"/>
  <c r="U96" i="6" s="1"/>
  <c r="Z96" i="6" s="1"/>
  <c r="AE96" i="6" s="1"/>
  <c r="L144" i="4"/>
  <c r="K143" i="6" s="1"/>
  <c r="P143" i="6" s="1"/>
  <c r="U143" i="6" s="1"/>
  <c r="Z143" i="6" s="1"/>
  <c r="AE143" i="6" s="1"/>
  <c r="L133" i="4"/>
  <c r="K132" i="6" s="1"/>
  <c r="P132" i="6" s="1"/>
  <c r="U132" i="6" s="1"/>
  <c r="Z132" i="6" s="1"/>
  <c r="AE132" i="6" s="1"/>
  <c r="L119" i="4"/>
  <c r="K118" i="6" s="1"/>
  <c r="P118" i="6" s="1"/>
  <c r="U118" i="6" s="1"/>
  <c r="Z118" i="6" s="1"/>
  <c r="AE118" i="6" s="1"/>
  <c r="L30" i="4"/>
  <c r="K29" i="6" s="1"/>
  <c r="P29" i="6" s="1"/>
  <c r="U29" i="6" s="1"/>
  <c r="Z29" i="6" s="1"/>
  <c r="AE29" i="6" s="1"/>
  <c r="L143" i="4"/>
  <c r="K142" i="6" s="1"/>
  <c r="P142" i="6" s="1"/>
  <c r="U142" i="6" s="1"/>
  <c r="Z142" i="6" s="1"/>
  <c r="AE142" i="6" s="1"/>
  <c r="L42" i="4"/>
  <c r="K41" i="6" s="1"/>
  <c r="P41" i="6" s="1"/>
  <c r="U41" i="6" s="1"/>
  <c r="Z41" i="6" s="1"/>
  <c r="AE41" i="6" s="1"/>
  <c r="L88" i="4"/>
  <c r="K87" i="6" s="1"/>
  <c r="P87" i="6" s="1"/>
  <c r="U87" i="6" s="1"/>
  <c r="Z87" i="6" s="1"/>
  <c r="AE87" i="6" s="1"/>
  <c r="L150" i="4"/>
  <c r="K149" i="6" s="1"/>
  <c r="P149" i="6" s="1"/>
  <c r="U149" i="6" s="1"/>
  <c r="Z149" i="6" s="1"/>
  <c r="AE149" i="6" s="1"/>
  <c r="L38" i="4"/>
  <c r="K37" i="6" s="1"/>
  <c r="P37" i="6" s="1"/>
  <c r="U37" i="6" s="1"/>
  <c r="Z37" i="6" s="1"/>
  <c r="AE37" i="6" s="1"/>
  <c r="L25" i="4"/>
  <c r="K24" i="6" s="1"/>
  <c r="P24" i="6" s="1"/>
  <c r="U24" i="6" s="1"/>
  <c r="Z24" i="6" s="1"/>
  <c r="AE24" i="6" s="1"/>
  <c r="L77" i="4"/>
  <c r="K76" i="6" s="1"/>
  <c r="P76" i="6" s="1"/>
  <c r="U76" i="6" s="1"/>
  <c r="Z76" i="6" s="1"/>
  <c r="AE76" i="6" s="1"/>
  <c r="L106" i="4"/>
  <c r="K105" i="6" s="1"/>
  <c r="P105" i="6" s="1"/>
  <c r="U105" i="6" s="1"/>
  <c r="Z105" i="6" s="1"/>
  <c r="AE105" i="6" s="1"/>
  <c r="L51" i="4"/>
  <c r="K50" i="6" s="1"/>
  <c r="P50" i="6" s="1"/>
  <c r="U50" i="6" s="1"/>
  <c r="Z50" i="6" s="1"/>
  <c r="AE50" i="6" s="1"/>
  <c r="L139" i="4"/>
  <c r="K138" i="6" s="1"/>
  <c r="P138" i="6" s="1"/>
  <c r="U138" i="6" s="1"/>
  <c r="Z138" i="6" s="1"/>
  <c r="AE138" i="6" s="1"/>
  <c r="L12" i="4"/>
  <c r="K11" i="6" s="1"/>
  <c r="P11" i="6" s="1"/>
  <c r="U11" i="6" s="1"/>
  <c r="Z11" i="6" s="1"/>
  <c r="AE11" i="6" s="1"/>
  <c r="L53" i="4"/>
  <c r="K52" i="6" s="1"/>
  <c r="P52" i="6" s="1"/>
  <c r="U52" i="6" s="1"/>
  <c r="Z52" i="6" s="1"/>
  <c r="AE52" i="6" s="1"/>
  <c r="L41" i="4"/>
  <c r="K40" i="6" s="1"/>
  <c r="P40" i="6" s="1"/>
  <c r="U40" i="6" s="1"/>
  <c r="Z40" i="6" s="1"/>
  <c r="AE40" i="6" s="1"/>
  <c r="L57" i="4"/>
  <c r="K56" i="6" s="1"/>
  <c r="P56" i="6" s="1"/>
  <c r="U56" i="6" s="1"/>
  <c r="Z56" i="6" s="1"/>
  <c r="AE56" i="6" s="1"/>
  <c r="L62" i="4"/>
  <c r="K61" i="6" s="1"/>
  <c r="P61" i="6" s="1"/>
  <c r="U61" i="6" s="1"/>
  <c r="Z61" i="6" s="1"/>
  <c r="AE61" i="6" s="1"/>
  <c r="L61" i="4"/>
  <c r="K60" i="6" s="1"/>
  <c r="P60" i="6" s="1"/>
  <c r="U60" i="6" s="1"/>
  <c r="Z60" i="6" s="1"/>
  <c r="AE60" i="6" s="1"/>
  <c r="L115" i="4"/>
  <c r="K114" i="6" s="1"/>
  <c r="P114" i="6" s="1"/>
  <c r="U114" i="6" s="1"/>
  <c r="Z114" i="6" s="1"/>
  <c r="AE114" i="6" s="1"/>
  <c r="L69" i="4"/>
  <c r="K68" i="6" s="1"/>
  <c r="P68" i="6" s="1"/>
  <c r="U68" i="6" s="1"/>
  <c r="Z68" i="6" s="1"/>
  <c r="AE68" i="6" s="1"/>
  <c r="L137" i="4"/>
  <c r="K136" i="6" s="1"/>
  <c r="P136" i="6" s="1"/>
  <c r="U136" i="6" s="1"/>
  <c r="Z136" i="6" s="1"/>
  <c r="AE136" i="6" s="1"/>
  <c r="L23" i="4"/>
  <c r="K22" i="6" s="1"/>
  <c r="P22" i="6" s="1"/>
  <c r="U22" i="6" s="1"/>
  <c r="Z22" i="6" s="1"/>
  <c r="AE22" i="6" s="1"/>
  <c r="L159" i="4"/>
  <c r="T157" i="6" l="1"/>
  <c r="O165" i="6"/>
  <c r="K44" i="6"/>
  <c r="P44" i="6" s="1"/>
  <c r="U44" i="6" s="1"/>
  <c r="Z44" i="6" s="1"/>
  <c r="AE44" i="6" s="1"/>
  <c r="P157" i="6"/>
  <c r="J160" i="6"/>
  <c r="J161" i="6" s="1"/>
  <c r="O3" i="6"/>
  <c r="J127" i="1"/>
  <c r="J3" i="1"/>
  <c r="J163" i="1" s="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165" i="1" s="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K72" i="1"/>
  <c r="P72" i="1" s="1"/>
  <c r="U72" i="1" s="1"/>
  <c r="K11" i="1"/>
  <c r="J160" i="4"/>
  <c r="L160" i="4" s="1"/>
  <c r="Y157" i="6" l="1"/>
  <c r="T165" i="6"/>
  <c r="T3" i="6"/>
  <c r="O163" i="6"/>
  <c r="U157" i="6"/>
  <c r="P165" i="6"/>
  <c r="K3" i="6"/>
  <c r="D160" i="6"/>
  <c r="O160" i="6"/>
  <c r="O161" i="6" s="1"/>
  <c r="J160" i="1"/>
  <c r="J161" i="1" s="1"/>
  <c r="O78" i="1"/>
  <c r="O50" i="1"/>
  <c r="O120" i="1"/>
  <c r="O56" i="1"/>
  <c r="O111" i="1"/>
  <c r="O47" i="1"/>
  <c r="O134" i="1"/>
  <c r="O70" i="1"/>
  <c r="O6" i="1"/>
  <c r="O101" i="1"/>
  <c r="O37" i="1"/>
  <c r="O132" i="1"/>
  <c r="O68" i="1"/>
  <c r="O4" i="1"/>
  <c r="O99" i="1"/>
  <c r="O114" i="1"/>
  <c r="O121" i="1"/>
  <c r="O19" i="1"/>
  <c r="O58" i="1"/>
  <c r="O135" i="1"/>
  <c r="O27" i="1"/>
  <c r="O142" i="1"/>
  <c r="O12" i="1"/>
  <c r="O11" i="1"/>
  <c r="O112" i="1"/>
  <c r="O48" i="1"/>
  <c r="O103" i="1"/>
  <c r="O39" i="1"/>
  <c r="O126" i="1"/>
  <c r="O62" i="1"/>
  <c r="O157" i="1"/>
  <c r="O165" i="1" s="1"/>
  <c r="O93" i="1"/>
  <c r="O29" i="1"/>
  <c r="O124" i="1"/>
  <c r="O60" i="1"/>
  <c r="O155" i="1"/>
  <c r="O91" i="1"/>
  <c r="O106" i="1"/>
  <c r="O67" i="1"/>
  <c r="O145" i="1"/>
  <c r="O35" i="1"/>
  <c r="O81" i="1"/>
  <c r="O9" i="1"/>
  <c r="O45" i="1"/>
  <c r="O97" i="1"/>
  <c r="O104" i="1"/>
  <c r="O40" i="1"/>
  <c r="O95" i="1"/>
  <c r="O31" i="1"/>
  <c r="O118" i="1"/>
  <c r="O54" i="1"/>
  <c r="O149" i="1"/>
  <c r="O85" i="1"/>
  <c r="O21" i="1"/>
  <c r="O116" i="1"/>
  <c r="O52" i="1"/>
  <c r="O147" i="1"/>
  <c r="O83" i="1"/>
  <c r="O98" i="1"/>
  <c r="O43" i="1"/>
  <c r="O105" i="1"/>
  <c r="O17" i="1"/>
  <c r="O51" i="1"/>
  <c r="O73" i="1"/>
  <c r="O55" i="1"/>
  <c r="O140" i="1"/>
  <c r="O42" i="1"/>
  <c r="O96" i="1"/>
  <c r="O32" i="1"/>
  <c r="O87" i="1"/>
  <c r="O23" i="1"/>
  <c r="O110" i="1"/>
  <c r="O46" i="1"/>
  <c r="O141" i="1"/>
  <c r="O77" i="1"/>
  <c r="O13" i="1"/>
  <c r="O108" i="1"/>
  <c r="O44" i="1"/>
  <c r="O139" i="1"/>
  <c r="O154" i="1"/>
  <c r="O90" i="1"/>
  <c r="O25" i="1"/>
  <c r="O59" i="1"/>
  <c r="O137" i="1"/>
  <c r="O33" i="1"/>
  <c r="O49" i="1"/>
  <c r="O64" i="1"/>
  <c r="O109" i="1"/>
  <c r="O122" i="1"/>
  <c r="O152" i="1"/>
  <c r="O88" i="1"/>
  <c r="O24" i="1"/>
  <c r="O79" i="1"/>
  <c r="O15" i="1"/>
  <c r="O102" i="1"/>
  <c r="O38" i="1"/>
  <c r="O133" i="1"/>
  <c r="O69" i="1"/>
  <c r="O5" i="1"/>
  <c r="O100" i="1"/>
  <c r="O36" i="1"/>
  <c r="O131" i="1"/>
  <c r="O146" i="1"/>
  <c r="O82" i="1"/>
  <c r="O151" i="1"/>
  <c r="O41" i="1"/>
  <c r="O89" i="1"/>
  <c r="O10" i="1"/>
  <c r="O26" i="1"/>
  <c r="O119" i="1"/>
  <c r="O76" i="1"/>
  <c r="O153" i="1"/>
  <c r="O144" i="1"/>
  <c r="O80" i="1"/>
  <c r="O16" i="1"/>
  <c r="O71" i="1"/>
  <c r="O7" i="1"/>
  <c r="O94" i="1"/>
  <c r="O30" i="1"/>
  <c r="O125" i="1"/>
  <c r="O61" i="1"/>
  <c r="O156" i="1"/>
  <c r="O92" i="1"/>
  <c r="O28" i="1"/>
  <c r="O123" i="1"/>
  <c r="O138" i="1"/>
  <c r="O74" i="1"/>
  <c r="O113" i="1"/>
  <c r="O18" i="1"/>
  <c r="O57" i="1"/>
  <c r="O129" i="1"/>
  <c r="O3" i="1"/>
  <c r="O128" i="1"/>
  <c r="O14" i="1"/>
  <c r="O107" i="1"/>
  <c r="O136" i="1"/>
  <c r="O72" i="1"/>
  <c r="O8" i="1"/>
  <c r="O63" i="1"/>
  <c r="O150" i="1"/>
  <c r="O86" i="1"/>
  <c r="O22" i="1"/>
  <c r="O117" i="1"/>
  <c r="O53" i="1"/>
  <c r="O148" i="1"/>
  <c r="O84" i="1"/>
  <c r="O20" i="1"/>
  <c r="O115" i="1"/>
  <c r="O130" i="1"/>
  <c r="O66" i="1"/>
  <c r="O65" i="1"/>
  <c r="O143" i="1"/>
  <c r="O34" i="1"/>
  <c r="O75" i="1"/>
  <c r="O127" i="1"/>
  <c r="P11" i="1"/>
  <c r="K157" i="1"/>
  <c r="K165" i="1" s="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AD157" i="6" l="1"/>
  <c r="AD165" i="6" s="1"/>
  <c r="Y165" i="6"/>
  <c r="Y3" i="6"/>
  <c r="T163" i="6"/>
  <c r="O163" i="1"/>
  <c r="O160" i="1"/>
  <c r="O161" i="1" s="1"/>
  <c r="Z157" i="6"/>
  <c r="U165" i="6"/>
  <c r="K163" i="6"/>
  <c r="P3" i="6"/>
  <c r="K160" i="6"/>
  <c r="K161" i="6" s="1"/>
  <c r="T160" i="6"/>
  <c r="T161" i="6" s="1"/>
  <c r="T150" i="1"/>
  <c r="T28" i="1"/>
  <c r="T82" i="1"/>
  <c r="T109" i="1"/>
  <c r="T96" i="1"/>
  <c r="T149" i="1"/>
  <c r="T155" i="1"/>
  <c r="T114" i="1"/>
  <c r="T143" i="1"/>
  <c r="T125" i="1"/>
  <c r="T13" i="1"/>
  <c r="T135" i="1"/>
  <c r="T127" i="1"/>
  <c r="T65" i="1"/>
  <c r="T20" i="1"/>
  <c r="T117" i="1"/>
  <c r="T63" i="1"/>
  <c r="T107" i="1"/>
  <c r="T129" i="1"/>
  <c r="T74" i="1"/>
  <c r="T92" i="1"/>
  <c r="T30" i="1"/>
  <c r="T16" i="1"/>
  <c r="T76" i="1"/>
  <c r="T89" i="1"/>
  <c r="T146" i="1"/>
  <c r="T5" i="1"/>
  <c r="T102" i="1"/>
  <c r="T88" i="1"/>
  <c r="T64" i="1"/>
  <c r="T59" i="1"/>
  <c r="T139" i="1"/>
  <c r="T77" i="1"/>
  <c r="T23" i="1"/>
  <c r="T42" i="1"/>
  <c r="T51" i="1"/>
  <c r="T98" i="1"/>
  <c r="T116" i="1"/>
  <c r="T54" i="1"/>
  <c r="T40" i="1"/>
  <c r="T9" i="1"/>
  <c r="T67" i="1"/>
  <c r="T60" i="1"/>
  <c r="T157" i="1"/>
  <c r="T165" i="1" s="1"/>
  <c r="T103" i="1"/>
  <c r="T12" i="1"/>
  <c r="T58" i="1"/>
  <c r="T99" i="1"/>
  <c r="T37" i="1"/>
  <c r="T134" i="1"/>
  <c r="T120" i="1"/>
  <c r="T53" i="1"/>
  <c r="T24" i="1"/>
  <c r="T11" i="1"/>
  <c r="T136" i="1"/>
  <c r="T71" i="1"/>
  <c r="T100" i="1"/>
  <c r="T154" i="1"/>
  <c r="T73" i="1"/>
  <c r="T95" i="1"/>
  <c r="T93" i="1"/>
  <c r="T70" i="1"/>
  <c r="T75" i="1"/>
  <c r="T66" i="1"/>
  <c r="T84" i="1"/>
  <c r="T22" i="1"/>
  <c r="T8" i="1"/>
  <c r="T14" i="1"/>
  <c r="T57" i="1"/>
  <c r="T138" i="1"/>
  <c r="T156" i="1"/>
  <c r="T94" i="1"/>
  <c r="T80" i="1"/>
  <c r="T119" i="1"/>
  <c r="T41" i="1"/>
  <c r="T131" i="1"/>
  <c r="T69" i="1"/>
  <c r="T15" i="1"/>
  <c r="T152" i="1"/>
  <c r="T49" i="1"/>
  <c r="T25" i="1"/>
  <c r="T44" i="1"/>
  <c r="T141" i="1"/>
  <c r="T87" i="1"/>
  <c r="T140" i="1"/>
  <c r="T17" i="1"/>
  <c r="T83" i="1"/>
  <c r="T21" i="1"/>
  <c r="T118" i="1"/>
  <c r="T104" i="1"/>
  <c r="T81" i="1"/>
  <c r="T106" i="1"/>
  <c r="T124" i="1"/>
  <c r="T62" i="1"/>
  <c r="T48" i="1"/>
  <c r="T142" i="1"/>
  <c r="T19" i="1"/>
  <c r="T4" i="1"/>
  <c r="T101" i="1"/>
  <c r="T47" i="1"/>
  <c r="T50" i="1"/>
  <c r="T3" i="1"/>
  <c r="T153" i="1"/>
  <c r="T38" i="1"/>
  <c r="T110" i="1"/>
  <c r="T52" i="1"/>
  <c r="T145" i="1"/>
  <c r="T56" i="1"/>
  <c r="T115" i="1"/>
  <c r="T113" i="1"/>
  <c r="T10" i="1"/>
  <c r="T137" i="1"/>
  <c r="T43" i="1"/>
  <c r="T45" i="1"/>
  <c r="T39" i="1"/>
  <c r="T132" i="1"/>
  <c r="T34" i="1"/>
  <c r="T130" i="1"/>
  <c r="T148" i="1"/>
  <c r="T86" i="1"/>
  <c r="T72" i="1"/>
  <c r="T128" i="1"/>
  <c r="T18" i="1"/>
  <c r="T123" i="1"/>
  <c r="T61" i="1"/>
  <c r="T7" i="1"/>
  <c r="T144" i="1"/>
  <c r="T26" i="1"/>
  <c r="T151" i="1"/>
  <c r="T36" i="1"/>
  <c r="T133" i="1"/>
  <c r="T79" i="1"/>
  <c r="T122" i="1"/>
  <c r="T33" i="1"/>
  <c r="T90" i="1"/>
  <c r="T108" i="1"/>
  <c r="T46" i="1"/>
  <c r="T32" i="1"/>
  <c r="T55" i="1"/>
  <c r="T105" i="1"/>
  <c r="T147" i="1"/>
  <c r="T85" i="1"/>
  <c r="T31" i="1"/>
  <c r="T97" i="1"/>
  <c r="T35" i="1"/>
  <c r="T91" i="1"/>
  <c r="T29" i="1"/>
  <c r="T126" i="1"/>
  <c r="T112" i="1"/>
  <c r="T27" i="1"/>
  <c r="T121" i="1"/>
  <c r="T68" i="1"/>
  <c r="T6" i="1"/>
  <c r="T111" i="1"/>
  <c r="T78" i="1"/>
  <c r="K73" i="1"/>
  <c r="K36" i="1"/>
  <c r="K93" i="1"/>
  <c r="K117" i="1"/>
  <c r="K54" i="1"/>
  <c r="D160" i="1"/>
  <c r="K14" i="1"/>
  <c r="K16" i="1"/>
  <c r="K12" i="1"/>
  <c r="K20" i="1"/>
  <c r="P28" i="1"/>
  <c r="P44" i="1"/>
  <c r="P52" i="1"/>
  <c r="P60" i="1"/>
  <c r="P68" i="1"/>
  <c r="P77" i="1"/>
  <c r="P85" i="1"/>
  <c r="P101" i="1"/>
  <c r="P109" i="1"/>
  <c r="P125" i="1"/>
  <c r="P133" i="1"/>
  <c r="P141" i="1"/>
  <c r="P149" i="1"/>
  <c r="P157" i="1"/>
  <c r="P165" i="1" s="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K163" i="1" s="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G35" i="3"/>
  <c r="J35" i="3" s="1"/>
  <c r="M35" i="3" s="1"/>
  <c r="P35" i="3" s="1"/>
  <c r="S35" i="3" s="1"/>
  <c r="G34" i="3"/>
  <c r="J34" i="3" s="1"/>
  <c r="M34" i="3" s="1"/>
  <c r="P34" i="3" s="1"/>
  <c r="S34" i="3" s="1"/>
  <c r="F34" i="3"/>
  <c r="I34" i="3" s="1"/>
  <c r="L34" i="3" s="1"/>
  <c r="O34" i="3" s="1"/>
  <c r="R34" i="3" s="1"/>
  <c r="C36" i="3"/>
  <c r="F36" i="3" s="1"/>
  <c r="I36" i="3" s="1"/>
  <c r="L36" i="3" s="1"/>
  <c r="O36" i="3" s="1"/>
  <c r="R36" i="3" s="1"/>
  <c r="C35" i="3"/>
  <c r="AD3" i="6" l="1"/>
  <c r="AD163" i="6" s="1"/>
  <c r="Y163" i="6"/>
  <c r="T163" i="1"/>
  <c r="T160" i="1"/>
  <c r="T161" i="1" s="1"/>
  <c r="AE157" i="6"/>
  <c r="AE165" i="6" s="1"/>
  <c r="Z165" i="6"/>
  <c r="U3" i="6"/>
  <c r="P163" i="6"/>
  <c r="P160" i="6"/>
  <c r="P161" i="6" s="1"/>
  <c r="F17" i="6"/>
  <c r="F73" i="6"/>
  <c r="F56" i="6"/>
  <c r="F5" i="6"/>
  <c r="F86" i="6"/>
  <c r="F80" i="6"/>
  <c r="F3" i="6"/>
  <c r="F10" i="6"/>
  <c r="F35" i="6"/>
  <c r="F23" i="6"/>
  <c r="F32" i="6"/>
  <c r="F8" i="6"/>
  <c r="F19" i="6"/>
  <c r="F48" i="6"/>
  <c r="F24" i="6"/>
  <c r="F44" i="6"/>
  <c r="F40" i="6"/>
  <c r="F51" i="6"/>
  <c r="F58" i="6"/>
  <c r="F84" i="6"/>
  <c r="F31" i="6"/>
  <c r="F78" i="6"/>
  <c r="F49" i="6"/>
  <c r="F42" i="6"/>
  <c r="F72" i="6"/>
  <c r="F30" i="6"/>
  <c r="F36" i="6"/>
  <c r="F67" i="6"/>
  <c r="F27" i="6"/>
  <c r="F11" i="6"/>
  <c r="F15" i="6"/>
  <c r="F68" i="6"/>
  <c r="F16" i="6"/>
  <c r="F45" i="6"/>
  <c r="F87" i="6"/>
  <c r="F33" i="6"/>
  <c r="F60" i="6"/>
  <c r="F54" i="6"/>
  <c r="F46" i="6"/>
  <c r="F29" i="6"/>
  <c r="F71" i="6"/>
  <c r="F50" i="6"/>
  <c r="F61" i="6"/>
  <c r="F65" i="6"/>
  <c r="F4" i="6"/>
  <c r="F64" i="6"/>
  <c r="F22" i="6"/>
  <c r="F25" i="6"/>
  <c r="F39" i="6"/>
  <c r="F21" i="6"/>
  <c r="F59" i="6"/>
  <c r="F47" i="6"/>
  <c r="F34" i="6"/>
  <c r="F81" i="6"/>
  <c r="F12" i="6"/>
  <c r="F85" i="6"/>
  <c r="F82" i="6"/>
  <c r="F14" i="6"/>
  <c r="F37" i="6"/>
  <c r="F75" i="6"/>
  <c r="F77" i="6"/>
  <c r="F69" i="6"/>
  <c r="F38" i="6"/>
  <c r="F70" i="6"/>
  <c r="F41" i="6"/>
  <c r="F63" i="6"/>
  <c r="F66" i="6"/>
  <c r="F52" i="6"/>
  <c r="F13" i="6"/>
  <c r="F55" i="6"/>
  <c r="F18" i="6"/>
  <c r="F76" i="6"/>
  <c r="F79" i="6"/>
  <c r="F28" i="6"/>
  <c r="F88" i="6"/>
  <c r="F83" i="6"/>
  <c r="F57" i="6"/>
  <c r="F62" i="6"/>
  <c r="F9" i="6"/>
  <c r="F20" i="6"/>
  <c r="F26" i="6"/>
  <c r="F74" i="6"/>
  <c r="F7" i="6"/>
  <c r="F53" i="6"/>
  <c r="F43" i="6"/>
  <c r="F6" i="6"/>
  <c r="E121" i="6"/>
  <c r="G121" i="6" s="1"/>
  <c r="E113" i="6"/>
  <c r="G113" i="6" s="1"/>
  <c r="E96" i="6"/>
  <c r="G96" i="6" s="1"/>
  <c r="E88" i="6"/>
  <c r="G88" i="6" s="1"/>
  <c r="E72" i="6"/>
  <c r="G72" i="6" s="1"/>
  <c r="E71" i="6"/>
  <c r="G71" i="6" s="1"/>
  <c r="E54" i="6"/>
  <c r="G54" i="6" s="1"/>
  <c r="E156" i="6"/>
  <c r="G156" i="6" s="1"/>
  <c r="E153" i="6"/>
  <c r="G153" i="6" s="1"/>
  <c r="E151" i="6"/>
  <c r="G151" i="6" s="1"/>
  <c r="E148" i="6"/>
  <c r="G148" i="6" s="1"/>
  <c r="E125" i="6"/>
  <c r="G125" i="6" s="1"/>
  <c r="E99" i="6"/>
  <c r="G99" i="6" s="1"/>
  <c r="E98" i="6"/>
  <c r="G98" i="6" s="1"/>
  <c r="E90" i="6"/>
  <c r="G90" i="6" s="1"/>
  <c r="E74" i="6"/>
  <c r="G74" i="6" s="1"/>
  <c r="E66" i="6"/>
  <c r="G66" i="6" s="1"/>
  <c r="E64" i="6"/>
  <c r="G64" i="6" s="1"/>
  <c r="E58" i="6"/>
  <c r="G58" i="6" s="1"/>
  <c r="E157" i="6"/>
  <c r="G157" i="6" s="1"/>
  <c r="E152" i="6"/>
  <c r="G152" i="6" s="1"/>
  <c r="E115" i="6"/>
  <c r="G115" i="6" s="1"/>
  <c r="E93" i="6"/>
  <c r="G93" i="6" s="1"/>
  <c r="E76" i="6"/>
  <c r="G76" i="6" s="1"/>
  <c r="E59" i="6"/>
  <c r="G59" i="6" s="1"/>
  <c r="E53" i="6"/>
  <c r="E154" i="6"/>
  <c r="G154" i="6" s="1"/>
  <c r="E149" i="6"/>
  <c r="G149" i="6" s="1"/>
  <c r="E92" i="6"/>
  <c r="G92" i="6" s="1"/>
  <c r="E82" i="6"/>
  <c r="G82" i="6" s="1"/>
  <c r="E68" i="6"/>
  <c r="G68" i="6" s="1"/>
  <c r="E57" i="6"/>
  <c r="G57" i="6" s="1"/>
  <c r="E142" i="6"/>
  <c r="G142" i="6" s="1"/>
  <c r="E117" i="6"/>
  <c r="G117" i="6" s="1"/>
  <c r="E101" i="6"/>
  <c r="G101" i="6" s="1"/>
  <c r="E100" i="6"/>
  <c r="G100" i="6" s="1"/>
  <c r="E95" i="6"/>
  <c r="G95" i="6" s="1"/>
  <c r="E87" i="6"/>
  <c r="G87" i="6" s="1"/>
  <c r="E85" i="6"/>
  <c r="G85" i="6" s="1"/>
  <c r="E67" i="6"/>
  <c r="G67" i="6" s="1"/>
  <c r="E65" i="6"/>
  <c r="G65" i="6" s="1"/>
  <c r="E63" i="6"/>
  <c r="G63" i="6" s="1"/>
  <c r="E56" i="6"/>
  <c r="G56" i="6" s="1"/>
  <c r="E119" i="6"/>
  <c r="G119" i="6" s="1"/>
  <c r="E146" i="6"/>
  <c r="G146" i="6" s="1"/>
  <c r="E141" i="6"/>
  <c r="G141" i="6" s="1"/>
  <c r="E150" i="6"/>
  <c r="G150" i="6" s="1"/>
  <c r="E147" i="6"/>
  <c r="G147" i="6" s="1"/>
  <c r="E145" i="6"/>
  <c r="G145" i="6" s="1"/>
  <c r="E144" i="6"/>
  <c r="G144" i="6" s="1"/>
  <c r="E143" i="6"/>
  <c r="G143" i="6" s="1"/>
  <c r="E134" i="6"/>
  <c r="G134" i="6" s="1"/>
  <c r="E118" i="6"/>
  <c r="G118" i="6" s="1"/>
  <c r="E97" i="6"/>
  <c r="G97" i="6" s="1"/>
  <c r="E89" i="6"/>
  <c r="G89" i="6" s="1"/>
  <c r="E80" i="6"/>
  <c r="G80" i="6" s="1"/>
  <c r="E70" i="6"/>
  <c r="G70" i="6" s="1"/>
  <c r="E69" i="6"/>
  <c r="G69" i="6" s="1"/>
  <c r="E62" i="6"/>
  <c r="G62" i="6" s="1"/>
  <c r="E140" i="6"/>
  <c r="G140" i="6" s="1"/>
  <c r="E155" i="6"/>
  <c r="G155" i="6" s="1"/>
  <c r="E78" i="6"/>
  <c r="G78" i="6" s="1"/>
  <c r="E55" i="6"/>
  <c r="G55" i="6" s="1"/>
  <c r="E83" i="6"/>
  <c r="G83" i="6" s="1"/>
  <c r="E91" i="6"/>
  <c r="G91" i="6" s="1"/>
  <c r="E86" i="6"/>
  <c r="G86" i="6" s="1"/>
  <c r="E60" i="6"/>
  <c r="G60" i="6" s="1"/>
  <c r="E123" i="6"/>
  <c r="G123" i="6" s="1"/>
  <c r="E94" i="6"/>
  <c r="G94" i="6" s="1"/>
  <c r="E84" i="6"/>
  <c r="G84" i="6" s="1"/>
  <c r="E61" i="6"/>
  <c r="G61" i="6" s="1"/>
  <c r="E104" i="6"/>
  <c r="G104" i="6" s="1"/>
  <c r="E126" i="6"/>
  <c r="G126" i="6" s="1"/>
  <c r="E106" i="6"/>
  <c r="G106" i="6" s="1"/>
  <c r="E122" i="6"/>
  <c r="G122" i="6" s="1"/>
  <c r="E75" i="6"/>
  <c r="G75" i="6" s="1"/>
  <c r="E107" i="6"/>
  <c r="G107" i="6" s="1"/>
  <c r="E124" i="6"/>
  <c r="G124" i="6" s="1"/>
  <c r="E79" i="6"/>
  <c r="G79" i="6" s="1"/>
  <c r="E109" i="6"/>
  <c r="G109" i="6" s="1"/>
  <c r="E111" i="6"/>
  <c r="G111" i="6" s="1"/>
  <c r="E102" i="6"/>
  <c r="G102" i="6" s="1"/>
  <c r="E139" i="6"/>
  <c r="G139" i="6" s="1"/>
  <c r="E127" i="6"/>
  <c r="G127" i="6" s="1"/>
  <c r="E103" i="6"/>
  <c r="G103" i="6" s="1"/>
  <c r="E73" i="6"/>
  <c r="G73" i="6" s="1"/>
  <c r="E77" i="6"/>
  <c r="G77" i="6" s="1"/>
  <c r="E130" i="6"/>
  <c r="G130" i="6" s="1"/>
  <c r="E81" i="6"/>
  <c r="G81" i="6" s="1"/>
  <c r="E132" i="6"/>
  <c r="G132" i="6" s="1"/>
  <c r="E135" i="6"/>
  <c r="G135" i="6" s="1"/>
  <c r="E137" i="6"/>
  <c r="G137" i="6" s="1"/>
  <c r="E112" i="6"/>
  <c r="G112" i="6" s="1"/>
  <c r="E133" i="6"/>
  <c r="G133" i="6" s="1"/>
  <c r="E114" i="6"/>
  <c r="G114" i="6" s="1"/>
  <c r="E110" i="6"/>
  <c r="G110" i="6" s="1"/>
  <c r="E116" i="6"/>
  <c r="G116" i="6" s="1"/>
  <c r="E131" i="6"/>
  <c r="G131" i="6" s="1"/>
  <c r="E120" i="6"/>
  <c r="G120" i="6" s="1"/>
  <c r="E136" i="6"/>
  <c r="G136" i="6" s="1"/>
  <c r="E108" i="6"/>
  <c r="G108" i="6" s="1"/>
  <c r="E128" i="6"/>
  <c r="G128" i="6" s="1"/>
  <c r="E138" i="6"/>
  <c r="G138" i="6" s="1"/>
  <c r="E105" i="6"/>
  <c r="G105" i="6" s="1"/>
  <c r="E129" i="6"/>
  <c r="G129" i="6" s="1"/>
  <c r="Y160" i="6"/>
  <c r="Y161" i="6" s="1"/>
  <c r="E54" i="1"/>
  <c r="G54" i="1" s="1"/>
  <c r="E118" i="1"/>
  <c r="G118" i="1" s="1"/>
  <c r="E79" i="1"/>
  <c r="G79" i="1" s="1"/>
  <c r="E143" i="1"/>
  <c r="G143" i="1" s="1"/>
  <c r="E104" i="1"/>
  <c r="G104" i="1" s="1"/>
  <c r="E65" i="1"/>
  <c r="G65" i="1" s="1"/>
  <c r="E129" i="1"/>
  <c r="G129" i="1" s="1"/>
  <c r="E90" i="1"/>
  <c r="G90" i="1" s="1"/>
  <c r="E154" i="1"/>
  <c r="G154" i="1" s="1"/>
  <c r="E115" i="1"/>
  <c r="G115" i="1" s="1"/>
  <c r="E76" i="1"/>
  <c r="G76" i="1" s="1"/>
  <c r="E140" i="1"/>
  <c r="G140" i="1" s="1"/>
  <c r="E93" i="1"/>
  <c r="G93" i="1" s="1"/>
  <c r="E157" i="1"/>
  <c r="G157" i="1" s="1"/>
  <c r="E134" i="1"/>
  <c r="G134" i="1" s="1"/>
  <c r="E56" i="1"/>
  <c r="G56" i="1" s="1"/>
  <c r="E106" i="1"/>
  <c r="G106" i="1" s="1"/>
  <c r="E92" i="1"/>
  <c r="G92" i="1" s="1"/>
  <c r="E62" i="1"/>
  <c r="G62" i="1" s="1"/>
  <c r="E126" i="1"/>
  <c r="G126" i="1" s="1"/>
  <c r="E87" i="1"/>
  <c r="G87" i="1" s="1"/>
  <c r="E151" i="1"/>
  <c r="G151" i="1" s="1"/>
  <c r="E112" i="1"/>
  <c r="G112" i="1" s="1"/>
  <c r="E73" i="1"/>
  <c r="G73" i="1" s="1"/>
  <c r="E137" i="1"/>
  <c r="G137" i="1" s="1"/>
  <c r="E98" i="1"/>
  <c r="G98" i="1" s="1"/>
  <c r="E59" i="1"/>
  <c r="G59" i="1" s="1"/>
  <c r="E123" i="1"/>
  <c r="G123" i="1" s="1"/>
  <c r="E84" i="1"/>
  <c r="G84" i="1" s="1"/>
  <c r="E148" i="1"/>
  <c r="G148" i="1" s="1"/>
  <c r="E101" i="1"/>
  <c r="G101" i="1" s="1"/>
  <c r="E70" i="1"/>
  <c r="G70" i="1" s="1"/>
  <c r="E81" i="1"/>
  <c r="G81" i="1" s="1"/>
  <c r="E67" i="1"/>
  <c r="G67" i="1" s="1"/>
  <c r="E109" i="1"/>
  <c r="G109" i="1" s="1"/>
  <c r="E78" i="1"/>
  <c r="G78" i="1" s="1"/>
  <c r="E142" i="1"/>
  <c r="G142" i="1" s="1"/>
  <c r="E103" i="1"/>
  <c r="G103" i="1" s="1"/>
  <c r="E64" i="1"/>
  <c r="G64" i="1" s="1"/>
  <c r="E128" i="1"/>
  <c r="G128" i="1" s="1"/>
  <c r="E89" i="1"/>
  <c r="G89" i="1" s="1"/>
  <c r="E153" i="1"/>
  <c r="G153" i="1" s="1"/>
  <c r="E114" i="1"/>
  <c r="G114" i="1" s="1"/>
  <c r="E75" i="1"/>
  <c r="G75" i="1" s="1"/>
  <c r="E139" i="1"/>
  <c r="G139" i="1" s="1"/>
  <c r="E100" i="1"/>
  <c r="G100" i="1" s="1"/>
  <c r="E53" i="1"/>
  <c r="G53" i="1" s="1"/>
  <c r="E117" i="1"/>
  <c r="G117" i="1" s="1"/>
  <c r="E127" i="1"/>
  <c r="G127" i="1" s="1"/>
  <c r="E88" i="1"/>
  <c r="G88" i="1" s="1"/>
  <c r="E74" i="1"/>
  <c r="G74" i="1" s="1"/>
  <c r="E124" i="1"/>
  <c r="G124" i="1" s="1"/>
  <c r="E141" i="1"/>
  <c r="G141" i="1" s="1"/>
  <c r="E86" i="1"/>
  <c r="G86" i="1" s="1"/>
  <c r="E150" i="1"/>
  <c r="G150" i="1" s="1"/>
  <c r="E111" i="1"/>
  <c r="G111" i="1" s="1"/>
  <c r="E72" i="1"/>
  <c r="G72" i="1" s="1"/>
  <c r="E136" i="1"/>
  <c r="G136" i="1" s="1"/>
  <c r="E97" i="1"/>
  <c r="G97" i="1" s="1"/>
  <c r="E58" i="1"/>
  <c r="G58" i="1" s="1"/>
  <c r="E122" i="1"/>
  <c r="G122" i="1" s="1"/>
  <c r="E83" i="1"/>
  <c r="G83" i="1" s="1"/>
  <c r="E147" i="1"/>
  <c r="G147" i="1" s="1"/>
  <c r="E108" i="1"/>
  <c r="G108" i="1" s="1"/>
  <c r="E61" i="1"/>
  <c r="G61" i="1" s="1"/>
  <c r="E125" i="1"/>
  <c r="G125" i="1" s="1"/>
  <c r="E63" i="1"/>
  <c r="G63" i="1" s="1"/>
  <c r="E152" i="1"/>
  <c r="G152" i="1" s="1"/>
  <c r="E138" i="1"/>
  <c r="G138" i="1" s="1"/>
  <c r="E60" i="1"/>
  <c r="G60" i="1" s="1"/>
  <c r="E94" i="1"/>
  <c r="G94" i="1" s="1"/>
  <c r="E55" i="1"/>
  <c r="G55" i="1" s="1"/>
  <c r="E119" i="1"/>
  <c r="G119" i="1" s="1"/>
  <c r="E80" i="1"/>
  <c r="G80" i="1" s="1"/>
  <c r="E144" i="1"/>
  <c r="G144" i="1" s="1"/>
  <c r="E105" i="1"/>
  <c r="G105" i="1" s="1"/>
  <c r="E66" i="1"/>
  <c r="G66" i="1" s="1"/>
  <c r="E130" i="1"/>
  <c r="G130" i="1" s="1"/>
  <c r="E91" i="1"/>
  <c r="G91" i="1" s="1"/>
  <c r="E155" i="1"/>
  <c r="G155" i="1" s="1"/>
  <c r="E116" i="1"/>
  <c r="G116" i="1" s="1"/>
  <c r="E69" i="1"/>
  <c r="G69" i="1" s="1"/>
  <c r="E133" i="1"/>
  <c r="G133" i="1" s="1"/>
  <c r="E102" i="1"/>
  <c r="G102" i="1" s="1"/>
  <c r="E113" i="1"/>
  <c r="G113" i="1" s="1"/>
  <c r="E99" i="1"/>
  <c r="G99" i="1" s="1"/>
  <c r="E77" i="1"/>
  <c r="G77" i="1" s="1"/>
  <c r="E110" i="1"/>
  <c r="G110" i="1" s="1"/>
  <c r="E71" i="1"/>
  <c r="G71" i="1" s="1"/>
  <c r="E135" i="1"/>
  <c r="G135" i="1" s="1"/>
  <c r="E96" i="1"/>
  <c r="G96" i="1" s="1"/>
  <c r="E57" i="1"/>
  <c r="G57" i="1" s="1"/>
  <c r="E121" i="1"/>
  <c r="G121" i="1" s="1"/>
  <c r="E82" i="1"/>
  <c r="G82" i="1" s="1"/>
  <c r="E146" i="1"/>
  <c r="G146" i="1" s="1"/>
  <c r="E107" i="1"/>
  <c r="G107" i="1" s="1"/>
  <c r="E68" i="1"/>
  <c r="G68" i="1" s="1"/>
  <c r="E132" i="1"/>
  <c r="G132" i="1" s="1"/>
  <c r="E85" i="1"/>
  <c r="G85" i="1" s="1"/>
  <c r="E149" i="1"/>
  <c r="G149" i="1" s="1"/>
  <c r="E95" i="1"/>
  <c r="G95" i="1" s="1"/>
  <c r="E120" i="1"/>
  <c r="G120" i="1" s="1"/>
  <c r="E145" i="1"/>
  <c r="G145" i="1" s="1"/>
  <c r="E131" i="1"/>
  <c r="G131" i="1" s="1"/>
  <c r="E156" i="1"/>
  <c r="G156" i="1" s="1"/>
  <c r="F36" i="1"/>
  <c r="F54" i="1"/>
  <c r="H54" i="1" s="1"/>
  <c r="F73" i="1"/>
  <c r="P54" i="1"/>
  <c r="U54" i="1" s="1"/>
  <c r="P117" i="1"/>
  <c r="U117" i="1" s="1"/>
  <c r="P93" i="1"/>
  <c r="U93" i="1" s="1"/>
  <c r="P36" i="1"/>
  <c r="P73" i="1"/>
  <c r="U73" i="1" s="1"/>
  <c r="Y68" i="1"/>
  <c r="Y108" i="1"/>
  <c r="Y86" i="1"/>
  <c r="Y38" i="1"/>
  <c r="Y106" i="1"/>
  <c r="Y49" i="1"/>
  <c r="Y66" i="1"/>
  <c r="Y99" i="1"/>
  <c r="Y51" i="1"/>
  <c r="Y117" i="1"/>
  <c r="Y105" i="1"/>
  <c r="Y123" i="1"/>
  <c r="Y137" i="1"/>
  <c r="Y47" i="1"/>
  <c r="Y87" i="1"/>
  <c r="Y14" i="1"/>
  <c r="Y53" i="1"/>
  <c r="Y40" i="1"/>
  <c r="Y102" i="1"/>
  <c r="Y76" i="1"/>
  <c r="Y74" i="1"/>
  <c r="Y109" i="1"/>
  <c r="Y78" i="1"/>
  <c r="Y121" i="1"/>
  <c r="Y29" i="1"/>
  <c r="Y31" i="1"/>
  <c r="Y55" i="1"/>
  <c r="Y90" i="1"/>
  <c r="Y133" i="1"/>
  <c r="Y144" i="1"/>
  <c r="Y18" i="1"/>
  <c r="Y148" i="1"/>
  <c r="Y39" i="1"/>
  <c r="Y10" i="1"/>
  <c r="Y145" i="1"/>
  <c r="Y153" i="1"/>
  <c r="Y101" i="1"/>
  <c r="Y48" i="1"/>
  <c r="Y81" i="1"/>
  <c r="Y83" i="1"/>
  <c r="Y141" i="1"/>
  <c r="Y152" i="1"/>
  <c r="Y41" i="1"/>
  <c r="Y156" i="1"/>
  <c r="Y8" i="1"/>
  <c r="Y75" i="1"/>
  <c r="Y73" i="1"/>
  <c r="Y136" i="1"/>
  <c r="Y120" i="1"/>
  <c r="Y58" i="1"/>
  <c r="Y60" i="1"/>
  <c r="Y54" i="1"/>
  <c r="Y42" i="1"/>
  <c r="Y59" i="1"/>
  <c r="Y5" i="1"/>
  <c r="Y16" i="1"/>
  <c r="Y129" i="1"/>
  <c r="Y20" i="1"/>
  <c r="Y13" i="1"/>
  <c r="Y155" i="1"/>
  <c r="Y82" i="1"/>
  <c r="Y97" i="1"/>
  <c r="Y26" i="1"/>
  <c r="Y56" i="1"/>
  <c r="Y21" i="1"/>
  <c r="Y94" i="1"/>
  <c r="Y95" i="1"/>
  <c r="Y157" i="1"/>
  <c r="Y165" i="1" s="1"/>
  <c r="Y139" i="1"/>
  <c r="Y135" i="1"/>
  <c r="Y126" i="1"/>
  <c r="Y79" i="1"/>
  <c r="Y132" i="1"/>
  <c r="Y142" i="1"/>
  <c r="Y131" i="1"/>
  <c r="Y71" i="1"/>
  <c r="Y114" i="1"/>
  <c r="Y111" i="1"/>
  <c r="Y27" i="1"/>
  <c r="Y91" i="1"/>
  <c r="Y85" i="1"/>
  <c r="Y32" i="1"/>
  <c r="Y33" i="1"/>
  <c r="Y36" i="1"/>
  <c r="Y7" i="1"/>
  <c r="Y128" i="1"/>
  <c r="Y130" i="1"/>
  <c r="Y45" i="1"/>
  <c r="Y113" i="1"/>
  <c r="Y52" i="1"/>
  <c r="Y3" i="1"/>
  <c r="Y4" i="1"/>
  <c r="Y62" i="1"/>
  <c r="Y104" i="1"/>
  <c r="Y17" i="1"/>
  <c r="Y44" i="1"/>
  <c r="Y15" i="1"/>
  <c r="Y119" i="1"/>
  <c r="Y138" i="1"/>
  <c r="Y22" i="1"/>
  <c r="Y70" i="1"/>
  <c r="Y154" i="1"/>
  <c r="Y11" i="1"/>
  <c r="Y134" i="1"/>
  <c r="Y12" i="1"/>
  <c r="Y67" i="1"/>
  <c r="Y116" i="1"/>
  <c r="Y23" i="1"/>
  <c r="Y64" i="1"/>
  <c r="Y146" i="1"/>
  <c r="Y30" i="1"/>
  <c r="Y107" i="1"/>
  <c r="Y65" i="1"/>
  <c r="Y125" i="1"/>
  <c r="Y149" i="1"/>
  <c r="Y28" i="1"/>
  <c r="Y6" i="1"/>
  <c r="Y112" i="1"/>
  <c r="Y35" i="1"/>
  <c r="Y147" i="1"/>
  <c r="Y46" i="1"/>
  <c r="Y122" i="1"/>
  <c r="Y151" i="1"/>
  <c r="Y61" i="1"/>
  <c r="Y72" i="1"/>
  <c r="Y34" i="1"/>
  <c r="Y43" i="1"/>
  <c r="Y115" i="1"/>
  <c r="Y110" i="1"/>
  <c r="Y50" i="1"/>
  <c r="Y19" i="1"/>
  <c r="Y124" i="1"/>
  <c r="Y118" i="1"/>
  <c r="Y140" i="1"/>
  <c r="Y25" i="1"/>
  <c r="Y69" i="1"/>
  <c r="Y80" i="1"/>
  <c r="Y57" i="1"/>
  <c r="Y84" i="1"/>
  <c r="Y93" i="1"/>
  <c r="Y100" i="1"/>
  <c r="Y24" i="1"/>
  <c r="Y37" i="1"/>
  <c r="Y103" i="1"/>
  <c r="Y9" i="1"/>
  <c r="Y98" i="1"/>
  <c r="Y77" i="1"/>
  <c r="Y88" i="1"/>
  <c r="Y89" i="1"/>
  <c r="Y92" i="1"/>
  <c r="Y63" i="1"/>
  <c r="Y127" i="1"/>
  <c r="Y143" i="1"/>
  <c r="Y96" i="1"/>
  <c r="Y150" i="1"/>
  <c r="F35" i="3"/>
  <c r="I35" i="3" s="1"/>
  <c r="L35" i="3" s="1"/>
  <c r="O35" i="3" s="1"/>
  <c r="R35" i="3" s="1"/>
  <c r="F37" i="1"/>
  <c r="H37" i="1" s="1"/>
  <c r="F4" i="1"/>
  <c r="I4" i="1" s="1"/>
  <c r="F72" i="1"/>
  <c r="I8" i="3"/>
  <c r="K160" i="1"/>
  <c r="K161" i="1" s="1"/>
  <c r="F6" i="1"/>
  <c r="H6" i="1" s="1"/>
  <c r="F43" i="1"/>
  <c r="I43" i="1" s="1"/>
  <c r="F62" i="1"/>
  <c r="F47" i="1"/>
  <c r="F64" i="1"/>
  <c r="F3" i="1"/>
  <c r="I3" i="1" s="1"/>
  <c r="F20" i="1"/>
  <c r="H20" i="1" s="1"/>
  <c r="F5" i="1"/>
  <c r="F68" i="1"/>
  <c r="H68" i="1" s="1"/>
  <c r="F32" i="1"/>
  <c r="F39" i="1"/>
  <c r="H39" i="1" s="1"/>
  <c r="F87" i="1"/>
  <c r="F29" i="1"/>
  <c r="F84" i="1"/>
  <c r="H84" i="1" s="1"/>
  <c r="F7" i="1"/>
  <c r="I7" i="1" s="1"/>
  <c r="F12" i="1"/>
  <c r="F66" i="1"/>
  <c r="H66" i="1" s="1"/>
  <c r="F82" i="1"/>
  <c r="F41" i="1"/>
  <c r="F56" i="1"/>
  <c r="F24" i="1"/>
  <c r="I24" i="1" s="1"/>
  <c r="F50" i="1"/>
  <c r="F79" i="1"/>
  <c r="H79" i="1" s="1"/>
  <c r="F86" i="1"/>
  <c r="F53" i="1"/>
  <c r="F58" i="1"/>
  <c r="H58" i="1" s="1"/>
  <c r="F67" i="1"/>
  <c r="F23" i="1"/>
  <c r="I23" i="1" s="1"/>
  <c r="F13" i="1"/>
  <c r="I13" i="1" s="1"/>
  <c r="F63" i="1"/>
  <c r="H63" i="1" s="1"/>
  <c r="F74" i="1"/>
  <c r="F81" i="1"/>
  <c r="F48" i="1"/>
  <c r="C11" i="3"/>
  <c r="F52" i="1"/>
  <c r="I52" i="1" s="1"/>
  <c r="F70" i="1"/>
  <c r="H70" i="1" s="1"/>
  <c r="F78" i="1"/>
  <c r="F45" i="1"/>
  <c r="H45" i="1" s="1"/>
  <c r="F34" i="1"/>
  <c r="H34" i="1" s="1"/>
  <c r="F85" i="1"/>
  <c r="F15" i="1"/>
  <c r="F17" i="1"/>
  <c r="I17" i="1" s="1"/>
  <c r="F22" i="1"/>
  <c r="H22" i="1" s="1"/>
  <c r="F14" i="1"/>
  <c r="I14" i="1" s="1"/>
  <c r="F38" i="1"/>
  <c r="H38" i="1" s="1"/>
  <c r="F30" i="1"/>
  <c r="H30"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52" i="1"/>
  <c r="U108" i="1"/>
  <c r="U43" i="1"/>
  <c r="U123" i="1"/>
  <c r="U58" i="1"/>
  <c r="U114" i="1"/>
  <c r="U49" i="1"/>
  <c r="U97" i="1"/>
  <c r="U32" i="1"/>
  <c r="U104" i="1"/>
  <c r="U39" i="1"/>
  <c r="U151" i="1"/>
  <c r="U87" i="1"/>
  <c r="U102" i="1"/>
  <c r="U37" i="1"/>
  <c r="U157" i="1"/>
  <c r="U165" i="1" s="1"/>
  <c r="U28" i="1"/>
  <c r="U148" i="1"/>
  <c r="U84" i="1"/>
  <c r="U99" i="1"/>
  <c r="U34" i="1"/>
  <c r="U154" i="1"/>
  <c r="U90" i="1"/>
  <c r="U137"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I9" i="3" s="1"/>
  <c r="G36" i="3"/>
  <c r="P5" i="1"/>
  <c r="I67" i="1" l="1"/>
  <c r="I82" i="1"/>
  <c r="I78" i="1"/>
  <c r="Y163" i="1"/>
  <c r="Y160" i="1"/>
  <c r="Y161" i="1" s="1"/>
  <c r="P163" i="1"/>
  <c r="P160" i="1"/>
  <c r="P161" i="1" s="1"/>
  <c r="Z3" i="6"/>
  <c r="U163" i="6"/>
  <c r="U160" i="6"/>
  <c r="U161" i="6" s="1"/>
  <c r="F143" i="1"/>
  <c r="H143" i="1" s="1"/>
  <c r="F96" i="6"/>
  <c r="F92" i="6"/>
  <c r="F142" i="6"/>
  <c r="I13" i="6"/>
  <c r="H13" i="6"/>
  <c r="H63" i="6"/>
  <c r="I63" i="6"/>
  <c r="H77" i="6"/>
  <c r="I77" i="6"/>
  <c r="F152" i="6"/>
  <c r="H81" i="6"/>
  <c r="I81" i="6"/>
  <c r="F136" i="6"/>
  <c r="H4" i="6"/>
  <c r="I4" i="6"/>
  <c r="H61" i="6"/>
  <c r="I61" i="6"/>
  <c r="H60" i="6"/>
  <c r="I60" i="6"/>
  <c r="F148" i="6"/>
  <c r="F127" i="6"/>
  <c r="F89" i="6"/>
  <c r="H78" i="6"/>
  <c r="I78" i="6"/>
  <c r="F124" i="6"/>
  <c r="H23" i="6"/>
  <c r="I23" i="6"/>
  <c r="F154" i="6"/>
  <c r="F137" i="6"/>
  <c r="H26" i="6"/>
  <c r="I26" i="6"/>
  <c r="I88" i="6"/>
  <c r="H88" i="6"/>
  <c r="F126" i="6"/>
  <c r="F150" i="6"/>
  <c r="F106" i="6"/>
  <c r="H82" i="6"/>
  <c r="I82" i="6"/>
  <c r="H34" i="6"/>
  <c r="I34" i="6"/>
  <c r="I25" i="6"/>
  <c r="H25" i="6"/>
  <c r="F91" i="6"/>
  <c r="F121" i="6"/>
  <c r="I33" i="6"/>
  <c r="H33" i="6"/>
  <c r="I68" i="6"/>
  <c r="H68" i="6"/>
  <c r="I36" i="6"/>
  <c r="H36" i="6"/>
  <c r="F111" i="6"/>
  <c r="H31" i="6"/>
  <c r="I31" i="6"/>
  <c r="I24" i="6"/>
  <c r="H24" i="6"/>
  <c r="H35" i="6"/>
  <c r="I35" i="6"/>
  <c r="H56" i="6"/>
  <c r="I56" i="6"/>
  <c r="H6" i="6"/>
  <c r="I6" i="6"/>
  <c r="F112" i="6"/>
  <c r="H20" i="6"/>
  <c r="I20" i="6"/>
  <c r="I28" i="6"/>
  <c r="H28" i="6"/>
  <c r="F90" i="6"/>
  <c r="F93" i="6"/>
  <c r="H75" i="6"/>
  <c r="I75" i="6"/>
  <c r="F135" i="6"/>
  <c r="F104" i="6"/>
  <c r="F114" i="6"/>
  <c r="F156" i="6"/>
  <c r="H50" i="6"/>
  <c r="I50" i="6"/>
  <c r="F123" i="6"/>
  <c r="I15" i="6"/>
  <c r="H15" i="6"/>
  <c r="F134" i="6"/>
  <c r="F117" i="6"/>
  <c r="I84" i="6"/>
  <c r="H84" i="6"/>
  <c r="H48" i="6"/>
  <c r="I48" i="6"/>
  <c r="F141" i="6"/>
  <c r="F145" i="6"/>
  <c r="H43" i="6"/>
  <c r="I43" i="6"/>
  <c r="I7" i="6"/>
  <c r="H7" i="6"/>
  <c r="I9" i="6"/>
  <c r="H9" i="6"/>
  <c r="H79" i="6"/>
  <c r="I79" i="6"/>
  <c r="F132" i="6"/>
  <c r="I41" i="6"/>
  <c r="H41" i="6"/>
  <c r="I37" i="6"/>
  <c r="H37" i="6"/>
  <c r="H85" i="6"/>
  <c r="I85" i="6"/>
  <c r="I47" i="6"/>
  <c r="H47" i="6"/>
  <c r="H22" i="6"/>
  <c r="I22" i="6"/>
  <c r="F144" i="6"/>
  <c r="I71" i="6"/>
  <c r="H71" i="6"/>
  <c r="H87" i="6"/>
  <c r="I87" i="6"/>
  <c r="F140" i="6"/>
  <c r="I30" i="6"/>
  <c r="H30" i="6"/>
  <c r="F151" i="6"/>
  <c r="H58" i="6"/>
  <c r="I58" i="6"/>
  <c r="I19" i="6"/>
  <c r="H19" i="6"/>
  <c r="I10" i="6"/>
  <c r="H10" i="6"/>
  <c r="H73" i="6"/>
  <c r="I73" i="6"/>
  <c r="G53" i="6"/>
  <c r="E160" i="6"/>
  <c r="E161" i="6" s="1"/>
  <c r="I53" i="6"/>
  <c r="H53" i="6"/>
  <c r="F147" i="6"/>
  <c r="H62" i="6"/>
  <c r="I62" i="6"/>
  <c r="F125" i="6"/>
  <c r="F115" i="6"/>
  <c r="I70" i="6"/>
  <c r="H70" i="6"/>
  <c r="F130" i="6"/>
  <c r="F149" i="6"/>
  <c r="H59" i="6"/>
  <c r="I59" i="6"/>
  <c r="F122" i="6"/>
  <c r="F95" i="6"/>
  <c r="F116" i="6"/>
  <c r="I45" i="6"/>
  <c r="H45" i="6"/>
  <c r="I11" i="6"/>
  <c r="H11" i="6"/>
  <c r="I72" i="6"/>
  <c r="H72" i="6"/>
  <c r="F119" i="6"/>
  <c r="F143" i="6"/>
  <c r="F120" i="6"/>
  <c r="I3" i="6"/>
  <c r="H3" i="6"/>
  <c r="I17" i="6"/>
  <c r="H17" i="6"/>
  <c r="F138" i="6"/>
  <c r="F131" i="6"/>
  <c r="H57" i="6"/>
  <c r="I57" i="6"/>
  <c r="I76" i="6"/>
  <c r="H76" i="6"/>
  <c r="H52" i="6"/>
  <c r="I52" i="6"/>
  <c r="I38" i="6"/>
  <c r="H38" i="6"/>
  <c r="F105" i="6"/>
  <c r="F94" i="6"/>
  <c r="I21" i="6"/>
  <c r="H21" i="6"/>
  <c r="H64" i="6"/>
  <c r="I64" i="6"/>
  <c r="F109" i="6"/>
  <c r="H29" i="6"/>
  <c r="I29" i="6"/>
  <c r="F99" i="6"/>
  <c r="I27" i="6"/>
  <c r="H27" i="6"/>
  <c r="F110" i="6"/>
  <c r="I42" i="6"/>
  <c r="H42" i="6"/>
  <c r="H51" i="6"/>
  <c r="I51" i="6"/>
  <c r="H8" i="6"/>
  <c r="I8" i="6"/>
  <c r="I80" i="6"/>
  <c r="H80" i="6"/>
  <c r="L46" i="6"/>
  <c r="L36" i="6"/>
  <c r="L32" i="6"/>
  <c r="L120" i="6"/>
  <c r="L48" i="6"/>
  <c r="L23" i="6"/>
  <c r="L60" i="6"/>
  <c r="L52" i="6"/>
  <c r="L116" i="6"/>
  <c r="L30" i="6"/>
  <c r="L154" i="6"/>
  <c r="L34" i="6"/>
  <c r="L20" i="6"/>
  <c r="L64" i="6"/>
  <c r="L80" i="6"/>
  <c r="L62" i="6"/>
  <c r="L78" i="6"/>
  <c r="L71" i="6"/>
  <c r="L99" i="6"/>
  <c r="L54" i="6"/>
  <c r="L18" i="6"/>
  <c r="L26" i="6"/>
  <c r="L127" i="6"/>
  <c r="L56" i="6"/>
  <c r="L25" i="6"/>
  <c r="L98" i="6"/>
  <c r="L101" i="6"/>
  <c r="L70" i="6"/>
  <c r="L16" i="6"/>
  <c r="L24" i="6"/>
  <c r="L109" i="6"/>
  <c r="L44" i="6"/>
  <c r="L42" i="6"/>
  <c r="L115" i="6"/>
  <c r="L14" i="6"/>
  <c r="L123" i="6"/>
  <c r="L113" i="6"/>
  <c r="L132" i="6"/>
  <c r="L83" i="6"/>
  <c r="L7" i="6"/>
  <c r="L17" i="6"/>
  <c r="L4" i="6"/>
  <c r="L87" i="6"/>
  <c r="L72" i="6"/>
  <c r="L156" i="6"/>
  <c r="L76" i="6"/>
  <c r="L40" i="6"/>
  <c r="L38" i="6"/>
  <c r="L3" i="6"/>
  <c r="L163" i="6" s="1"/>
  <c r="L164" i="6" s="1"/>
  <c r="B32" i="5" s="1"/>
  <c r="L21" i="6"/>
  <c r="L5" i="6"/>
  <c r="L107" i="6"/>
  <c r="L74" i="6"/>
  <c r="L121" i="6"/>
  <c r="L10" i="6"/>
  <c r="L142" i="6"/>
  <c r="L28" i="6"/>
  <c r="L119" i="6"/>
  <c r="L6" i="6"/>
  <c r="L50" i="6"/>
  <c r="L102" i="6"/>
  <c r="L92" i="6"/>
  <c r="L134" i="6"/>
  <c r="L22" i="6"/>
  <c r="L151" i="6"/>
  <c r="L58" i="6"/>
  <c r="L122" i="6"/>
  <c r="L15" i="6"/>
  <c r="L11" i="6"/>
  <c r="L69" i="6"/>
  <c r="L53" i="6"/>
  <c r="L8" i="6"/>
  <c r="L51" i="6"/>
  <c r="L86" i="6"/>
  <c r="L68" i="6"/>
  <c r="L89" i="6"/>
  <c r="L148" i="6"/>
  <c r="L144" i="6"/>
  <c r="L146" i="6"/>
  <c r="L19" i="6"/>
  <c r="L63" i="6"/>
  <c r="L55" i="6"/>
  <c r="L100" i="6"/>
  <c r="L96" i="6"/>
  <c r="L124" i="6"/>
  <c r="L149" i="6"/>
  <c r="L155" i="6"/>
  <c r="L157" i="6"/>
  <c r="L165" i="6" s="1"/>
  <c r="L166" i="6" s="1"/>
  <c r="B33" i="5" s="1"/>
  <c r="L118" i="6"/>
  <c r="L145" i="6"/>
  <c r="L88" i="6"/>
  <c r="L90" i="6"/>
  <c r="L111" i="6"/>
  <c r="L152" i="6"/>
  <c r="L125" i="6"/>
  <c r="L57" i="6"/>
  <c r="L93" i="6"/>
  <c r="L82" i="6"/>
  <c r="L112" i="6"/>
  <c r="L59" i="6"/>
  <c r="L67" i="6"/>
  <c r="L114" i="6"/>
  <c r="L153" i="6"/>
  <c r="L65" i="6"/>
  <c r="L84" i="6"/>
  <c r="L95" i="6"/>
  <c r="L139" i="6"/>
  <c r="L140" i="6"/>
  <c r="L9" i="6"/>
  <c r="L49" i="6"/>
  <c r="L66" i="6"/>
  <c r="L94" i="6"/>
  <c r="L97" i="6"/>
  <c r="L91" i="6"/>
  <c r="L117" i="6"/>
  <c r="L12" i="6"/>
  <c r="L13" i="6"/>
  <c r="L61" i="6"/>
  <c r="L85" i="6"/>
  <c r="L150" i="6"/>
  <c r="L147" i="6"/>
  <c r="L143" i="6"/>
  <c r="L141" i="6"/>
  <c r="L41" i="6"/>
  <c r="L45" i="6"/>
  <c r="L105" i="6"/>
  <c r="L33" i="6"/>
  <c r="L75" i="6"/>
  <c r="L43" i="6"/>
  <c r="L110" i="6"/>
  <c r="L128" i="6"/>
  <c r="L39" i="6"/>
  <c r="L108" i="6"/>
  <c r="L129" i="6"/>
  <c r="L106" i="6"/>
  <c r="L138" i="6"/>
  <c r="L130" i="6"/>
  <c r="L137" i="6"/>
  <c r="L77" i="6"/>
  <c r="L47" i="6"/>
  <c r="L27" i="6"/>
  <c r="L133" i="6"/>
  <c r="L73" i="6"/>
  <c r="L135" i="6"/>
  <c r="L31" i="6"/>
  <c r="L81" i="6"/>
  <c r="L126" i="6"/>
  <c r="L37" i="6"/>
  <c r="L35" i="6"/>
  <c r="L79" i="6"/>
  <c r="L131" i="6"/>
  <c r="L136" i="6"/>
  <c r="L104" i="6"/>
  <c r="L29" i="6"/>
  <c r="L103" i="6"/>
  <c r="M48" i="6"/>
  <c r="M35" i="6"/>
  <c r="M68" i="6"/>
  <c r="M84" i="6"/>
  <c r="M86" i="6"/>
  <c r="M52" i="6"/>
  <c r="M49" i="6"/>
  <c r="M87" i="6"/>
  <c r="M50" i="6"/>
  <c r="N50" i="6" s="1"/>
  <c r="M24" i="6"/>
  <c r="M31" i="6"/>
  <c r="M43" i="6"/>
  <c r="M3" i="6"/>
  <c r="M163" i="6" s="1"/>
  <c r="M47" i="6"/>
  <c r="M13" i="6"/>
  <c r="M56" i="6"/>
  <c r="M33" i="6"/>
  <c r="M73" i="6"/>
  <c r="M45" i="6"/>
  <c r="M51" i="6"/>
  <c r="M66" i="6"/>
  <c r="M34" i="6"/>
  <c r="M18" i="6"/>
  <c r="M78" i="6"/>
  <c r="M19" i="6"/>
  <c r="M77" i="6"/>
  <c r="M63" i="6"/>
  <c r="M81" i="6"/>
  <c r="M54" i="6"/>
  <c r="M9" i="6"/>
  <c r="M75" i="6"/>
  <c r="M59" i="6"/>
  <c r="M64" i="6"/>
  <c r="M21" i="6"/>
  <c r="M69" i="6"/>
  <c r="M15" i="6"/>
  <c r="M55" i="6"/>
  <c r="M23" i="6"/>
  <c r="M74" i="6"/>
  <c r="M88" i="6"/>
  <c r="M11" i="6"/>
  <c r="M5" i="6"/>
  <c r="N5" i="6" s="1"/>
  <c r="M70" i="6"/>
  <c r="M57" i="6"/>
  <c r="M79" i="6"/>
  <c r="M53" i="6"/>
  <c r="M46" i="6"/>
  <c r="M58" i="6"/>
  <c r="M42" i="6"/>
  <c r="M67" i="6"/>
  <c r="M72" i="6"/>
  <c r="M37" i="6"/>
  <c r="M41" i="6"/>
  <c r="M26" i="6"/>
  <c r="M76" i="6"/>
  <c r="M29" i="6"/>
  <c r="M17" i="6"/>
  <c r="M7" i="6"/>
  <c r="N7" i="6" s="1"/>
  <c r="M65" i="6"/>
  <c r="M60" i="6"/>
  <c r="M71" i="6"/>
  <c r="M39" i="6"/>
  <c r="M85" i="6"/>
  <c r="M27" i="6"/>
  <c r="M61" i="6"/>
  <c r="M62" i="6"/>
  <c r="M40" i="6"/>
  <c r="M82" i="6"/>
  <c r="M10" i="6"/>
  <c r="M83" i="6"/>
  <c r="M30" i="6"/>
  <c r="N30" i="6" s="1"/>
  <c r="M20" i="6"/>
  <c r="M14" i="6"/>
  <c r="N14" i="6" s="1"/>
  <c r="M8" i="6"/>
  <c r="N8" i="6" s="1"/>
  <c r="M4" i="6"/>
  <c r="M28" i="6"/>
  <c r="M16" i="6"/>
  <c r="M32" i="6"/>
  <c r="M80" i="6"/>
  <c r="M36" i="6"/>
  <c r="M12" i="6"/>
  <c r="N12" i="6" s="1"/>
  <c r="M22" i="6"/>
  <c r="N22" i="6" s="1"/>
  <c r="M6" i="6"/>
  <c r="M25" i="6"/>
  <c r="M38" i="6"/>
  <c r="M44" i="6"/>
  <c r="F128" i="6"/>
  <c r="F103" i="6"/>
  <c r="H83" i="6"/>
  <c r="I83" i="6"/>
  <c r="H18" i="6"/>
  <c r="I18" i="6"/>
  <c r="F98" i="6"/>
  <c r="F118" i="6"/>
  <c r="F139" i="6"/>
  <c r="H12" i="6"/>
  <c r="I12" i="6"/>
  <c r="F155" i="6"/>
  <c r="F157" i="6"/>
  <c r="H65" i="6"/>
  <c r="I65" i="6"/>
  <c r="I46" i="6"/>
  <c r="H46" i="6"/>
  <c r="F129" i="6"/>
  <c r="I67" i="6"/>
  <c r="H67" i="6"/>
  <c r="F97" i="6"/>
  <c r="H49" i="6"/>
  <c r="I49" i="6"/>
  <c r="H40" i="6"/>
  <c r="I40" i="6"/>
  <c r="F100" i="6"/>
  <c r="H86" i="6"/>
  <c r="I86" i="6"/>
  <c r="F133" i="6"/>
  <c r="I74" i="6"/>
  <c r="H74" i="6"/>
  <c r="F153" i="6"/>
  <c r="I55" i="6"/>
  <c r="H55" i="6"/>
  <c r="H66" i="6"/>
  <c r="I66" i="6"/>
  <c r="I69" i="6"/>
  <c r="H69" i="6"/>
  <c r="H14" i="6"/>
  <c r="I14" i="6"/>
  <c r="F101" i="6"/>
  <c r="H39" i="6"/>
  <c r="I39" i="6"/>
  <c r="F107" i="6"/>
  <c r="F113" i="6"/>
  <c r="H54" i="6"/>
  <c r="I54" i="6"/>
  <c r="I16" i="6"/>
  <c r="H16" i="6"/>
  <c r="F108" i="6"/>
  <c r="F146" i="6"/>
  <c r="F102" i="6"/>
  <c r="I44" i="6"/>
  <c r="H44" i="6"/>
  <c r="I32" i="6"/>
  <c r="H32" i="6"/>
  <c r="I5" i="6"/>
  <c r="H5" i="6"/>
  <c r="AD160" i="6"/>
  <c r="AD161" i="6" s="1"/>
  <c r="I85" i="1"/>
  <c r="I62" i="1"/>
  <c r="L78" i="1"/>
  <c r="L111" i="1"/>
  <c r="L6" i="1"/>
  <c r="L68" i="1"/>
  <c r="L121" i="1"/>
  <c r="L27" i="1"/>
  <c r="L112" i="1"/>
  <c r="L126" i="1"/>
  <c r="L29" i="1"/>
  <c r="L91" i="1"/>
  <c r="L35" i="1"/>
  <c r="L97" i="1"/>
  <c r="L31" i="1"/>
  <c r="L85" i="1"/>
  <c r="L147" i="1"/>
  <c r="L105" i="1"/>
  <c r="L55" i="1"/>
  <c r="L32" i="1"/>
  <c r="L46" i="1"/>
  <c r="L108" i="1"/>
  <c r="L90" i="1"/>
  <c r="L33" i="1"/>
  <c r="L122" i="1"/>
  <c r="L79" i="1"/>
  <c r="L133" i="1"/>
  <c r="L36" i="1"/>
  <c r="L151" i="1"/>
  <c r="L26" i="1"/>
  <c r="L144" i="1"/>
  <c r="L7" i="1"/>
  <c r="L61" i="1"/>
  <c r="L123" i="1"/>
  <c r="L18" i="1"/>
  <c r="L128" i="1"/>
  <c r="L72" i="1"/>
  <c r="L86" i="1"/>
  <c r="L148" i="1"/>
  <c r="L130" i="1"/>
  <c r="L34" i="1"/>
  <c r="L11" i="1"/>
  <c r="L39" i="1"/>
  <c r="L155" i="1"/>
  <c r="L95" i="1"/>
  <c r="L110" i="1"/>
  <c r="L38" i="1"/>
  <c r="L71" i="1"/>
  <c r="L150" i="1"/>
  <c r="L114" i="1"/>
  <c r="L145" i="1"/>
  <c r="L52" i="1"/>
  <c r="L13" i="1"/>
  <c r="L100" i="1"/>
  <c r="L113" i="1"/>
  <c r="L115" i="1"/>
  <c r="L50" i="1"/>
  <c r="L47" i="1"/>
  <c r="L101" i="1"/>
  <c r="L4" i="1"/>
  <c r="L19" i="1"/>
  <c r="L142" i="1"/>
  <c r="L48" i="1"/>
  <c r="L62" i="1"/>
  <c r="L124" i="1"/>
  <c r="L106" i="1"/>
  <c r="L81" i="1"/>
  <c r="L104" i="1"/>
  <c r="L118" i="1"/>
  <c r="L21" i="1"/>
  <c r="L83" i="1"/>
  <c r="L17" i="1"/>
  <c r="L140" i="1"/>
  <c r="L87" i="1"/>
  <c r="L141" i="1"/>
  <c r="L44" i="1"/>
  <c r="L25" i="1"/>
  <c r="L49" i="1"/>
  <c r="L152" i="1"/>
  <c r="L15" i="1"/>
  <c r="L69" i="1"/>
  <c r="L131" i="1"/>
  <c r="L41" i="1"/>
  <c r="L119" i="1"/>
  <c r="L80" i="1"/>
  <c r="L94" i="1"/>
  <c r="L156" i="1"/>
  <c r="L138" i="1"/>
  <c r="L57" i="1"/>
  <c r="L14" i="1"/>
  <c r="L8" i="1"/>
  <c r="L22" i="1"/>
  <c r="L84" i="1"/>
  <c r="L66" i="1"/>
  <c r="L75" i="1"/>
  <c r="L135" i="1"/>
  <c r="L154" i="1"/>
  <c r="L125" i="1"/>
  <c r="L56" i="1"/>
  <c r="L43" i="1"/>
  <c r="L24" i="1"/>
  <c r="L153" i="1"/>
  <c r="L3" i="1"/>
  <c r="L163" i="1" s="1"/>
  <c r="L164" i="1" s="1"/>
  <c r="B27" i="5" s="1"/>
  <c r="L143" i="1"/>
  <c r="L120" i="1"/>
  <c r="L134" i="1"/>
  <c r="L37" i="1"/>
  <c r="L99" i="1"/>
  <c r="L58" i="1"/>
  <c r="L12" i="1"/>
  <c r="L103" i="1"/>
  <c r="L157" i="1"/>
  <c r="L165" i="1" s="1"/>
  <c r="L166" i="1" s="1"/>
  <c r="B28" i="5" s="1"/>
  <c r="L60" i="1"/>
  <c r="L67" i="1"/>
  <c r="L9" i="1"/>
  <c r="L40" i="1"/>
  <c r="L54" i="1"/>
  <c r="L116" i="1"/>
  <c r="L98" i="1"/>
  <c r="L51" i="1"/>
  <c r="L42" i="1"/>
  <c r="L23" i="1"/>
  <c r="L77" i="1"/>
  <c r="L139" i="1"/>
  <c r="L59" i="1"/>
  <c r="L64" i="1"/>
  <c r="L88" i="1"/>
  <c r="L102" i="1"/>
  <c r="L5" i="1"/>
  <c r="L146" i="1"/>
  <c r="L89" i="1"/>
  <c r="L76" i="1"/>
  <c r="L16" i="1"/>
  <c r="L30" i="1"/>
  <c r="L92" i="1"/>
  <c r="L74" i="1"/>
  <c r="L129" i="1"/>
  <c r="L107" i="1"/>
  <c r="L63" i="1"/>
  <c r="L117" i="1"/>
  <c r="L20" i="1"/>
  <c r="L65" i="1"/>
  <c r="L127" i="1"/>
  <c r="L132" i="1"/>
  <c r="L93" i="1"/>
  <c r="L149" i="1"/>
  <c r="L96" i="1"/>
  <c r="L109" i="1"/>
  <c r="L82" i="1"/>
  <c r="L28" i="1"/>
  <c r="L53" i="1"/>
  <c r="L70" i="1"/>
  <c r="L45" i="1"/>
  <c r="L73" i="1"/>
  <c r="L137" i="1"/>
  <c r="L10" i="1"/>
  <c r="L136" i="1"/>
  <c r="F92" i="1"/>
  <c r="I92" i="1" s="1"/>
  <c r="F117" i="1"/>
  <c r="I117" i="1" s="1"/>
  <c r="F115" i="1"/>
  <c r="H115" i="1" s="1"/>
  <c r="F130" i="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M73" i="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U36" i="1"/>
  <c r="Z36" i="1" s="1"/>
  <c r="AD150" i="1"/>
  <c r="AD63" i="1"/>
  <c r="AD77" i="1"/>
  <c r="AD37" i="1"/>
  <c r="AD84" i="1"/>
  <c r="AD25" i="1"/>
  <c r="AD19" i="1"/>
  <c r="AD43" i="1"/>
  <c r="AD151" i="1"/>
  <c r="AD35" i="1"/>
  <c r="AD149" i="1"/>
  <c r="AD30" i="1"/>
  <c r="AD116" i="1"/>
  <c r="AD11" i="1"/>
  <c r="AD138" i="1"/>
  <c r="AD17" i="1"/>
  <c r="AD3" i="1"/>
  <c r="AD130" i="1"/>
  <c r="AD33" i="1"/>
  <c r="AD27" i="1"/>
  <c r="AD131" i="1"/>
  <c r="AD126" i="1"/>
  <c r="AD95" i="1"/>
  <c r="AD26" i="1"/>
  <c r="AD13" i="1"/>
  <c r="AD5" i="1"/>
  <c r="AD60" i="1"/>
  <c r="AD73" i="1"/>
  <c r="AD41" i="1"/>
  <c r="AD81" i="1"/>
  <c r="AD145" i="1"/>
  <c r="AD18" i="1"/>
  <c r="AD55" i="1"/>
  <c r="AD78" i="1"/>
  <c r="AD102" i="1"/>
  <c r="AD87" i="1"/>
  <c r="AD105" i="1"/>
  <c r="AD66" i="1"/>
  <c r="AD86" i="1"/>
  <c r="AD96" i="1"/>
  <c r="AD92" i="1"/>
  <c r="AD98" i="1"/>
  <c r="AD24" i="1"/>
  <c r="AD57" i="1"/>
  <c r="AD140" i="1"/>
  <c r="AD50" i="1"/>
  <c r="AD34" i="1"/>
  <c r="AD122" i="1"/>
  <c r="AD112" i="1"/>
  <c r="AD125" i="1"/>
  <c r="AD146" i="1"/>
  <c r="AD67" i="1"/>
  <c r="AD154" i="1"/>
  <c r="AD119" i="1"/>
  <c r="AD104" i="1"/>
  <c r="AD52" i="1"/>
  <c r="AD128" i="1"/>
  <c r="AD32" i="1"/>
  <c r="AD111" i="1"/>
  <c r="AD142" i="1"/>
  <c r="AD135" i="1"/>
  <c r="AD94" i="1"/>
  <c r="AD97" i="1"/>
  <c r="AD20" i="1"/>
  <c r="AD59" i="1"/>
  <c r="AD58" i="1"/>
  <c r="AD75" i="1"/>
  <c r="AD152" i="1"/>
  <c r="AD48" i="1"/>
  <c r="AD10" i="1"/>
  <c r="AD144" i="1"/>
  <c r="AD31" i="1"/>
  <c r="AD109" i="1"/>
  <c r="AD40" i="1"/>
  <c r="AD47" i="1"/>
  <c r="AD117" i="1"/>
  <c r="AD49" i="1"/>
  <c r="AD108" i="1"/>
  <c r="AD143" i="1"/>
  <c r="AD89" i="1"/>
  <c r="AD9" i="1"/>
  <c r="AD100" i="1"/>
  <c r="AD80" i="1"/>
  <c r="AD118" i="1"/>
  <c r="AD110" i="1"/>
  <c r="AD72" i="1"/>
  <c r="AD46" i="1"/>
  <c r="AD6" i="1"/>
  <c r="AD65" i="1"/>
  <c r="AD64" i="1"/>
  <c r="AD12" i="1"/>
  <c r="AD70" i="1"/>
  <c r="AD15" i="1"/>
  <c r="AD62" i="1"/>
  <c r="AD113" i="1"/>
  <c r="AD7" i="1"/>
  <c r="AD85" i="1"/>
  <c r="AD114" i="1"/>
  <c r="AD132" i="1"/>
  <c r="AD139" i="1"/>
  <c r="AD21" i="1"/>
  <c r="AD82" i="1"/>
  <c r="AD129" i="1"/>
  <c r="AD42" i="1"/>
  <c r="AD120" i="1"/>
  <c r="AD8" i="1"/>
  <c r="AD141" i="1"/>
  <c r="AD101" i="1"/>
  <c r="AD39" i="1"/>
  <c r="AD133" i="1"/>
  <c r="AD29" i="1"/>
  <c r="AD74" i="1"/>
  <c r="AD53" i="1"/>
  <c r="AD137" i="1"/>
  <c r="AD51" i="1"/>
  <c r="AD106" i="1"/>
  <c r="AD68" i="1"/>
  <c r="AD127" i="1"/>
  <c r="AD88" i="1"/>
  <c r="AD103" i="1"/>
  <c r="AD93" i="1"/>
  <c r="AD69" i="1"/>
  <c r="AD124" i="1"/>
  <c r="AD115" i="1"/>
  <c r="AD61" i="1"/>
  <c r="AD147" i="1"/>
  <c r="AD28" i="1"/>
  <c r="AD107" i="1"/>
  <c r="AD23" i="1"/>
  <c r="AD134" i="1"/>
  <c r="AD22" i="1"/>
  <c r="AD44" i="1"/>
  <c r="AD4" i="1"/>
  <c r="AD45" i="1"/>
  <c r="AD36" i="1"/>
  <c r="AD91" i="1"/>
  <c r="AD71" i="1"/>
  <c r="AD79" i="1"/>
  <c r="AD157" i="1"/>
  <c r="AD165" i="1" s="1"/>
  <c r="AD56" i="1"/>
  <c r="AD155" i="1"/>
  <c r="AD16" i="1"/>
  <c r="AD54" i="1"/>
  <c r="AD136" i="1"/>
  <c r="AD156" i="1"/>
  <c r="AD83" i="1"/>
  <c r="AD153" i="1"/>
  <c r="AD148" i="1"/>
  <c r="AD90" i="1"/>
  <c r="AD121" i="1"/>
  <c r="AD76" i="1"/>
  <c r="AD14" i="1"/>
  <c r="AD123" i="1"/>
  <c r="AD99" i="1"/>
  <c r="AD38" i="1"/>
  <c r="I48" i="1"/>
  <c r="I47" i="1"/>
  <c r="I15" i="1"/>
  <c r="I74" i="1"/>
  <c r="I29" i="1"/>
  <c r="I41" i="1"/>
  <c r="I86" i="1"/>
  <c r="I40" i="1"/>
  <c r="I64" i="1"/>
  <c r="I65" i="1"/>
  <c r="E160" i="1"/>
  <c r="E161" i="1" s="1"/>
  <c r="I81" i="1"/>
  <c r="I32" i="1"/>
  <c r="I56" i="1"/>
  <c r="I50" i="1"/>
  <c r="I87" i="1"/>
  <c r="I12" i="1"/>
  <c r="I37" i="1"/>
  <c r="I53" i="1"/>
  <c r="I5" i="1"/>
  <c r="F103" i="1"/>
  <c r="I103" i="1" s="1"/>
  <c r="F11" i="3"/>
  <c r="Z50" i="1"/>
  <c r="F153" i="1"/>
  <c r="I153" i="1" s="1"/>
  <c r="H62" i="1"/>
  <c r="H4" i="1"/>
  <c r="H32" i="1"/>
  <c r="I6" i="1"/>
  <c r="I68" i="1"/>
  <c r="I54" i="1"/>
  <c r="I20" i="1"/>
  <c r="I84" i="1"/>
  <c r="M72" i="1"/>
  <c r="H48" i="1"/>
  <c r="I72" i="1"/>
  <c r="H72" i="1"/>
  <c r="H43" i="1"/>
  <c r="H24" i="1"/>
  <c r="I34" i="1"/>
  <c r="L8" i="3"/>
  <c r="H56" i="1"/>
  <c r="H47" i="1"/>
  <c r="H65" i="1"/>
  <c r="Z31" i="1"/>
  <c r="I66" i="1"/>
  <c r="H87" i="1"/>
  <c r="H52" i="1"/>
  <c r="H12" i="1"/>
  <c r="I39" i="1"/>
  <c r="H74" i="1"/>
  <c r="H64" i="1"/>
  <c r="H5" i="1"/>
  <c r="H86" i="1"/>
  <c r="I63" i="1"/>
  <c r="H82" i="1"/>
  <c r="I22" i="1"/>
  <c r="F114" i="1"/>
  <c r="H114" i="1" s="1"/>
  <c r="F33" i="1"/>
  <c r="F35" i="1"/>
  <c r="H41" i="1"/>
  <c r="F100" i="1"/>
  <c r="F80" i="1"/>
  <c r="H53" i="1"/>
  <c r="I75" i="1"/>
  <c r="F16" i="1"/>
  <c r="I16" i="1" s="1"/>
  <c r="F25" i="1"/>
  <c r="I25" i="1" s="1"/>
  <c r="F60" i="1"/>
  <c r="F145" i="1"/>
  <c r="F61" i="1"/>
  <c r="I61" i="1" s="1"/>
  <c r="F18" i="1"/>
  <c r="F121" i="1"/>
  <c r="I121" i="1" s="1"/>
  <c r="F96" i="1"/>
  <c r="H96" i="1" s="1"/>
  <c r="F129" i="1"/>
  <c r="I129" i="1" s="1"/>
  <c r="F141" i="1"/>
  <c r="I141" i="1" s="1"/>
  <c r="H15" i="1"/>
  <c r="H23" i="1"/>
  <c r="H7" i="1"/>
  <c r="H40" i="1"/>
  <c r="H81" i="1"/>
  <c r="H50" i="1"/>
  <c r="H17" i="1"/>
  <c r="I79" i="1"/>
  <c r="H13" i="1"/>
  <c r="I10" i="1"/>
  <c r="I30" i="1"/>
  <c r="I45" i="1"/>
  <c r="H14"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165" i="1" s="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U6" i="1"/>
  <c r="U22" i="1"/>
  <c r="U10" i="1"/>
  <c r="U12" i="1"/>
  <c r="U20" i="1"/>
  <c r="U13" i="1"/>
  <c r="U7" i="1"/>
  <c r="U21" i="1"/>
  <c r="U23" i="1"/>
  <c r="U9" i="1"/>
  <c r="U14" i="1"/>
  <c r="U16" i="1"/>
  <c r="U3" i="1"/>
  <c r="U15" i="1"/>
  <c r="U24" i="1"/>
  <c r="U4" i="1"/>
  <c r="U5" i="1"/>
  <c r="U18" i="1"/>
  <c r="U26" i="1"/>
  <c r="U17" i="1"/>
  <c r="U19" i="1"/>
  <c r="U25" i="1"/>
  <c r="U8" i="1"/>
  <c r="M8" i="3"/>
  <c r="J36" i="3"/>
  <c r="M117" i="1"/>
  <c r="B34" i="5" l="1"/>
  <c r="N40" i="6"/>
  <c r="B29" i="5"/>
  <c r="N36" i="6"/>
  <c r="N4" i="6"/>
  <c r="N58" i="6"/>
  <c r="N34" i="6"/>
  <c r="N16" i="6"/>
  <c r="N71" i="6"/>
  <c r="N82" i="6"/>
  <c r="AD163" i="1"/>
  <c r="AD160" i="1"/>
  <c r="AD161" i="1" s="1"/>
  <c r="Z3" i="1"/>
  <c r="U160" i="1"/>
  <c r="U161" i="1" s="1"/>
  <c r="U163" i="1"/>
  <c r="AE3" i="6"/>
  <c r="Z163" i="6"/>
  <c r="Z160" i="6"/>
  <c r="Z161" i="6" s="1"/>
  <c r="I143" i="1"/>
  <c r="M164" i="6"/>
  <c r="B22" i="5" s="1"/>
  <c r="L160" i="6"/>
  <c r="N46" i="6"/>
  <c r="N28" i="6"/>
  <c r="N45" i="6"/>
  <c r="N20" i="6"/>
  <c r="N59" i="6"/>
  <c r="N77" i="6"/>
  <c r="N18" i="6"/>
  <c r="R7" i="6"/>
  <c r="R19" i="6"/>
  <c r="R11" i="6"/>
  <c r="R3" i="6"/>
  <c r="R163" i="6" s="1"/>
  <c r="R5" i="6"/>
  <c r="R39" i="6"/>
  <c r="R29" i="6"/>
  <c r="R13" i="6"/>
  <c r="R17" i="6"/>
  <c r="R23" i="6"/>
  <c r="R33" i="6"/>
  <c r="R26" i="6"/>
  <c r="R15" i="6"/>
  <c r="R21" i="6"/>
  <c r="R9" i="6"/>
  <c r="R27" i="6"/>
  <c r="R31" i="6"/>
  <c r="R35" i="6"/>
  <c r="R60" i="6"/>
  <c r="R24" i="6"/>
  <c r="R44" i="6"/>
  <c r="R36" i="6"/>
  <c r="R25" i="6"/>
  <c r="R12" i="6"/>
  <c r="R22" i="6"/>
  <c r="R32" i="6"/>
  <c r="R38" i="6"/>
  <c r="R20" i="6"/>
  <c r="R16" i="6"/>
  <c r="R28" i="6"/>
  <c r="R4" i="6"/>
  <c r="R8" i="6"/>
  <c r="R58" i="6"/>
  <c r="R6" i="6"/>
  <c r="R18" i="6"/>
  <c r="R14" i="6"/>
  <c r="R30" i="6"/>
  <c r="R10" i="6"/>
  <c r="M137" i="6"/>
  <c r="N10" i="6"/>
  <c r="M110" i="6"/>
  <c r="M130" i="6"/>
  <c r="M124" i="6"/>
  <c r="N72" i="6"/>
  <c r="M116" i="6"/>
  <c r="N11" i="6"/>
  <c r="M101" i="6"/>
  <c r="M113" i="6"/>
  <c r="N75" i="6"/>
  <c r="M136" i="6"/>
  <c r="M93" i="6"/>
  <c r="N56" i="6"/>
  <c r="N43" i="6"/>
  <c r="M148" i="6"/>
  <c r="M134" i="6"/>
  <c r="H122" i="6"/>
  <c r="I122" i="6"/>
  <c r="H125" i="6"/>
  <c r="I125" i="6"/>
  <c r="H151" i="6"/>
  <c r="I151" i="6"/>
  <c r="H144" i="6"/>
  <c r="I144" i="6"/>
  <c r="H145" i="6"/>
  <c r="I145" i="6"/>
  <c r="H135" i="6"/>
  <c r="I135" i="6"/>
  <c r="I111" i="6"/>
  <c r="H111" i="6"/>
  <c r="H91" i="6"/>
  <c r="I91" i="6"/>
  <c r="I150" i="6"/>
  <c r="H150" i="6"/>
  <c r="H152" i="6"/>
  <c r="I152" i="6"/>
  <c r="I92" i="6"/>
  <c r="H92" i="6"/>
  <c r="I97" i="6"/>
  <c r="H97" i="6"/>
  <c r="I157" i="6"/>
  <c r="H157" i="6"/>
  <c r="M142" i="6"/>
  <c r="M156" i="6"/>
  <c r="N156" i="6" s="1"/>
  <c r="N60" i="6"/>
  <c r="N76" i="6"/>
  <c r="M141" i="6"/>
  <c r="N141" i="6" s="1"/>
  <c r="N79" i="6"/>
  <c r="M108" i="6"/>
  <c r="M95" i="6"/>
  <c r="N69" i="6"/>
  <c r="M115" i="6"/>
  <c r="N81" i="6"/>
  <c r="M111" i="6"/>
  <c r="M145" i="6"/>
  <c r="N31" i="6"/>
  <c r="N87" i="6"/>
  <c r="M90" i="6"/>
  <c r="N65" i="6"/>
  <c r="N19" i="6"/>
  <c r="H110" i="6"/>
  <c r="I110" i="6"/>
  <c r="H141" i="6"/>
  <c r="I141" i="6"/>
  <c r="H112" i="6"/>
  <c r="I112" i="6"/>
  <c r="H126" i="6"/>
  <c r="I126" i="6"/>
  <c r="H124" i="6"/>
  <c r="I124" i="6"/>
  <c r="I96" i="6"/>
  <c r="H96" i="6"/>
  <c r="H113" i="6"/>
  <c r="I113" i="6"/>
  <c r="H133" i="6"/>
  <c r="I133" i="6"/>
  <c r="H155" i="6"/>
  <c r="I155" i="6"/>
  <c r="N26" i="6"/>
  <c r="N67" i="6"/>
  <c r="M91" i="6"/>
  <c r="M132" i="6"/>
  <c r="M157" i="6"/>
  <c r="M165" i="6" s="1"/>
  <c r="N21" i="6"/>
  <c r="M150" i="6"/>
  <c r="N63" i="6"/>
  <c r="N73" i="6"/>
  <c r="N13" i="6"/>
  <c r="M99" i="6"/>
  <c r="M118" i="6"/>
  <c r="N68" i="6"/>
  <c r="N85" i="6"/>
  <c r="N53" i="6"/>
  <c r="F160" i="6"/>
  <c r="F161" i="6" s="1"/>
  <c r="I123" i="6"/>
  <c r="H123" i="6"/>
  <c r="H102" i="6"/>
  <c r="I102" i="6"/>
  <c r="I107" i="6"/>
  <c r="H107" i="6"/>
  <c r="N44" i="6"/>
  <c r="M89" i="6"/>
  <c r="N27" i="6"/>
  <c r="M120" i="6"/>
  <c r="N42" i="6"/>
  <c r="M155" i="6"/>
  <c r="N155" i="6" s="1"/>
  <c r="N88" i="6"/>
  <c r="M133" i="6"/>
  <c r="N64" i="6"/>
  <c r="M119" i="6"/>
  <c r="M128" i="6"/>
  <c r="M103" i="6"/>
  <c r="M94" i="6"/>
  <c r="N47" i="6"/>
  <c r="M139" i="6"/>
  <c r="N49" i="6"/>
  <c r="N35" i="6"/>
  <c r="N61" i="6"/>
  <c r="H149" i="6"/>
  <c r="I149" i="6"/>
  <c r="H147" i="6"/>
  <c r="I147" i="6"/>
  <c r="H140" i="6"/>
  <c r="I140" i="6"/>
  <c r="H132" i="6"/>
  <c r="I132" i="6"/>
  <c r="I93" i="6"/>
  <c r="H93" i="6"/>
  <c r="Q56" i="6"/>
  <c r="Q145" i="6"/>
  <c r="Q60" i="6"/>
  <c r="Q50" i="6"/>
  <c r="Q16" i="6"/>
  <c r="Q68" i="6"/>
  <c r="Q30" i="6"/>
  <c r="Q20" i="6"/>
  <c r="Q6" i="6"/>
  <c r="Q24" i="6"/>
  <c r="Q8" i="6"/>
  <c r="Q64" i="6"/>
  <c r="Q66" i="6"/>
  <c r="Q83" i="6"/>
  <c r="Q25" i="6"/>
  <c r="Q32" i="6"/>
  <c r="Q36" i="6"/>
  <c r="Q38" i="6"/>
  <c r="Q122" i="6"/>
  <c r="Q34" i="6"/>
  <c r="Q120" i="6"/>
  <c r="Q46" i="6"/>
  <c r="Q42" i="6"/>
  <c r="Q116" i="6"/>
  <c r="Q23" i="6"/>
  <c r="Q4" i="6"/>
  <c r="Q107" i="6"/>
  <c r="Q52" i="6"/>
  <c r="Q48" i="6"/>
  <c r="Q82" i="6"/>
  <c r="Q18" i="6"/>
  <c r="Q62" i="6"/>
  <c r="Q112" i="6"/>
  <c r="Q123" i="6"/>
  <c r="Q140" i="6"/>
  <c r="Q72" i="6"/>
  <c r="Q146" i="6"/>
  <c r="Q76" i="6"/>
  <c r="Q114" i="6"/>
  <c r="Q54" i="6"/>
  <c r="Q80" i="6"/>
  <c r="Q109" i="6"/>
  <c r="Q154" i="6"/>
  <c r="Q152" i="6"/>
  <c r="Q78" i="6"/>
  <c r="Q119" i="6"/>
  <c r="Q132" i="6"/>
  <c r="Q65" i="6"/>
  <c r="Q59" i="6"/>
  <c r="Q155" i="6"/>
  <c r="Q12" i="6"/>
  <c r="Q40" i="6"/>
  <c r="Q142" i="6"/>
  <c r="Q84" i="6"/>
  <c r="Q149" i="6"/>
  <c r="Q51" i="6"/>
  <c r="Q125" i="6"/>
  <c r="Q139" i="6"/>
  <c r="Q91" i="6"/>
  <c r="Q134" i="6"/>
  <c r="Q74" i="6"/>
  <c r="Q118" i="6"/>
  <c r="Q151" i="6"/>
  <c r="Q127" i="6"/>
  <c r="Q7" i="6"/>
  <c r="Q86" i="6"/>
  <c r="Q14" i="6"/>
  <c r="Q156" i="6"/>
  <c r="Q10" i="6"/>
  <c r="Q67" i="6"/>
  <c r="Q117" i="6"/>
  <c r="Q22" i="6"/>
  <c r="Q44" i="6"/>
  <c r="Q148" i="6"/>
  <c r="Q3" i="6"/>
  <c r="Q163" i="6" s="1"/>
  <c r="Q164" i="6" s="1"/>
  <c r="C32" i="5" s="1"/>
  <c r="Q58" i="6"/>
  <c r="Q144" i="6"/>
  <c r="Q113" i="6"/>
  <c r="Q92" i="6"/>
  <c r="Q153" i="6"/>
  <c r="Q87" i="6"/>
  <c r="Q90" i="6"/>
  <c r="Q26" i="6"/>
  <c r="Q89" i="6"/>
  <c r="Q53" i="6"/>
  <c r="Q13" i="6"/>
  <c r="Q101" i="6"/>
  <c r="Q55" i="6"/>
  <c r="Q5" i="6"/>
  <c r="Q93" i="6"/>
  <c r="Q70" i="6"/>
  <c r="Q17" i="6"/>
  <c r="Q111" i="6"/>
  <c r="Q71" i="6"/>
  <c r="Q98" i="6"/>
  <c r="Q15" i="6"/>
  <c r="Q57" i="6"/>
  <c r="Q124" i="6"/>
  <c r="Q85" i="6"/>
  <c r="Q88" i="6"/>
  <c r="Q150" i="6"/>
  <c r="Q141" i="6"/>
  <c r="Q115" i="6"/>
  <c r="Q94" i="6"/>
  <c r="Q49" i="6"/>
  <c r="Q99" i="6"/>
  <c r="Q63" i="6"/>
  <c r="Q100" i="6"/>
  <c r="Q102" i="6"/>
  <c r="Q11" i="6"/>
  <c r="Q147" i="6"/>
  <c r="Q69" i="6"/>
  <c r="Q95" i="6"/>
  <c r="Q143" i="6"/>
  <c r="Q121" i="6"/>
  <c r="Q96" i="6"/>
  <c r="Q28" i="6"/>
  <c r="Q157" i="6"/>
  <c r="Q165" i="6" s="1"/>
  <c r="Q166" i="6" s="1"/>
  <c r="C33" i="5" s="1"/>
  <c r="Q97" i="6"/>
  <c r="Q21" i="6"/>
  <c r="Q61" i="6"/>
  <c r="Q9" i="6"/>
  <c r="Q19" i="6"/>
  <c r="Q126" i="6"/>
  <c r="Q103" i="6"/>
  <c r="Q128" i="6"/>
  <c r="Q37" i="6"/>
  <c r="Q45" i="6"/>
  <c r="Q133" i="6"/>
  <c r="Q47" i="6"/>
  <c r="Q135" i="6"/>
  <c r="Q33" i="6"/>
  <c r="Q41" i="6"/>
  <c r="Q75" i="6"/>
  <c r="Q129" i="6"/>
  <c r="Q27" i="6"/>
  <c r="S27" i="6" s="1"/>
  <c r="Q131" i="6"/>
  <c r="Q73" i="6"/>
  <c r="Q105" i="6"/>
  <c r="Q77" i="6"/>
  <c r="Q104" i="6"/>
  <c r="Q106" i="6"/>
  <c r="Q110" i="6"/>
  <c r="Q79" i="6"/>
  <c r="Q81" i="6"/>
  <c r="Q31" i="6"/>
  <c r="Q29" i="6"/>
  <c r="Q43" i="6"/>
  <c r="Q108" i="6"/>
  <c r="Q35" i="6"/>
  <c r="Q138" i="6"/>
  <c r="Q137" i="6"/>
  <c r="Q39" i="6"/>
  <c r="Q130" i="6"/>
  <c r="Q136" i="6"/>
  <c r="H146" i="6"/>
  <c r="I146" i="6"/>
  <c r="I100" i="6"/>
  <c r="H100" i="6"/>
  <c r="H129" i="6"/>
  <c r="I129" i="6"/>
  <c r="I103" i="6"/>
  <c r="H103" i="6"/>
  <c r="N38" i="6"/>
  <c r="N80" i="6"/>
  <c r="M100" i="6"/>
  <c r="N17" i="6"/>
  <c r="N41" i="6"/>
  <c r="N57" i="6"/>
  <c r="N74" i="6"/>
  <c r="M106" i="6"/>
  <c r="M126" i="6"/>
  <c r="N126" i="6" s="1"/>
  <c r="M102" i="6"/>
  <c r="M98" i="6"/>
  <c r="M96" i="6"/>
  <c r="M153" i="6"/>
  <c r="N24" i="6"/>
  <c r="N52" i="6"/>
  <c r="N48" i="6"/>
  <c r="I99" i="6"/>
  <c r="H99" i="6"/>
  <c r="I94" i="6"/>
  <c r="H94" i="6"/>
  <c r="H130" i="6"/>
  <c r="I130" i="6"/>
  <c r="I90" i="6"/>
  <c r="H90" i="6"/>
  <c r="H89" i="6"/>
  <c r="I89" i="6"/>
  <c r="H108" i="6"/>
  <c r="I108" i="6"/>
  <c r="H139" i="6"/>
  <c r="I139" i="6"/>
  <c r="H128" i="6"/>
  <c r="I128" i="6"/>
  <c r="N25" i="6"/>
  <c r="N32" i="6"/>
  <c r="N62" i="6"/>
  <c r="M104" i="6"/>
  <c r="N104" i="6" s="1"/>
  <c r="N29" i="6"/>
  <c r="N37" i="6"/>
  <c r="M146" i="6"/>
  <c r="M109" i="6"/>
  <c r="N15" i="6"/>
  <c r="M127" i="6"/>
  <c r="N66" i="6"/>
  <c r="N33" i="6"/>
  <c r="M140" i="6"/>
  <c r="M135" i="6"/>
  <c r="M123" i="6"/>
  <c r="M92" i="6"/>
  <c r="I105" i="6"/>
  <c r="H105" i="6"/>
  <c r="H120" i="6"/>
  <c r="I120" i="6"/>
  <c r="H156" i="6"/>
  <c r="I156" i="6"/>
  <c r="H127" i="6"/>
  <c r="I127" i="6"/>
  <c r="H136" i="6"/>
  <c r="I136" i="6"/>
  <c r="I101" i="6"/>
  <c r="H101" i="6"/>
  <c r="H118" i="6"/>
  <c r="I118" i="6"/>
  <c r="N6" i="6"/>
  <c r="N83" i="6"/>
  <c r="M125" i="6"/>
  <c r="N39" i="6"/>
  <c r="M97" i="6"/>
  <c r="M144" i="6"/>
  <c r="M122" i="6"/>
  <c r="N70" i="6"/>
  <c r="N23" i="6"/>
  <c r="M121" i="6"/>
  <c r="M149" i="6"/>
  <c r="N9" i="6"/>
  <c r="M143" i="6"/>
  <c r="M147" i="6"/>
  <c r="N3" i="6"/>
  <c r="N86" i="6"/>
  <c r="H131" i="6"/>
  <c r="I131" i="6"/>
  <c r="H143" i="6"/>
  <c r="I143" i="6"/>
  <c r="H116" i="6"/>
  <c r="I116" i="6"/>
  <c r="H117" i="6"/>
  <c r="I117" i="6"/>
  <c r="H114" i="6"/>
  <c r="I114" i="6"/>
  <c r="H137" i="6"/>
  <c r="I137" i="6"/>
  <c r="H154" i="6"/>
  <c r="I154" i="6"/>
  <c r="I148" i="6"/>
  <c r="H148" i="6"/>
  <c r="H153" i="6"/>
  <c r="I153" i="6"/>
  <c r="I98" i="6"/>
  <c r="H98" i="6"/>
  <c r="M129" i="6"/>
  <c r="M107" i="6"/>
  <c r="M105" i="6"/>
  <c r="M138" i="6"/>
  <c r="N138" i="6" s="1"/>
  <c r="M152" i="6"/>
  <c r="M114" i="6"/>
  <c r="M112" i="6"/>
  <c r="M131" i="6"/>
  <c r="N54" i="6"/>
  <c r="N78" i="6"/>
  <c r="N51" i="6"/>
  <c r="M154" i="6"/>
  <c r="M117" i="6"/>
  <c r="N117" i="6" s="1"/>
  <c r="M151" i="6"/>
  <c r="N84" i="6"/>
  <c r="N55" i="6"/>
  <c r="H109" i="6"/>
  <c r="I109" i="6"/>
  <c r="H138" i="6"/>
  <c r="I138" i="6"/>
  <c r="H119" i="6"/>
  <c r="I119" i="6"/>
  <c r="I95" i="6"/>
  <c r="H95" i="6"/>
  <c r="H115" i="6"/>
  <c r="I115" i="6"/>
  <c r="H134" i="6"/>
  <c r="I134" i="6"/>
  <c r="I104" i="6"/>
  <c r="H104" i="6"/>
  <c r="I121" i="6"/>
  <c r="H121" i="6"/>
  <c r="H106" i="6"/>
  <c r="I106" i="6"/>
  <c r="H142" i="6"/>
  <c r="I142" i="6"/>
  <c r="Q73" i="1"/>
  <c r="Q82" i="1"/>
  <c r="Q155" i="1"/>
  <c r="Q13" i="1"/>
  <c r="Q20" i="1"/>
  <c r="Q129" i="1"/>
  <c r="Q16" i="1"/>
  <c r="Q5" i="1"/>
  <c r="Q59" i="1"/>
  <c r="Q42" i="1"/>
  <c r="Q54" i="1"/>
  <c r="Q60" i="1"/>
  <c r="Q58" i="1"/>
  <c r="Q120" i="1"/>
  <c r="Q136" i="1"/>
  <c r="Q95" i="1"/>
  <c r="Q66" i="1"/>
  <c r="Q14" i="1"/>
  <c r="Q94" i="1"/>
  <c r="Q131" i="1"/>
  <c r="Q49" i="1"/>
  <c r="Q87" i="1"/>
  <c r="Q21" i="1"/>
  <c r="Q106" i="1"/>
  <c r="Q142" i="1"/>
  <c r="Q47" i="1"/>
  <c r="Q38" i="1"/>
  <c r="Q56" i="1"/>
  <c r="Q137" i="1"/>
  <c r="Q132" i="1"/>
  <c r="Q86" i="1"/>
  <c r="Q123" i="1"/>
  <c r="Q26" i="1"/>
  <c r="Q79" i="1"/>
  <c r="Q108" i="1"/>
  <c r="Q105" i="1"/>
  <c r="Q97" i="1"/>
  <c r="Q126" i="1"/>
  <c r="Q68" i="1"/>
  <c r="Q109" i="1"/>
  <c r="Q114" i="1"/>
  <c r="Q135" i="1"/>
  <c r="Q117" i="1"/>
  <c r="Q74" i="1"/>
  <c r="Q76" i="1"/>
  <c r="Q102" i="1"/>
  <c r="Q139" i="1"/>
  <c r="Q51" i="1"/>
  <c r="Q40" i="1"/>
  <c r="Q157" i="1"/>
  <c r="Q165" i="1" s="1"/>
  <c r="Q166" i="1" s="1"/>
  <c r="C28" i="5" s="1"/>
  <c r="Q99" i="1"/>
  <c r="Q53" i="1"/>
  <c r="Q71" i="1"/>
  <c r="Q93" i="1"/>
  <c r="Q84" i="1"/>
  <c r="Q57" i="1"/>
  <c r="Q80" i="1"/>
  <c r="Q69" i="1"/>
  <c r="Q25" i="1"/>
  <c r="Q140" i="1"/>
  <c r="Q118" i="1"/>
  <c r="Q124" i="1"/>
  <c r="Q19" i="1"/>
  <c r="Q50" i="1"/>
  <c r="Q110" i="1"/>
  <c r="Q115" i="1"/>
  <c r="Q43" i="1"/>
  <c r="Q34" i="1"/>
  <c r="Q72" i="1"/>
  <c r="Q61" i="1"/>
  <c r="Q151" i="1"/>
  <c r="Q122" i="1"/>
  <c r="Q46" i="1"/>
  <c r="Q147" i="1"/>
  <c r="Q35" i="1"/>
  <c r="Q112" i="1"/>
  <c r="Q6" i="1"/>
  <c r="Q150" i="1"/>
  <c r="Q96" i="1"/>
  <c r="Q143" i="1"/>
  <c r="Q127" i="1"/>
  <c r="Q63" i="1"/>
  <c r="Q92" i="1"/>
  <c r="Q89" i="1"/>
  <c r="Q88" i="1"/>
  <c r="Q77" i="1"/>
  <c r="Q98" i="1"/>
  <c r="Q9" i="1"/>
  <c r="Q103" i="1"/>
  <c r="Q37" i="1"/>
  <c r="Q24" i="1"/>
  <c r="Q100" i="1"/>
  <c r="Q70" i="1"/>
  <c r="Q22" i="1"/>
  <c r="Q138" i="1"/>
  <c r="Q119" i="1"/>
  <c r="Q15" i="1"/>
  <c r="Q44" i="1"/>
  <c r="Q17" i="1"/>
  <c r="Q104" i="1"/>
  <c r="Q62" i="1"/>
  <c r="Q4" i="1"/>
  <c r="Q3" i="1"/>
  <c r="Q52" i="1"/>
  <c r="Q113" i="1"/>
  <c r="Q45" i="1"/>
  <c r="Q130" i="1"/>
  <c r="Q128" i="1"/>
  <c r="Q7" i="1"/>
  <c r="Q36" i="1"/>
  <c r="Q33" i="1"/>
  <c r="Q32" i="1"/>
  <c r="Q85" i="1"/>
  <c r="Q91" i="1"/>
  <c r="Q27" i="1"/>
  <c r="Q111" i="1"/>
  <c r="Q28" i="1"/>
  <c r="Q149" i="1"/>
  <c r="Q125" i="1"/>
  <c r="Q65" i="1"/>
  <c r="Q107" i="1"/>
  <c r="Q30" i="1"/>
  <c r="Q146" i="1"/>
  <c r="Q64" i="1"/>
  <c r="Q23" i="1"/>
  <c r="Q116" i="1"/>
  <c r="Q67" i="1"/>
  <c r="Q12" i="1"/>
  <c r="Q134" i="1"/>
  <c r="Q11" i="1"/>
  <c r="Q154" i="1"/>
  <c r="Q75" i="1"/>
  <c r="Q8" i="1"/>
  <c r="Q156" i="1"/>
  <c r="Q41" i="1"/>
  <c r="Q152" i="1"/>
  <c r="Q141" i="1"/>
  <c r="Q83" i="1"/>
  <c r="Q81" i="1"/>
  <c r="Q48" i="1"/>
  <c r="Q101" i="1"/>
  <c r="Q153" i="1"/>
  <c r="Q145" i="1"/>
  <c r="Q10" i="1"/>
  <c r="Q39" i="1"/>
  <c r="Q148" i="1"/>
  <c r="Q18" i="1"/>
  <c r="Q144" i="1"/>
  <c r="Q133" i="1"/>
  <c r="Q90" i="1"/>
  <c r="Q55" i="1"/>
  <c r="Q31" i="1"/>
  <c r="Q29" i="1"/>
  <c r="Q121" i="1"/>
  <c r="Q78" i="1"/>
  <c r="H92" i="1"/>
  <c r="I115" i="1"/>
  <c r="H117" i="1"/>
  <c r="H130" i="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R36" i="1"/>
  <c r="H103" i="1"/>
  <c r="I10" i="3"/>
  <c r="R117" i="1" s="1"/>
  <c r="N36" i="1"/>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I11" i="3"/>
  <c r="O8" i="3"/>
  <c r="H129" i="1"/>
  <c r="L160" i="1"/>
  <c r="B39" i="5" s="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63" i="1" s="1"/>
  <c r="M164" i="1" s="1"/>
  <c r="B17" i="5" s="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5" i="1" s="1"/>
  <c r="M16" i="1"/>
  <c r="M20" i="1"/>
  <c r="F160" i="1"/>
  <c r="F161" i="1" s="1"/>
  <c r="M9" i="1"/>
  <c r="M19" i="1"/>
  <c r="M8" i="1"/>
  <c r="M26" i="1"/>
  <c r="M21" i="1"/>
  <c r="R24" i="1"/>
  <c r="R85" i="1"/>
  <c r="R38" i="1"/>
  <c r="R44" i="1"/>
  <c r="R32" i="1"/>
  <c r="R42" i="1"/>
  <c r="R133" i="1"/>
  <c r="R35" i="1"/>
  <c r="R127" i="1"/>
  <c r="R139" i="1"/>
  <c r="R39" i="1"/>
  <c r="R128" i="1"/>
  <c r="R104" i="1"/>
  <c r="R25" i="1"/>
  <c r="R15" i="1"/>
  <c r="R13" i="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3"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65" i="1" s="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36" i="3"/>
  <c r="H3" i="1"/>
  <c r="S35" i="1" l="1"/>
  <c r="C34" i="5"/>
  <c r="S133" i="1"/>
  <c r="R141" i="1"/>
  <c r="S141" i="1" s="1"/>
  <c r="R157" i="1"/>
  <c r="R165" i="1" s="1"/>
  <c r="R166" i="1" s="1"/>
  <c r="R131" i="1"/>
  <c r="S131" i="1" s="1"/>
  <c r="R75" i="1"/>
  <c r="S75" i="1" s="1"/>
  <c r="N154" i="6"/>
  <c r="B87" i="5"/>
  <c r="R82" i="6"/>
  <c r="R50" i="6"/>
  <c r="S50" i="6" s="1"/>
  <c r="R70" i="6"/>
  <c r="S70" i="6" s="1"/>
  <c r="R68" i="6"/>
  <c r="R56" i="6"/>
  <c r="S56" i="6" s="1"/>
  <c r="R74" i="6"/>
  <c r="S74" i="6" s="1"/>
  <c r="R61" i="6"/>
  <c r="S61" i="6" s="1"/>
  <c r="R46" i="6"/>
  <c r="S46" i="6" s="1"/>
  <c r="R57" i="6"/>
  <c r="R145" i="1"/>
  <c r="S145" i="1" s="1"/>
  <c r="R43" i="1"/>
  <c r="S43" i="1" s="1"/>
  <c r="R148" i="1"/>
  <c r="S148" i="1" s="1"/>
  <c r="R47" i="1"/>
  <c r="S47" i="1" s="1"/>
  <c r="R156" i="1"/>
  <c r="S156" i="1" s="1"/>
  <c r="R57" i="1"/>
  <c r="S57" i="1" s="1"/>
  <c r="R114" i="1"/>
  <c r="S114" i="1" s="1"/>
  <c r="R76" i="1"/>
  <c r="R88" i="1"/>
  <c r="S88" i="1" s="1"/>
  <c r="R53" i="1"/>
  <c r="S53" i="1" s="1"/>
  <c r="R73" i="1"/>
  <c r="S73" i="1" s="1"/>
  <c r="R62" i="6"/>
  <c r="S62" i="6" s="1"/>
  <c r="R81" i="6"/>
  <c r="R51" i="6"/>
  <c r="S51" i="6" s="1"/>
  <c r="R63" i="6"/>
  <c r="S63" i="6" s="1"/>
  <c r="R91" i="1"/>
  <c r="S91" i="1" s="1"/>
  <c r="R110" i="1"/>
  <c r="S110" i="1" s="1"/>
  <c r="R149" i="1"/>
  <c r="S149" i="1" s="1"/>
  <c r="R152" i="1"/>
  <c r="S152" i="1" s="1"/>
  <c r="R55" i="1"/>
  <c r="R59" i="1"/>
  <c r="S59" i="1" s="1"/>
  <c r="R54" i="1"/>
  <c r="S54" i="1" s="1"/>
  <c r="R54" i="6"/>
  <c r="S54" i="6" s="1"/>
  <c r="R65" i="6"/>
  <c r="R151" i="1"/>
  <c r="S151" i="1" s="1"/>
  <c r="R99" i="1"/>
  <c r="R83" i="1"/>
  <c r="S83" i="1" s="1"/>
  <c r="R113" i="1"/>
  <c r="S113" i="1" s="1"/>
  <c r="R87" i="1"/>
  <c r="S87" i="1" s="1"/>
  <c r="R83" i="6"/>
  <c r="S83" i="6" s="1"/>
  <c r="R64" i="6"/>
  <c r="S64" i="6" s="1"/>
  <c r="R78" i="6"/>
  <c r="R37" i="6"/>
  <c r="S37" i="6" s="1"/>
  <c r="R59" i="6"/>
  <c r="R69" i="6"/>
  <c r="S69" i="6" s="1"/>
  <c r="R55" i="6"/>
  <c r="S55" i="6" s="1"/>
  <c r="R116" i="1"/>
  <c r="S116" i="1" s="1"/>
  <c r="R120" i="1"/>
  <c r="S120" i="1" s="1"/>
  <c r="R79" i="1"/>
  <c r="S79" i="1" s="1"/>
  <c r="R97" i="1"/>
  <c r="S97" i="1" s="1"/>
  <c r="R86" i="1"/>
  <c r="S86" i="1" s="1"/>
  <c r="R98" i="1"/>
  <c r="S98" i="1" s="1"/>
  <c r="R72" i="1"/>
  <c r="S72" i="1" s="1"/>
  <c r="R42" i="6"/>
  <c r="R40" i="6"/>
  <c r="S40" i="6" s="1"/>
  <c r="R85" i="6"/>
  <c r="S85" i="6" s="1"/>
  <c r="R71" i="6"/>
  <c r="S71" i="6" s="1"/>
  <c r="R43" i="6"/>
  <c r="R77" i="6"/>
  <c r="S77" i="6" s="1"/>
  <c r="R53" i="6"/>
  <c r="S53" i="6" s="1"/>
  <c r="R45" i="6"/>
  <c r="S45" i="6" s="1"/>
  <c r="R80" i="6"/>
  <c r="R41" i="6"/>
  <c r="S41" i="6" s="1"/>
  <c r="R95" i="1"/>
  <c r="S95" i="1" s="1"/>
  <c r="R123" i="1"/>
  <c r="S123" i="1" s="1"/>
  <c r="R69" i="1"/>
  <c r="S69" i="1" s="1"/>
  <c r="R56" i="1"/>
  <c r="S56" i="1" s="1"/>
  <c r="R52" i="1"/>
  <c r="S52" i="1" s="1"/>
  <c r="R153" i="1"/>
  <c r="S153" i="1" s="1"/>
  <c r="R68" i="1"/>
  <c r="S68" i="1" s="1"/>
  <c r="R96" i="1"/>
  <c r="S96" i="1" s="1"/>
  <c r="R105" i="1"/>
  <c r="S105" i="1" s="1"/>
  <c r="R64" i="1"/>
  <c r="S64" i="1" s="1"/>
  <c r="R66" i="1"/>
  <c r="S66" i="1" s="1"/>
  <c r="R34" i="6"/>
  <c r="S34" i="6" s="1"/>
  <c r="R73" i="6"/>
  <c r="R66" i="6"/>
  <c r="R67" i="6"/>
  <c r="S67" i="6" s="1"/>
  <c r="R49" i="6"/>
  <c r="S49" i="6" s="1"/>
  <c r="R72" i="6"/>
  <c r="S72" i="6" s="1"/>
  <c r="R48" i="6"/>
  <c r="S48" i="6" s="1"/>
  <c r="R86" i="6"/>
  <c r="S86" i="6" s="1"/>
  <c r="R144" i="1"/>
  <c r="S144" i="1" s="1"/>
  <c r="R46" i="1"/>
  <c r="S46" i="1" s="1"/>
  <c r="R142" i="1"/>
  <c r="S142" i="1" s="1"/>
  <c r="R146" i="1"/>
  <c r="S146" i="1" s="1"/>
  <c r="R75" i="6"/>
  <c r="S75" i="6" s="1"/>
  <c r="R79" i="6"/>
  <c r="S79" i="6" s="1"/>
  <c r="R84" i="6"/>
  <c r="S84" i="6" s="1"/>
  <c r="R76" i="6"/>
  <c r="R47" i="6"/>
  <c r="S47" i="6" s="1"/>
  <c r="R52" i="6"/>
  <c r="S15" i="1"/>
  <c r="S127" i="1"/>
  <c r="L161" i="6"/>
  <c r="B44" i="5"/>
  <c r="S32" i="1"/>
  <c r="Q160" i="1"/>
  <c r="Q161" i="1" s="1"/>
  <c r="Q162" i="1" s="1"/>
  <c r="Q163" i="1"/>
  <c r="Q164" i="1" s="1"/>
  <c r="C27" i="5" s="1"/>
  <c r="C29" i="5" s="1"/>
  <c r="AE163" i="6"/>
  <c r="AE160" i="6"/>
  <c r="AE161" i="6" s="1"/>
  <c r="AE163" i="1"/>
  <c r="Z163" i="1"/>
  <c r="Z160" i="1"/>
  <c r="Z161" i="1" s="1"/>
  <c r="R87" i="6"/>
  <c r="S87" i="6" s="1"/>
  <c r="R88" i="6"/>
  <c r="S88" i="6" s="1"/>
  <c r="S11" i="6"/>
  <c r="R164" i="6"/>
  <c r="C22" i="5" s="1"/>
  <c r="S17" i="6"/>
  <c r="M166" i="6"/>
  <c r="B23" i="5" s="1"/>
  <c r="B24" i="5" s="1"/>
  <c r="M160" i="6"/>
  <c r="S21" i="6"/>
  <c r="S65" i="6"/>
  <c r="S13" i="1"/>
  <c r="S31" i="6"/>
  <c r="R118" i="1"/>
  <c r="S118" i="1" s="1"/>
  <c r="R140" i="1"/>
  <c r="S140" i="1" s="1"/>
  <c r="R134" i="1"/>
  <c r="S134" i="1" s="1"/>
  <c r="R132" i="1"/>
  <c r="S132" i="1" s="1"/>
  <c r="R126" i="1"/>
  <c r="S126" i="1" s="1"/>
  <c r="S16" i="6"/>
  <c r="I160" i="6"/>
  <c r="S68" i="6"/>
  <c r="S10" i="6"/>
  <c r="N151" i="6"/>
  <c r="N107" i="6"/>
  <c r="N121" i="6"/>
  <c r="N98" i="6"/>
  <c r="S35" i="6"/>
  <c r="N139" i="6"/>
  <c r="N145" i="6"/>
  <c r="N108" i="6"/>
  <c r="N113" i="6"/>
  <c r="N130" i="6"/>
  <c r="S14" i="6"/>
  <c r="S58" i="6"/>
  <c r="S38" i="6"/>
  <c r="R142" i="6"/>
  <c r="S142" i="6" s="1"/>
  <c r="R153" i="6"/>
  <c r="S153" i="6" s="1"/>
  <c r="R143" i="6"/>
  <c r="S9" i="6"/>
  <c r="R126" i="6"/>
  <c r="S126" i="6" s="1"/>
  <c r="S23" i="6"/>
  <c r="R108" i="6"/>
  <c r="R125" i="6"/>
  <c r="S125" i="6" s="1"/>
  <c r="R156" i="6"/>
  <c r="S156" i="6" s="1"/>
  <c r="R90" i="6"/>
  <c r="S90" i="6" s="1"/>
  <c r="N131" i="6"/>
  <c r="N129" i="6"/>
  <c r="N92" i="6"/>
  <c r="N102" i="6"/>
  <c r="N133" i="6"/>
  <c r="N111" i="6"/>
  <c r="N142" i="6"/>
  <c r="N101" i="6"/>
  <c r="N110" i="6"/>
  <c r="R129" i="6"/>
  <c r="S129" i="6" s="1"/>
  <c r="S8" i="6"/>
  <c r="R111" i="6"/>
  <c r="S111" i="6" s="1"/>
  <c r="R109" i="6"/>
  <c r="S109" i="6" s="1"/>
  <c r="R102" i="6"/>
  <c r="S102" i="6" s="1"/>
  <c r="R150" i="6"/>
  <c r="S150" i="6" s="1"/>
  <c r="R144" i="6"/>
  <c r="S144" i="6" s="1"/>
  <c r="R123" i="6"/>
  <c r="S123" i="6" s="1"/>
  <c r="R148" i="6"/>
  <c r="S148" i="6" s="1"/>
  <c r="R96" i="6"/>
  <c r="S96" i="6" s="1"/>
  <c r="R155" i="6"/>
  <c r="S155" i="6" s="1"/>
  <c r="R130" i="6"/>
  <c r="S130" i="6" s="1"/>
  <c r="R119" i="6"/>
  <c r="S119" i="6" s="1"/>
  <c r="R157" i="6"/>
  <c r="V146" i="6"/>
  <c r="V4" i="6"/>
  <c r="V46" i="6"/>
  <c r="V52" i="6"/>
  <c r="V42" i="6"/>
  <c r="V50" i="6"/>
  <c r="V145" i="6"/>
  <c r="V48" i="6"/>
  <c r="V54" i="6"/>
  <c r="V56" i="6"/>
  <c r="V82" i="6"/>
  <c r="V60" i="6"/>
  <c r="V62" i="6"/>
  <c r="V20" i="6"/>
  <c r="V112" i="6"/>
  <c r="V18" i="6"/>
  <c r="V154" i="6"/>
  <c r="V23" i="6"/>
  <c r="V38" i="6"/>
  <c r="V36" i="6"/>
  <c r="V83" i="6"/>
  <c r="V140" i="6"/>
  <c r="V64" i="6"/>
  <c r="V156" i="6"/>
  <c r="V76" i="6"/>
  <c r="V123" i="6"/>
  <c r="V152" i="6"/>
  <c r="V32" i="6"/>
  <c r="V78" i="6"/>
  <c r="V119" i="6"/>
  <c r="V16" i="6"/>
  <c r="V120" i="6"/>
  <c r="V122" i="6"/>
  <c r="V26" i="6"/>
  <c r="V107" i="6"/>
  <c r="V8" i="6"/>
  <c r="V80" i="6"/>
  <c r="V142" i="6"/>
  <c r="V116" i="6"/>
  <c r="V132" i="6"/>
  <c r="V6" i="6"/>
  <c r="V72" i="6"/>
  <c r="V114" i="6"/>
  <c r="V74" i="6"/>
  <c r="V68" i="6"/>
  <c r="V34" i="6"/>
  <c r="V25" i="6"/>
  <c r="V24" i="6"/>
  <c r="V109" i="6"/>
  <c r="V66" i="6"/>
  <c r="V30" i="6"/>
  <c r="V14" i="6"/>
  <c r="V100" i="6"/>
  <c r="V153" i="6"/>
  <c r="V117" i="6"/>
  <c r="V84" i="6"/>
  <c r="V143" i="6"/>
  <c r="V92" i="6"/>
  <c r="V157" i="6"/>
  <c r="V165" i="6" s="1"/>
  <c r="V166" i="6" s="1"/>
  <c r="D33" i="5" s="1"/>
  <c r="V5" i="6"/>
  <c r="V49" i="6"/>
  <c r="V13" i="6"/>
  <c r="V70" i="6"/>
  <c r="V65" i="6"/>
  <c r="V53" i="6"/>
  <c r="V93" i="6"/>
  <c r="V96" i="6"/>
  <c r="V85" i="6"/>
  <c r="V71" i="6"/>
  <c r="V113" i="6"/>
  <c r="V12" i="6"/>
  <c r="V44" i="6"/>
  <c r="V55" i="6"/>
  <c r="V155" i="6"/>
  <c r="V115" i="6"/>
  <c r="V125" i="6"/>
  <c r="V89" i="6"/>
  <c r="V67" i="6"/>
  <c r="V151" i="6"/>
  <c r="V101" i="6"/>
  <c r="V11" i="6"/>
  <c r="V28" i="6"/>
  <c r="V63" i="6"/>
  <c r="V15" i="6"/>
  <c r="V9" i="6"/>
  <c r="V144" i="6"/>
  <c r="V124" i="6"/>
  <c r="V57" i="6"/>
  <c r="V21" i="6"/>
  <c r="V127" i="6"/>
  <c r="V98" i="6"/>
  <c r="V87" i="6"/>
  <c r="V91" i="6"/>
  <c r="V94" i="6"/>
  <c r="V99" i="6"/>
  <c r="V17" i="6"/>
  <c r="V19" i="6"/>
  <c r="V102" i="6"/>
  <c r="V121" i="6"/>
  <c r="V95" i="6"/>
  <c r="V97" i="6"/>
  <c r="V58" i="6"/>
  <c r="V22" i="6"/>
  <c r="V10" i="6"/>
  <c r="V86" i="6"/>
  <c r="V111" i="6"/>
  <c r="V51" i="6"/>
  <c r="V150" i="6"/>
  <c r="V134" i="6"/>
  <c r="V149" i="6"/>
  <c r="V88" i="6"/>
  <c r="V7" i="6"/>
  <c r="V61" i="6"/>
  <c r="V147" i="6"/>
  <c r="V148" i="6"/>
  <c r="V59" i="6"/>
  <c r="V3" i="6"/>
  <c r="V163" i="6" s="1"/>
  <c r="V164" i="6" s="1"/>
  <c r="D32" i="5" s="1"/>
  <c r="D34" i="5" s="1"/>
  <c r="V90" i="6"/>
  <c r="V69" i="6"/>
  <c r="V118" i="6"/>
  <c r="V40" i="6"/>
  <c r="V139" i="6"/>
  <c r="V141" i="6"/>
  <c r="V31" i="6"/>
  <c r="V39" i="6"/>
  <c r="V129" i="6"/>
  <c r="V47" i="6"/>
  <c r="V41" i="6"/>
  <c r="V29" i="6"/>
  <c r="V128" i="6"/>
  <c r="V138" i="6"/>
  <c r="V126" i="6"/>
  <c r="V81" i="6"/>
  <c r="V77" i="6"/>
  <c r="V73" i="6"/>
  <c r="V137" i="6"/>
  <c r="V79" i="6"/>
  <c r="V45" i="6"/>
  <c r="V35" i="6"/>
  <c r="V110" i="6"/>
  <c r="V75" i="6"/>
  <c r="V136" i="6"/>
  <c r="V131" i="6"/>
  <c r="V105" i="6"/>
  <c r="V104" i="6"/>
  <c r="V133" i="6"/>
  <c r="V33" i="6"/>
  <c r="V130" i="6"/>
  <c r="V43" i="6"/>
  <c r="V108" i="6"/>
  <c r="V27" i="6"/>
  <c r="V37" i="6"/>
  <c r="V135" i="6"/>
  <c r="V103" i="6"/>
  <c r="V106" i="6"/>
  <c r="W86" i="6"/>
  <c r="W48" i="6"/>
  <c r="W104" i="6"/>
  <c r="W56" i="6"/>
  <c r="W26" i="6"/>
  <c r="W113" i="6"/>
  <c r="W132" i="6"/>
  <c r="W41" i="6"/>
  <c r="W139" i="6"/>
  <c r="W155" i="6"/>
  <c r="W154" i="6"/>
  <c r="D87" i="5" s="1"/>
  <c r="W136" i="6"/>
  <c r="W90" i="6"/>
  <c r="W55" i="6"/>
  <c r="W135" i="6"/>
  <c r="W53" i="6"/>
  <c r="W69" i="6"/>
  <c r="W157" i="6"/>
  <c r="W165" i="6" s="1"/>
  <c r="W94" i="6"/>
  <c r="W57" i="6"/>
  <c r="W98" i="6"/>
  <c r="W106" i="6"/>
  <c r="W52" i="6"/>
  <c r="W67" i="6"/>
  <c r="W84" i="6"/>
  <c r="W152" i="6"/>
  <c r="W128" i="6"/>
  <c r="W21" i="6"/>
  <c r="W140" i="6"/>
  <c r="W134" i="6"/>
  <c r="W61" i="6"/>
  <c r="W100" i="6"/>
  <c r="W119" i="6"/>
  <c r="W74" i="6"/>
  <c r="W156" i="6"/>
  <c r="W59" i="6"/>
  <c r="W39" i="6"/>
  <c r="W117" i="6"/>
  <c r="W15" i="6"/>
  <c r="W78" i="6"/>
  <c r="W146" i="6"/>
  <c r="W43" i="6"/>
  <c r="W7" i="6"/>
  <c r="W3" i="6"/>
  <c r="W163" i="6" s="1"/>
  <c r="W5" i="6"/>
  <c r="W29" i="6"/>
  <c r="W115" i="6"/>
  <c r="W9" i="6"/>
  <c r="W11" i="6"/>
  <c r="W71" i="6"/>
  <c r="W76" i="6"/>
  <c r="W92" i="6"/>
  <c r="W17" i="6"/>
  <c r="W47" i="6"/>
  <c r="W130" i="6"/>
  <c r="W51" i="6"/>
  <c r="W141" i="6"/>
  <c r="W108" i="6"/>
  <c r="W19" i="6"/>
  <c r="W49" i="6"/>
  <c r="W13" i="6"/>
  <c r="W37" i="6"/>
  <c r="W45" i="6"/>
  <c r="W121" i="6"/>
  <c r="X121" i="6" s="1"/>
  <c r="W123" i="6"/>
  <c r="W88" i="6"/>
  <c r="W79" i="6"/>
  <c r="W77" i="6"/>
  <c r="W138" i="6"/>
  <c r="W103" i="6"/>
  <c r="W105" i="6"/>
  <c r="W23" i="6"/>
  <c r="W137" i="6"/>
  <c r="W75" i="6"/>
  <c r="W91" i="6"/>
  <c r="W101" i="6"/>
  <c r="W147" i="6"/>
  <c r="W27" i="6"/>
  <c r="W70" i="6"/>
  <c r="W95" i="6"/>
  <c r="W143" i="6"/>
  <c r="W62" i="6"/>
  <c r="W60" i="6"/>
  <c r="W33" i="6"/>
  <c r="W125" i="6"/>
  <c r="W126" i="6"/>
  <c r="W102" i="6"/>
  <c r="X102" i="6" s="1"/>
  <c r="W127" i="6"/>
  <c r="W54" i="6"/>
  <c r="W133" i="6"/>
  <c r="W93" i="6"/>
  <c r="W99" i="6"/>
  <c r="X99" i="6" s="1"/>
  <c r="W148" i="6"/>
  <c r="W145" i="6"/>
  <c r="W64" i="6"/>
  <c r="W97" i="6"/>
  <c r="W63" i="6"/>
  <c r="W72" i="6"/>
  <c r="W85" i="6"/>
  <c r="W150" i="6"/>
  <c r="W81" i="6"/>
  <c r="W120" i="6"/>
  <c r="W87" i="6"/>
  <c r="W110" i="6"/>
  <c r="W124" i="6"/>
  <c r="W68" i="6"/>
  <c r="X68" i="6" s="1"/>
  <c r="W31" i="6"/>
  <c r="W73" i="6"/>
  <c r="W116" i="6"/>
  <c r="W118" i="6"/>
  <c r="W65" i="6"/>
  <c r="W35" i="6"/>
  <c r="W66" i="6"/>
  <c r="W112" i="6"/>
  <c r="W89" i="6"/>
  <c r="W122" i="6"/>
  <c r="W153" i="6"/>
  <c r="W114" i="6"/>
  <c r="W96" i="6"/>
  <c r="W144" i="6"/>
  <c r="W24" i="6"/>
  <c r="W12" i="6"/>
  <c r="W8" i="6"/>
  <c r="W149" i="6"/>
  <c r="W142" i="6"/>
  <c r="W20" i="6"/>
  <c r="W109" i="6"/>
  <c r="W25" i="6"/>
  <c r="W80" i="6"/>
  <c r="W82" i="6"/>
  <c r="W111" i="6"/>
  <c r="W46" i="6"/>
  <c r="W151" i="6"/>
  <c r="W18" i="6"/>
  <c r="W58" i="6"/>
  <c r="W16" i="6"/>
  <c r="W6" i="6"/>
  <c r="W131" i="6"/>
  <c r="W36" i="6"/>
  <c r="W30" i="6"/>
  <c r="W4" i="6"/>
  <c r="W44" i="6"/>
  <c r="W14" i="6"/>
  <c r="W83" i="6"/>
  <c r="W22" i="6"/>
  <c r="W32" i="6"/>
  <c r="W10" i="6"/>
  <c r="W40" i="6"/>
  <c r="W129" i="6"/>
  <c r="W38" i="6"/>
  <c r="W50" i="6"/>
  <c r="W107" i="6"/>
  <c r="X107" i="6" s="1"/>
  <c r="W42" i="6"/>
  <c r="W28" i="6"/>
  <c r="W34" i="6"/>
  <c r="X34" i="6" s="1"/>
  <c r="N112" i="6"/>
  <c r="N125" i="6"/>
  <c r="N123" i="6"/>
  <c r="N127" i="6"/>
  <c r="S43" i="6"/>
  <c r="S33" i="6"/>
  <c r="N89" i="6"/>
  <c r="N118" i="6"/>
  <c r="N150" i="6"/>
  <c r="R151" i="6"/>
  <c r="S151" i="6" s="1"/>
  <c r="S4" i="6"/>
  <c r="S32" i="6"/>
  <c r="S80" i="6"/>
  <c r="R93" i="6"/>
  <c r="S93" i="6" s="1"/>
  <c r="S60" i="6"/>
  <c r="R95" i="6"/>
  <c r="S95" i="6" s="1"/>
  <c r="R110" i="6"/>
  <c r="S110" i="6" s="1"/>
  <c r="S78" i="6"/>
  <c r="S76" i="6"/>
  <c r="R106" i="6"/>
  <c r="S106" i="6" s="1"/>
  <c r="R101" i="6"/>
  <c r="S101" i="6" s="1"/>
  <c r="R94" i="6"/>
  <c r="S94" i="6" s="1"/>
  <c r="S5" i="6"/>
  <c r="R100" i="6"/>
  <c r="S100" i="6" s="1"/>
  <c r="R115" i="6"/>
  <c r="S115" i="6" s="1"/>
  <c r="R136" i="6"/>
  <c r="S136" i="6" s="1"/>
  <c r="S19" i="6"/>
  <c r="N114" i="6"/>
  <c r="N147" i="6"/>
  <c r="N135" i="6"/>
  <c r="N106" i="6"/>
  <c r="S29" i="6"/>
  <c r="Q160" i="6"/>
  <c r="N94" i="6"/>
  <c r="N99" i="6"/>
  <c r="N90" i="6"/>
  <c r="S42" i="6"/>
  <c r="S22" i="6"/>
  <c r="S73" i="6"/>
  <c r="S66" i="6"/>
  <c r="R127" i="6"/>
  <c r="S127" i="6" s="1"/>
  <c r="R135" i="6"/>
  <c r="R140" i="6"/>
  <c r="S140" i="6" s="1"/>
  <c r="R105" i="6"/>
  <c r="S105" i="6" s="1"/>
  <c r="R139" i="6"/>
  <c r="S139" i="6" s="1"/>
  <c r="R146" i="6"/>
  <c r="S146" i="6" s="1"/>
  <c r="R98" i="6"/>
  <c r="S98" i="6" s="1"/>
  <c r="R99" i="6"/>
  <c r="S99" i="6" s="1"/>
  <c r="R152" i="6"/>
  <c r="S152" i="6" s="1"/>
  <c r="N143" i="6"/>
  <c r="N140" i="6"/>
  <c r="N103" i="6"/>
  <c r="N115" i="6"/>
  <c r="N93" i="6"/>
  <c r="N116" i="6"/>
  <c r="N137" i="6"/>
  <c r="S18" i="6"/>
  <c r="S28" i="6"/>
  <c r="S36" i="6"/>
  <c r="R89" i="6"/>
  <c r="S89" i="6" s="1"/>
  <c r="S15" i="6"/>
  <c r="R112" i="6"/>
  <c r="S112" i="6" s="1"/>
  <c r="S57" i="6"/>
  <c r="S59" i="6"/>
  <c r="R141" i="6"/>
  <c r="S141" i="6" s="1"/>
  <c r="R103" i="6"/>
  <c r="S103" i="6" s="1"/>
  <c r="S7" i="6"/>
  <c r="N152" i="6"/>
  <c r="N122" i="6"/>
  <c r="N109" i="6"/>
  <c r="S39" i="6"/>
  <c r="N128" i="6"/>
  <c r="N136" i="6"/>
  <c r="S12" i="6"/>
  <c r="S44" i="6"/>
  <c r="R138" i="6"/>
  <c r="S138" i="6" s="1"/>
  <c r="R116" i="6"/>
  <c r="S116" i="6" s="1"/>
  <c r="R121" i="6"/>
  <c r="S121" i="6" s="1"/>
  <c r="S52" i="6"/>
  <c r="R118" i="6"/>
  <c r="S118" i="6" s="1"/>
  <c r="N144" i="6"/>
  <c r="N146" i="6"/>
  <c r="N153" i="6"/>
  <c r="N100" i="6"/>
  <c r="N119" i="6"/>
  <c r="N132" i="6"/>
  <c r="N157" i="6"/>
  <c r="N134" i="6"/>
  <c r="S30" i="6"/>
  <c r="S6" i="6"/>
  <c r="S20" i="6"/>
  <c r="R149" i="6"/>
  <c r="S149" i="6" s="1"/>
  <c r="R147" i="6"/>
  <c r="S147" i="6" s="1"/>
  <c r="R124" i="6"/>
  <c r="S124" i="6" s="1"/>
  <c r="R133" i="6"/>
  <c r="S133" i="6" s="1"/>
  <c r="R122" i="6"/>
  <c r="S122" i="6" s="1"/>
  <c r="S26" i="6"/>
  <c r="S81" i="6"/>
  <c r="R117" i="6"/>
  <c r="S117" i="6" s="1"/>
  <c r="R132" i="6"/>
  <c r="S132" i="6" s="1"/>
  <c r="S3" i="6"/>
  <c r="R154" i="6"/>
  <c r="R97" i="6"/>
  <c r="S97" i="6" s="1"/>
  <c r="R134" i="6"/>
  <c r="N105" i="6"/>
  <c r="N149" i="6"/>
  <c r="N97" i="6"/>
  <c r="N96" i="6"/>
  <c r="N120" i="6"/>
  <c r="N91" i="6"/>
  <c r="N95" i="6"/>
  <c r="N148" i="6"/>
  <c r="N124" i="6"/>
  <c r="R107" i="6"/>
  <c r="S107" i="6" s="1"/>
  <c r="R131" i="6"/>
  <c r="S131" i="6" s="1"/>
  <c r="S82" i="6"/>
  <c r="S25" i="6"/>
  <c r="R91" i="6"/>
  <c r="S91" i="6" s="1"/>
  <c r="S24" i="6"/>
  <c r="R120" i="6"/>
  <c r="S120" i="6" s="1"/>
  <c r="R145" i="6"/>
  <c r="S145" i="6" s="1"/>
  <c r="R113" i="6"/>
  <c r="S113" i="6" s="1"/>
  <c r="R114" i="6"/>
  <c r="S114" i="6" s="1"/>
  <c r="R92" i="6"/>
  <c r="S13" i="6"/>
  <c r="R104" i="6"/>
  <c r="S104" i="6" s="1"/>
  <c r="R128" i="6"/>
  <c r="R137" i="6"/>
  <c r="S137" i="6" s="1"/>
  <c r="V69" i="1"/>
  <c r="V38" i="1"/>
  <c r="V99" i="1"/>
  <c r="V123" i="1"/>
  <c r="V14" i="1"/>
  <c r="V76" i="1"/>
  <c r="V121" i="1"/>
  <c r="V90" i="1"/>
  <c r="V148" i="1"/>
  <c r="V153" i="1"/>
  <c r="V83" i="1"/>
  <c r="V156" i="1"/>
  <c r="V136" i="1"/>
  <c r="V54" i="1"/>
  <c r="V16" i="1"/>
  <c r="V155" i="1"/>
  <c r="V56" i="1"/>
  <c r="V157" i="1"/>
  <c r="V165" i="1" s="1"/>
  <c r="V166" i="1" s="1"/>
  <c r="D28" i="5" s="1"/>
  <c r="V79" i="1"/>
  <c r="V71" i="1"/>
  <c r="V91" i="1"/>
  <c r="V36" i="1"/>
  <c r="V45" i="1"/>
  <c r="V4" i="1"/>
  <c r="V44" i="1"/>
  <c r="V22" i="1"/>
  <c r="V134" i="1"/>
  <c r="V23" i="1"/>
  <c r="V107" i="1"/>
  <c r="V28" i="1"/>
  <c r="V147" i="1"/>
  <c r="V61" i="1"/>
  <c r="V115" i="1"/>
  <c r="V124" i="1"/>
  <c r="V93" i="1"/>
  <c r="V68" i="1"/>
  <c r="V106" i="1"/>
  <c r="V51" i="1"/>
  <c r="V137" i="1"/>
  <c r="V53" i="1"/>
  <c r="V74" i="1"/>
  <c r="V29" i="1"/>
  <c r="V133" i="1"/>
  <c r="V39" i="1"/>
  <c r="V101" i="1"/>
  <c r="V141" i="1"/>
  <c r="V8" i="1"/>
  <c r="V120" i="1"/>
  <c r="V42" i="1"/>
  <c r="V129" i="1"/>
  <c r="V82" i="1"/>
  <c r="V21" i="1"/>
  <c r="V139" i="1"/>
  <c r="V132" i="1"/>
  <c r="V114" i="1"/>
  <c r="V85" i="1"/>
  <c r="V7" i="1"/>
  <c r="V113" i="1"/>
  <c r="V62" i="1"/>
  <c r="V15" i="1"/>
  <c r="V70" i="1"/>
  <c r="V12" i="1"/>
  <c r="V64" i="1"/>
  <c r="V65" i="1"/>
  <c r="V6" i="1"/>
  <c r="V46" i="1"/>
  <c r="V72" i="1"/>
  <c r="V110" i="1"/>
  <c r="V118" i="1"/>
  <c r="V80" i="1"/>
  <c r="V100" i="1"/>
  <c r="V9" i="1"/>
  <c r="V89" i="1"/>
  <c r="V143" i="1"/>
  <c r="V88" i="1"/>
  <c r="V108" i="1"/>
  <c r="V49" i="1"/>
  <c r="V117" i="1"/>
  <c r="V47" i="1"/>
  <c r="V40" i="1"/>
  <c r="V109" i="1"/>
  <c r="V31" i="1"/>
  <c r="V144" i="1"/>
  <c r="V10" i="1"/>
  <c r="V48" i="1"/>
  <c r="V152" i="1"/>
  <c r="V75" i="1"/>
  <c r="V58" i="1"/>
  <c r="V59" i="1"/>
  <c r="V20" i="1"/>
  <c r="V97" i="1"/>
  <c r="V94" i="1"/>
  <c r="V135" i="1"/>
  <c r="V142" i="1"/>
  <c r="V111" i="1"/>
  <c r="V32" i="1"/>
  <c r="V128" i="1"/>
  <c r="V52" i="1"/>
  <c r="V104" i="1"/>
  <c r="V119" i="1"/>
  <c r="V154" i="1"/>
  <c r="V67" i="1"/>
  <c r="V146" i="1"/>
  <c r="V125" i="1"/>
  <c r="V112" i="1"/>
  <c r="V122" i="1"/>
  <c r="V34" i="1"/>
  <c r="V50" i="1"/>
  <c r="V140" i="1"/>
  <c r="V57" i="1"/>
  <c r="V24" i="1"/>
  <c r="V98" i="1"/>
  <c r="V92" i="1"/>
  <c r="V96" i="1"/>
  <c r="V103" i="1"/>
  <c r="V127" i="1"/>
  <c r="V86" i="1"/>
  <c r="V66" i="1"/>
  <c r="V105" i="1"/>
  <c r="V87" i="1"/>
  <c r="V102" i="1"/>
  <c r="V78" i="1"/>
  <c r="V55" i="1"/>
  <c r="V18" i="1"/>
  <c r="V145" i="1"/>
  <c r="V81" i="1"/>
  <c r="V41" i="1"/>
  <c r="V73" i="1"/>
  <c r="V60" i="1"/>
  <c r="V5" i="1"/>
  <c r="V13" i="1"/>
  <c r="V26" i="1"/>
  <c r="V95" i="1"/>
  <c r="V126" i="1"/>
  <c r="V131" i="1"/>
  <c r="V27" i="1"/>
  <c r="V33" i="1"/>
  <c r="V130" i="1"/>
  <c r="V3" i="1"/>
  <c r="V17" i="1"/>
  <c r="V138" i="1"/>
  <c r="V11" i="1"/>
  <c r="V116" i="1"/>
  <c r="V30" i="1"/>
  <c r="V149" i="1"/>
  <c r="V35" i="1"/>
  <c r="V151" i="1"/>
  <c r="V43" i="1"/>
  <c r="V19" i="1"/>
  <c r="V25" i="1"/>
  <c r="V84" i="1"/>
  <c r="V37" i="1"/>
  <c r="V77" i="1"/>
  <c r="V63" i="1"/>
  <c r="V150" i="1"/>
  <c r="R93" i="1"/>
  <c r="S93" i="1" s="1"/>
  <c r="W29" i="1"/>
  <c r="W145" i="1"/>
  <c r="W61" i="1"/>
  <c r="W62" i="1"/>
  <c r="W31" i="1"/>
  <c r="W5" i="1"/>
  <c r="AE5" i="1"/>
  <c r="S25" i="1"/>
  <c r="S55" i="1"/>
  <c r="S24" i="1"/>
  <c r="S39" i="1"/>
  <c r="S38" i="1"/>
  <c r="S42" i="1"/>
  <c r="S139" i="1"/>
  <c r="S128" i="1"/>
  <c r="S44" i="1"/>
  <c r="S76" i="1"/>
  <c r="S85" i="1"/>
  <c r="S104" i="1"/>
  <c r="AE7" i="1"/>
  <c r="S99" i="1"/>
  <c r="L161" i="1"/>
  <c r="AE8"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9" i="3"/>
  <c r="O9" i="3"/>
  <c r="S8" i="3"/>
  <c r="P36" i="3"/>
  <c r="D18" i="5" l="1"/>
  <c r="C18" i="5"/>
  <c r="S157" i="1"/>
  <c r="X119" i="6"/>
  <c r="X144" i="6"/>
  <c r="X50" i="6"/>
  <c r="X58" i="6"/>
  <c r="X20" i="6"/>
  <c r="X113" i="6"/>
  <c r="X129" i="6"/>
  <c r="X142" i="6"/>
  <c r="X153" i="6"/>
  <c r="X149" i="6"/>
  <c r="X107" i="1"/>
  <c r="S154" i="6"/>
  <c r="C87" i="5"/>
  <c r="X18" i="6"/>
  <c r="X120" i="6"/>
  <c r="X108" i="6"/>
  <c r="X109" i="6"/>
  <c r="Q161" i="6"/>
  <c r="C44" i="5"/>
  <c r="B10" i="5"/>
  <c r="L162" i="6"/>
  <c r="V163" i="1"/>
  <c r="V164" i="1" s="1"/>
  <c r="D27" i="5" s="1"/>
  <c r="D29" i="5" s="1"/>
  <c r="V160" i="1"/>
  <c r="V161" i="1" s="1"/>
  <c r="V162" i="1" s="1"/>
  <c r="AE160" i="1"/>
  <c r="AE161" i="1" s="1"/>
  <c r="B5" i="5"/>
  <c r="L162" i="1"/>
  <c r="S157" i="6"/>
  <c r="R165" i="6"/>
  <c r="M161" i="6"/>
  <c r="B45" i="5"/>
  <c r="W164" i="6"/>
  <c r="D22" i="5" s="1"/>
  <c r="W166" i="6"/>
  <c r="D23" i="5" s="1"/>
  <c r="S3" i="1"/>
  <c r="R163" i="1"/>
  <c r="R164" i="1" s="1"/>
  <c r="R160" i="1"/>
  <c r="R161" i="1" s="1"/>
  <c r="R162" i="1" s="1"/>
  <c r="X14" i="6"/>
  <c r="X126" i="6"/>
  <c r="X125" i="6"/>
  <c r="X36" i="6"/>
  <c r="X131" i="6"/>
  <c r="X12" i="6"/>
  <c r="X112" i="6"/>
  <c r="X84" i="6"/>
  <c r="X16" i="6"/>
  <c r="X44" i="6"/>
  <c r="X118" i="6"/>
  <c r="X145" i="6"/>
  <c r="X146" i="6"/>
  <c r="X127" i="6"/>
  <c r="X30" i="6"/>
  <c r="X46" i="6"/>
  <c r="X92" i="6"/>
  <c r="X111" i="6"/>
  <c r="X93" i="6"/>
  <c r="X128" i="6"/>
  <c r="X28" i="6"/>
  <c r="X82" i="6"/>
  <c r="X133" i="6"/>
  <c r="X155" i="6"/>
  <c r="X45" i="6"/>
  <c r="X123" i="6"/>
  <c r="X35" i="6"/>
  <c r="X114" i="6"/>
  <c r="X147" i="6"/>
  <c r="X40" i="6"/>
  <c r="X122" i="6"/>
  <c r="X150" i="6"/>
  <c r="X101" i="6"/>
  <c r="X59" i="6"/>
  <c r="X10" i="6"/>
  <c r="X8" i="6"/>
  <c r="X89" i="6"/>
  <c r="X7" i="6"/>
  <c r="X156" i="6"/>
  <c r="X110" i="6"/>
  <c r="X97" i="6"/>
  <c r="X95" i="6"/>
  <c r="X105" i="6"/>
  <c r="X130" i="6"/>
  <c r="X132" i="6"/>
  <c r="X151" i="6"/>
  <c r="X116" i="6"/>
  <c r="X148" i="6"/>
  <c r="X138" i="6"/>
  <c r="N160" i="6"/>
  <c r="X91" i="6"/>
  <c r="X19" i="6"/>
  <c r="X22" i="6"/>
  <c r="X124" i="6"/>
  <c r="X141" i="6"/>
  <c r="X115" i="6"/>
  <c r="X135" i="6"/>
  <c r="X106" i="6"/>
  <c r="S135" i="6"/>
  <c r="S134" i="6"/>
  <c r="X31" i="6"/>
  <c r="X60" i="6"/>
  <c r="X79" i="6"/>
  <c r="X76" i="6"/>
  <c r="X136" i="6"/>
  <c r="X90" i="6"/>
  <c r="X94" i="6"/>
  <c r="X67" i="6"/>
  <c r="X13" i="6"/>
  <c r="X140" i="6"/>
  <c r="S92" i="6"/>
  <c r="R160" i="6"/>
  <c r="X32" i="6"/>
  <c r="X72" i="6"/>
  <c r="X62" i="6"/>
  <c r="X75" i="6"/>
  <c r="X48" i="6"/>
  <c r="X43" i="6"/>
  <c r="X134" i="6"/>
  <c r="X71" i="6"/>
  <c r="X49" i="6"/>
  <c r="X100" i="6"/>
  <c r="S108" i="6"/>
  <c r="X42" i="6"/>
  <c r="X6" i="6"/>
  <c r="X80" i="6"/>
  <c r="X24" i="6"/>
  <c r="X66" i="6"/>
  <c r="X143" i="6"/>
  <c r="X11" i="6"/>
  <c r="X86" i="6"/>
  <c r="X85" i="6"/>
  <c r="X5" i="6"/>
  <c r="X74" i="6"/>
  <c r="S143" i="6"/>
  <c r="AB67" i="6"/>
  <c r="AB13" i="6"/>
  <c r="AB19" i="6"/>
  <c r="AB3" i="6"/>
  <c r="AB163" i="6" s="1"/>
  <c r="AB7" i="6"/>
  <c r="AB15" i="6"/>
  <c r="AB47" i="6"/>
  <c r="AB21" i="6"/>
  <c r="AB11" i="6"/>
  <c r="AB39" i="6"/>
  <c r="AB9" i="6"/>
  <c r="AB43" i="6"/>
  <c r="AB29" i="6"/>
  <c r="AB5" i="6"/>
  <c r="AB17" i="6"/>
  <c r="AB62" i="6"/>
  <c r="AB24" i="6"/>
  <c r="AB27" i="6"/>
  <c r="AB23" i="6"/>
  <c r="AB60" i="6"/>
  <c r="AB35" i="6"/>
  <c r="AB16" i="6"/>
  <c r="AB28" i="6"/>
  <c r="AB32" i="6"/>
  <c r="AB4" i="6"/>
  <c r="AB10" i="6"/>
  <c r="AB36" i="6"/>
  <c r="AB8" i="6"/>
  <c r="AB44" i="6"/>
  <c r="AB40" i="6"/>
  <c r="AB14" i="6"/>
  <c r="AB22" i="6"/>
  <c r="AB6" i="6"/>
  <c r="AB18" i="6"/>
  <c r="AB30" i="6"/>
  <c r="AB20" i="6"/>
  <c r="AB25" i="6"/>
  <c r="AB58" i="6"/>
  <c r="AB12" i="6"/>
  <c r="X83" i="6"/>
  <c r="X25" i="6"/>
  <c r="X23" i="6"/>
  <c r="X51" i="6"/>
  <c r="X9" i="6"/>
  <c r="X78" i="6"/>
  <c r="X33" i="6"/>
  <c r="X98" i="6"/>
  <c r="X63" i="6"/>
  <c r="X96" i="6"/>
  <c r="X157" i="6"/>
  <c r="X152" i="6"/>
  <c r="X65" i="6"/>
  <c r="X87" i="6"/>
  <c r="X64" i="6"/>
  <c r="X70" i="6"/>
  <c r="X15" i="6"/>
  <c r="X52" i="6"/>
  <c r="X103" i="6"/>
  <c r="X139" i="6"/>
  <c r="S128" i="6"/>
  <c r="X38" i="6"/>
  <c r="X27" i="6"/>
  <c r="X37" i="6"/>
  <c r="X104" i="6"/>
  <c r="X29" i="6"/>
  <c r="X61" i="6"/>
  <c r="X55" i="6"/>
  <c r="X53" i="6"/>
  <c r="X154" i="6"/>
  <c r="X54" i="6"/>
  <c r="X4" i="6"/>
  <c r="X81" i="6"/>
  <c r="X17" i="6"/>
  <c r="X39" i="6"/>
  <c r="X26" i="6"/>
  <c r="X137" i="6"/>
  <c r="X41" i="6"/>
  <c r="X57" i="6"/>
  <c r="AA62" i="6"/>
  <c r="AA52" i="6"/>
  <c r="AA60" i="6"/>
  <c r="AA48" i="6"/>
  <c r="AA145" i="6"/>
  <c r="AA146" i="6"/>
  <c r="AA112" i="6"/>
  <c r="AA18" i="6"/>
  <c r="AA23" i="6"/>
  <c r="AA56" i="6"/>
  <c r="AA83" i="6"/>
  <c r="AA16" i="6"/>
  <c r="AA54" i="6"/>
  <c r="AA46" i="6"/>
  <c r="AA42" i="6"/>
  <c r="AA38" i="6"/>
  <c r="AA50" i="6"/>
  <c r="AA20" i="6"/>
  <c r="AA4" i="6"/>
  <c r="AA36" i="6"/>
  <c r="AA154" i="6"/>
  <c r="AA82" i="6"/>
  <c r="AA64" i="6"/>
  <c r="AA120" i="6"/>
  <c r="AA34" i="6"/>
  <c r="AA152" i="6"/>
  <c r="AA122" i="6"/>
  <c r="AA6" i="6"/>
  <c r="AA107" i="6"/>
  <c r="AA25" i="6"/>
  <c r="AA68" i="6"/>
  <c r="AA8" i="6"/>
  <c r="AA66" i="6"/>
  <c r="AA114" i="6"/>
  <c r="AA24" i="6"/>
  <c r="AA32" i="6"/>
  <c r="AA80" i="6"/>
  <c r="AA132" i="6"/>
  <c r="AA156" i="6"/>
  <c r="AA140" i="6"/>
  <c r="AA74" i="6"/>
  <c r="AA109" i="6"/>
  <c r="AA123" i="6"/>
  <c r="AA76" i="6"/>
  <c r="AA119" i="6"/>
  <c r="AA116" i="6"/>
  <c r="AA26" i="6"/>
  <c r="AA72" i="6"/>
  <c r="AA78" i="6"/>
  <c r="AA142" i="6"/>
  <c r="AA30" i="6"/>
  <c r="AA134" i="6"/>
  <c r="AA44" i="6"/>
  <c r="AA84" i="6"/>
  <c r="AA149" i="6"/>
  <c r="AA85" i="6"/>
  <c r="AA92" i="6"/>
  <c r="AA61" i="6"/>
  <c r="AA101" i="6"/>
  <c r="AA144" i="6"/>
  <c r="AA91" i="6"/>
  <c r="AA51" i="6"/>
  <c r="AA28" i="6"/>
  <c r="AA89" i="6"/>
  <c r="AA55" i="6"/>
  <c r="AA127" i="6"/>
  <c r="AA58" i="6"/>
  <c r="AA70" i="6"/>
  <c r="AA86" i="6"/>
  <c r="AA11" i="6"/>
  <c r="AA57" i="6"/>
  <c r="AA59" i="6"/>
  <c r="AA49" i="6"/>
  <c r="AA9" i="6"/>
  <c r="AA71" i="6"/>
  <c r="AA90" i="6"/>
  <c r="AA95" i="6"/>
  <c r="AA17" i="6"/>
  <c r="AA53" i="6"/>
  <c r="AA69" i="6"/>
  <c r="AA98" i="6"/>
  <c r="AA96" i="6"/>
  <c r="AA150" i="6"/>
  <c r="AA40" i="6"/>
  <c r="AA118" i="6"/>
  <c r="AA19" i="6"/>
  <c r="AA139" i="6"/>
  <c r="AA5" i="6"/>
  <c r="AA124" i="6"/>
  <c r="AA141" i="6"/>
  <c r="AA21" i="6"/>
  <c r="AA65" i="6"/>
  <c r="AA153" i="6"/>
  <c r="AA117" i="6"/>
  <c r="AA97" i="6"/>
  <c r="AA15" i="6"/>
  <c r="AA63" i="6"/>
  <c r="AA151" i="6"/>
  <c r="AA12" i="6"/>
  <c r="AA14" i="6"/>
  <c r="AA143" i="6"/>
  <c r="AA125" i="6"/>
  <c r="AA3" i="6"/>
  <c r="AA163" i="6" s="1"/>
  <c r="AA164" i="6" s="1"/>
  <c r="E32" i="5" s="1"/>
  <c r="AA147" i="6"/>
  <c r="AA7" i="6"/>
  <c r="AA100" i="6"/>
  <c r="AA157" i="6"/>
  <c r="AA165" i="6" s="1"/>
  <c r="AA166" i="6" s="1"/>
  <c r="E33" i="5" s="1"/>
  <c r="AA87" i="6"/>
  <c r="AA111" i="6"/>
  <c r="AA115" i="6"/>
  <c r="AA121" i="6"/>
  <c r="AA88" i="6"/>
  <c r="AA148" i="6"/>
  <c r="AA67" i="6"/>
  <c r="AA93" i="6"/>
  <c r="AA155" i="6"/>
  <c r="AA113" i="6"/>
  <c r="AA22" i="6"/>
  <c r="AA10" i="6"/>
  <c r="AA13" i="6"/>
  <c r="AA94" i="6"/>
  <c r="AA102" i="6"/>
  <c r="AA99" i="6"/>
  <c r="AA47" i="6"/>
  <c r="AA27" i="6"/>
  <c r="AA81" i="6"/>
  <c r="AA39" i="6"/>
  <c r="AA31" i="6"/>
  <c r="AA41" i="6"/>
  <c r="AA73" i="6"/>
  <c r="AA103" i="6"/>
  <c r="AA138" i="6"/>
  <c r="AA75" i="6"/>
  <c r="AA126" i="6"/>
  <c r="AA110" i="6"/>
  <c r="AA45" i="6"/>
  <c r="AA131" i="6"/>
  <c r="AA136" i="6"/>
  <c r="AA37" i="6"/>
  <c r="AA128" i="6"/>
  <c r="AA105" i="6"/>
  <c r="AA130" i="6"/>
  <c r="AA33" i="6"/>
  <c r="AA77" i="6"/>
  <c r="AA135" i="6"/>
  <c r="AA29" i="6"/>
  <c r="AA104" i="6"/>
  <c r="AA133" i="6"/>
  <c r="AA137" i="6"/>
  <c r="AA129" i="6"/>
  <c r="AA43" i="6"/>
  <c r="AA106" i="6"/>
  <c r="AA79" i="6"/>
  <c r="AA108" i="6"/>
  <c r="AA35" i="6"/>
  <c r="X73" i="6"/>
  <c r="X77" i="6"/>
  <c r="X3" i="6"/>
  <c r="W160" i="6"/>
  <c r="X21" i="6"/>
  <c r="X56" i="6"/>
  <c r="V160" i="6"/>
  <c r="X47" i="6"/>
  <c r="X69" i="6"/>
  <c r="X88" i="6"/>
  <c r="X117" i="6"/>
  <c r="AA37" i="1"/>
  <c r="AA43" i="1"/>
  <c r="AA30" i="1"/>
  <c r="AA17" i="1"/>
  <c r="AA27" i="1"/>
  <c r="AA26" i="1"/>
  <c r="AA73" i="1"/>
  <c r="AA18" i="1"/>
  <c r="AA87" i="1"/>
  <c r="AA96" i="1"/>
  <c r="AA57" i="1"/>
  <c r="AA122" i="1"/>
  <c r="AA67" i="1"/>
  <c r="AA52" i="1"/>
  <c r="AA142" i="1"/>
  <c r="AA20" i="1"/>
  <c r="AA152" i="1"/>
  <c r="AA31" i="1"/>
  <c r="AA117" i="1"/>
  <c r="AA89" i="1"/>
  <c r="AA118" i="1"/>
  <c r="AA6" i="1"/>
  <c r="AA70" i="1"/>
  <c r="AA7" i="1"/>
  <c r="AA139" i="1"/>
  <c r="AA42" i="1"/>
  <c r="AA101" i="1"/>
  <c r="AA74" i="1"/>
  <c r="AA106" i="1"/>
  <c r="AA103" i="1"/>
  <c r="AA115" i="1"/>
  <c r="AA107" i="1"/>
  <c r="AA44" i="1"/>
  <c r="AA91" i="1"/>
  <c r="AA56" i="1"/>
  <c r="AA136" i="1"/>
  <c r="AA148" i="1"/>
  <c r="AA14" i="1"/>
  <c r="AA39" i="1"/>
  <c r="AA71" i="1"/>
  <c r="AA84" i="1"/>
  <c r="AA85" i="1"/>
  <c r="AA61" i="1"/>
  <c r="AA155" i="1"/>
  <c r="AA150" i="1"/>
  <c r="AA151" i="1"/>
  <c r="AA116" i="1"/>
  <c r="AA3" i="1"/>
  <c r="AA131" i="1"/>
  <c r="AA13" i="1"/>
  <c r="AA41" i="1"/>
  <c r="AA55" i="1"/>
  <c r="AA105" i="1"/>
  <c r="AA92" i="1"/>
  <c r="AA112" i="1"/>
  <c r="AA154" i="1"/>
  <c r="AA128" i="1"/>
  <c r="AA135" i="1"/>
  <c r="AA59" i="1"/>
  <c r="AA48" i="1"/>
  <c r="AA109" i="1"/>
  <c r="AA49" i="1"/>
  <c r="AA9" i="1"/>
  <c r="AA110" i="1"/>
  <c r="AA65" i="1"/>
  <c r="AA15" i="1"/>
  <c r="AA120" i="1"/>
  <c r="AA53" i="1"/>
  <c r="AA93" i="1"/>
  <c r="AA4" i="1"/>
  <c r="AA90" i="1"/>
  <c r="AA146" i="1"/>
  <c r="AA129" i="1"/>
  <c r="AA88" i="1"/>
  <c r="AA22" i="1"/>
  <c r="AA54" i="1"/>
  <c r="AA63" i="1"/>
  <c r="AA25" i="1"/>
  <c r="AA35" i="1"/>
  <c r="AA11" i="1"/>
  <c r="AA130" i="1"/>
  <c r="AA126" i="1"/>
  <c r="AA5" i="1"/>
  <c r="AA81" i="1"/>
  <c r="AA78" i="1"/>
  <c r="AA66" i="1"/>
  <c r="AA98" i="1"/>
  <c r="AA50" i="1"/>
  <c r="AA125" i="1"/>
  <c r="AA119" i="1"/>
  <c r="AA32" i="1"/>
  <c r="AA94" i="1"/>
  <c r="AA58" i="1"/>
  <c r="AA10" i="1"/>
  <c r="AA40" i="1"/>
  <c r="AA108" i="1"/>
  <c r="AA100" i="1"/>
  <c r="AA72" i="1"/>
  <c r="AA64" i="1"/>
  <c r="AA62" i="1"/>
  <c r="AA114" i="1"/>
  <c r="AA82" i="1"/>
  <c r="AA8" i="1"/>
  <c r="AA133" i="1"/>
  <c r="AA137" i="1"/>
  <c r="AA127" i="1"/>
  <c r="AA69" i="1"/>
  <c r="AA147" i="1"/>
  <c r="AA134" i="1"/>
  <c r="AA45" i="1"/>
  <c r="AA79" i="1"/>
  <c r="AA16" i="1"/>
  <c r="AA83" i="1"/>
  <c r="AA121" i="1"/>
  <c r="AA99" i="1"/>
  <c r="AA19" i="1"/>
  <c r="AA113" i="1"/>
  <c r="AA124" i="1"/>
  <c r="AA157" i="1"/>
  <c r="AA165" i="1" s="1"/>
  <c r="AA166" i="1" s="1"/>
  <c r="E28" i="5" s="1"/>
  <c r="AA38" i="1"/>
  <c r="AA29" i="1"/>
  <c r="AA36" i="1"/>
  <c r="AA76" i="1"/>
  <c r="AA77" i="1"/>
  <c r="AA149" i="1"/>
  <c r="AA138" i="1"/>
  <c r="AA33" i="1"/>
  <c r="AA95" i="1"/>
  <c r="AA60" i="1"/>
  <c r="AA145" i="1"/>
  <c r="AA102" i="1"/>
  <c r="AA86" i="1"/>
  <c r="AA24" i="1"/>
  <c r="AA34" i="1"/>
  <c r="AA104" i="1"/>
  <c r="AA111" i="1"/>
  <c r="AA97" i="1"/>
  <c r="AA75" i="1"/>
  <c r="AA144" i="1"/>
  <c r="AA47" i="1"/>
  <c r="AA143" i="1"/>
  <c r="AA80" i="1"/>
  <c r="AA46" i="1"/>
  <c r="AA12" i="1"/>
  <c r="AA132" i="1"/>
  <c r="AA141" i="1"/>
  <c r="AA51" i="1"/>
  <c r="AA28" i="1"/>
  <c r="AA153" i="1"/>
  <c r="AA140" i="1"/>
  <c r="AA21" i="1"/>
  <c r="AA68" i="1"/>
  <c r="AA23" i="1"/>
  <c r="AA156" i="1"/>
  <c r="AA123" i="1"/>
  <c r="AB5" i="1"/>
  <c r="AB29" i="1"/>
  <c r="AB31" i="1"/>
  <c r="X50" i="1"/>
  <c r="X16" i="1"/>
  <c r="S36" i="3"/>
  <c r="M161" i="1"/>
  <c r="B40" i="5"/>
  <c r="M166" i="1"/>
  <c r="B18" i="5" s="1"/>
  <c r="B19" i="5" s="1"/>
  <c r="C5" i="5"/>
  <c r="C39" i="5"/>
  <c r="S122" i="1"/>
  <c r="N160" i="1"/>
  <c r="S7" i="1"/>
  <c r="O11" i="3"/>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65" i="1" s="1"/>
  <c r="W166" i="1" s="1"/>
  <c r="W136" i="1"/>
  <c r="X136" i="1" s="1"/>
  <c r="W87" i="1"/>
  <c r="W21" i="1"/>
  <c r="X21" i="1" s="1"/>
  <c r="W97" i="1"/>
  <c r="X62" i="1"/>
  <c r="W142" i="1"/>
  <c r="W155" i="1"/>
  <c r="X155" i="1" s="1"/>
  <c r="W78" i="1"/>
  <c r="X78" i="1" s="1"/>
  <c r="W47" i="1"/>
  <c r="W149" i="1"/>
  <c r="W84" i="1"/>
  <c r="X84" i="1" s="1"/>
  <c r="W156" i="1"/>
  <c r="W102" i="1"/>
  <c r="W54" i="1"/>
  <c r="W134" i="1"/>
  <c r="W75" i="1"/>
  <c r="W37" i="1"/>
  <c r="X37" i="1" s="1"/>
  <c r="W117" i="1"/>
  <c r="W58" i="1"/>
  <c r="W13" i="1"/>
  <c r="R9" i="3"/>
  <c r="O10" i="3"/>
  <c r="AB13" i="1" s="1"/>
  <c r="S9" i="3"/>
  <c r="R10" i="3" s="1"/>
  <c r="E34" i="5" l="1"/>
  <c r="D24" i="5"/>
  <c r="D17" i="5"/>
  <c r="D19" i="5" s="1"/>
  <c r="C17" i="5"/>
  <c r="C19" i="5" s="1"/>
  <c r="AB50" i="1"/>
  <c r="AC50" i="1" s="1"/>
  <c r="AB34" i="6"/>
  <c r="AC34" i="6" s="1"/>
  <c r="AB79" i="6"/>
  <c r="AB31" i="6"/>
  <c r="AC31" i="6" s="1"/>
  <c r="AB64" i="6"/>
  <c r="AB45" i="6"/>
  <c r="AC45" i="6" s="1"/>
  <c r="AB71" i="6"/>
  <c r="AC71" i="6" s="1"/>
  <c r="AB57" i="6"/>
  <c r="AC57" i="6" s="1"/>
  <c r="AB62" i="1"/>
  <c r="AB50" i="6"/>
  <c r="AC50" i="6" s="1"/>
  <c r="AB46" i="6"/>
  <c r="AC46" i="6" s="1"/>
  <c r="AB72" i="6"/>
  <c r="AC72" i="6" s="1"/>
  <c r="AB77" i="6"/>
  <c r="AB51" i="6"/>
  <c r="AC51" i="6" s="1"/>
  <c r="AB49" i="6"/>
  <c r="AC49" i="6" s="1"/>
  <c r="AB74" i="6"/>
  <c r="AC74" i="6" s="1"/>
  <c r="B41" i="5"/>
  <c r="B82" i="5"/>
  <c r="AB68" i="6"/>
  <c r="AC68" i="6" s="1"/>
  <c r="AB63" i="6"/>
  <c r="AC63" i="6" s="1"/>
  <c r="AB41" i="6"/>
  <c r="AB26" i="6"/>
  <c r="AC26" i="6" s="1"/>
  <c r="AB69" i="6"/>
  <c r="AC69" i="6" s="1"/>
  <c r="AB52" i="6"/>
  <c r="AC52" i="6" s="1"/>
  <c r="B46" i="5"/>
  <c r="B80" i="5"/>
  <c r="AB38" i="6"/>
  <c r="AC38" i="6" s="1"/>
  <c r="AB75" i="6"/>
  <c r="AC75" i="6" s="1"/>
  <c r="AB73" i="6"/>
  <c r="AB59" i="6"/>
  <c r="AC59" i="6" s="1"/>
  <c r="AB61" i="6"/>
  <c r="AC61" i="6" s="1"/>
  <c r="AB55" i="6"/>
  <c r="AC55" i="6" s="1"/>
  <c r="AB42" i="6"/>
  <c r="AB80" i="6"/>
  <c r="AC80" i="6" s="1"/>
  <c r="AB65" i="6"/>
  <c r="AC65" i="6" s="1"/>
  <c r="AB81" i="6"/>
  <c r="AC81" i="6" s="1"/>
  <c r="AB78" i="6"/>
  <c r="AB53" i="6"/>
  <c r="AC53" i="6" s="1"/>
  <c r="AB82" i="6"/>
  <c r="AC82" i="6" s="1"/>
  <c r="AB70" i="6"/>
  <c r="AC70" i="6" s="1"/>
  <c r="AB76" i="6"/>
  <c r="AB48" i="6"/>
  <c r="AC48" i="6" s="1"/>
  <c r="AB33" i="6"/>
  <c r="AC33" i="6" s="1"/>
  <c r="AB66" i="6"/>
  <c r="AC66" i="6" s="1"/>
  <c r="AB54" i="6"/>
  <c r="AC54" i="6" s="1"/>
  <c r="AB37" i="6"/>
  <c r="AC37" i="6" s="1"/>
  <c r="AB56" i="6"/>
  <c r="AC56" i="6" s="1"/>
  <c r="V161" i="6"/>
  <c r="D44" i="5"/>
  <c r="C10" i="5"/>
  <c r="Q162" i="6"/>
  <c r="AA163" i="1"/>
  <c r="AA164" i="1" s="1"/>
  <c r="E27" i="5" s="1"/>
  <c r="E29" i="5" s="1"/>
  <c r="AA160" i="1"/>
  <c r="AA161" i="1" s="1"/>
  <c r="AA162" i="1" s="1"/>
  <c r="AC11" i="6"/>
  <c r="AB87" i="6"/>
  <c r="AC87" i="6" s="1"/>
  <c r="AB84" i="6"/>
  <c r="AB83" i="6"/>
  <c r="AC83" i="6" s="1"/>
  <c r="AB88" i="6"/>
  <c r="AB85" i="6"/>
  <c r="AC85" i="6" s="1"/>
  <c r="AB86" i="6"/>
  <c r="AC86" i="6" s="1"/>
  <c r="AC47" i="6"/>
  <c r="X3" i="1"/>
  <c r="W160" i="1"/>
  <c r="W161" i="1" s="1"/>
  <c r="W162" i="1" s="1"/>
  <c r="W163" i="1"/>
  <c r="W164" i="1" s="1"/>
  <c r="B11" i="5"/>
  <c r="B12" i="5" s="1"/>
  <c r="M162" i="6"/>
  <c r="B6" i="5"/>
  <c r="B7" i="5" s="1"/>
  <c r="M162" i="1"/>
  <c r="AC9" i="6"/>
  <c r="R166" i="6"/>
  <c r="C23" i="5" s="1"/>
  <c r="C24" i="5" s="1"/>
  <c r="W161" i="6"/>
  <c r="D45" i="5"/>
  <c r="D80" i="5" s="1"/>
  <c r="AB164" i="6"/>
  <c r="E22" i="5" s="1"/>
  <c r="R161" i="6"/>
  <c r="C45" i="5"/>
  <c r="AC67" i="6"/>
  <c r="S160" i="6"/>
  <c r="AC23" i="6"/>
  <c r="AF146" i="6"/>
  <c r="AI146" i="6" s="1"/>
  <c r="AF145" i="6"/>
  <c r="AI145" i="6" s="1"/>
  <c r="AF62" i="6"/>
  <c r="AI62" i="6" s="1"/>
  <c r="AF48" i="6"/>
  <c r="AI48" i="6" s="1"/>
  <c r="AF60" i="6"/>
  <c r="AI60" i="6" s="1"/>
  <c r="AF56" i="6"/>
  <c r="AI56" i="6" s="1"/>
  <c r="AF52" i="6"/>
  <c r="AI52" i="6" s="1"/>
  <c r="AF36" i="6"/>
  <c r="AI36" i="6" s="1"/>
  <c r="AF50" i="6"/>
  <c r="AI50" i="6" s="1"/>
  <c r="AF83" i="6"/>
  <c r="AI83" i="6" s="1"/>
  <c r="AF4" i="6"/>
  <c r="AI4" i="6" s="1"/>
  <c r="AF16" i="6"/>
  <c r="AI16" i="6" s="1"/>
  <c r="AF42" i="6"/>
  <c r="AI42" i="6" s="1"/>
  <c r="AF154" i="6"/>
  <c r="AI154" i="6" s="1"/>
  <c r="AF38" i="6"/>
  <c r="AF18" i="6"/>
  <c r="AI18" i="6" s="1"/>
  <c r="AF20" i="6"/>
  <c r="AI20" i="6" s="1"/>
  <c r="AF23" i="6"/>
  <c r="AI23" i="6" s="1"/>
  <c r="AF46" i="6"/>
  <c r="AI46" i="6" s="1"/>
  <c r="AF112" i="6"/>
  <c r="AI112" i="6" s="1"/>
  <c r="AF82" i="6"/>
  <c r="AI82" i="6" s="1"/>
  <c r="AF54" i="6"/>
  <c r="AI54" i="6" s="1"/>
  <c r="AF26" i="6"/>
  <c r="AF76" i="6"/>
  <c r="AI76" i="6" s="1"/>
  <c r="AF74" i="6"/>
  <c r="AI74" i="6" s="1"/>
  <c r="AF68" i="6"/>
  <c r="AI68" i="6" s="1"/>
  <c r="AF107" i="6"/>
  <c r="AI107" i="6" s="1"/>
  <c r="AF30" i="6"/>
  <c r="AI30" i="6" s="1"/>
  <c r="AF140" i="6"/>
  <c r="AF122" i="6"/>
  <c r="AI122" i="6" s="1"/>
  <c r="AF34" i="6"/>
  <c r="AF119" i="6"/>
  <c r="AI119" i="6" s="1"/>
  <c r="AF123" i="6"/>
  <c r="AI123" i="6" s="1"/>
  <c r="AF116" i="6"/>
  <c r="AI116" i="6" s="1"/>
  <c r="AF152" i="6"/>
  <c r="AI152" i="6" s="1"/>
  <c r="AF120" i="6"/>
  <c r="AI120" i="6" s="1"/>
  <c r="AF64" i="6"/>
  <c r="AI64" i="6" s="1"/>
  <c r="AF80" i="6"/>
  <c r="AI80" i="6" s="1"/>
  <c r="AF114" i="6"/>
  <c r="AI114" i="6" s="1"/>
  <c r="AF6" i="6"/>
  <c r="AI6" i="6" s="1"/>
  <c r="AF156" i="6"/>
  <c r="AI156" i="6" s="1"/>
  <c r="AF24" i="6"/>
  <c r="AI24" i="6" s="1"/>
  <c r="AF32" i="6"/>
  <c r="AI32" i="6" s="1"/>
  <c r="AF66" i="6"/>
  <c r="AI66" i="6" s="1"/>
  <c r="AF109" i="6"/>
  <c r="AI109" i="6" s="1"/>
  <c r="AF78" i="6"/>
  <c r="AI78" i="6" s="1"/>
  <c r="AF142" i="6"/>
  <c r="AI142" i="6" s="1"/>
  <c r="AF8" i="6"/>
  <c r="AI8" i="6" s="1"/>
  <c r="AF72" i="6"/>
  <c r="AF132" i="6"/>
  <c r="AI132" i="6" s="1"/>
  <c r="AF25" i="6"/>
  <c r="AF121" i="6"/>
  <c r="AI121" i="6" s="1"/>
  <c r="AF157" i="6"/>
  <c r="AF10" i="6"/>
  <c r="AI10" i="6" s="1"/>
  <c r="AF111" i="6"/>
  <c r="AI111" i="6" s="1"/>
  <c r="AF155" i="6"/>
  <c r="AF17" i="6"/>
  <c r="AF11" i="6"/>
  <c r="AI11" i="6" s="1"/>
  <c r="AF55" i="6"/>
  <c r="AI55" i="6" s="1"/>
  <c r="AF91" i="6"/>
  <c r="AI91" i="6" s="1"/>
  <c r="AF149" i="6"/>
  <c r="AI149" i="6" s="1"/>
  <c r="AF93" i="6"/>
  <c r="AI93" i="6" s="1"/>
  <c r="AF22" i="6"/>
  <c r="AI22" i="6" s="1"/>
  <c r="AF117" i="6"/>
  <c r="AI117" i="6" s="1"/>
  <c r="AF5" i="6"/>
  <c r="AI5" i="6" s="1"/>
  <c r="AF40" i="6"/>
  <c r="AI40" i="6" s="1"/>
  <c r="AF9" i="6"/>
  <c r="AI9" i="6" s="1"/>
  <c r="AF95" i="6"/>
  <c r="AI95" i="6" s="1"/>
  <c r="AF86" i="6"/>
  <c r="AF89" i="6"/>
  <c r="AI89" i="6" s="1"/>
  <c r="AF144" i="6"/>
  <c r="AI144" i="6" s="1"/>
  <c r="AF84" i="6"/>
  <c r="AF58" i="6"/>
  <c r="AF61" i="6"/>
  <c r="AF153" i="6"/>
  <c r="AI153" i="6" s="1"/>
  <c r="AF139" i="6"/>
  <c r="AI139" i="6" s="1"/>
  <c r="AF143" i="6"/>
  <c r="AF87" i="6"/>
  <c r="AI87" i="6" s="1"/>
  <c r="AF141" i="6"/>
  <c r="AI141" i="6" s="1"/>
  <c r="AF69" i="6"/>
  <c r="AF113" i="6"/>
  <c r="AI113" i="6" s="1"/>
  <c r="AF71" i="6"/>
  <c r="AI71" i="6" s="1"/>
  <c r="AF100" i="6"/>
  <c r="AI100" i="6" s="1"/>
  <c r="AF67" i="6"/>
  <c r="AI67" i="6" s="1"/>
  <c r="AF19" i="6"/>
  <c r="AF14" i="6"/>
  <c r="AI14" i="6" s="1"/>
  <c r="AF124" i="6"/>
  <c r="AI124" i="6" s="1"/>
  <c r="AF101" i="6"/>
  <c r="AI101" i="6" s="1"/>
  <c r="AF44" i="6"/>
  <c r="AF7" i="6"/>
  <c r="AI7" i="6" s="1"/>
  <c r="AF150" i="6"/>
  <c r="AI150" i="6" s="1"/>
  <c r="AF12" i="6"/>
  <c r="AI12" i="6" s="1"/>
  <c r="AF57" i="6"/>
  <c r="AI57" i="6" s="1"/>
  <c r="AF92" i="6"/>
  <c r="AI92" i="6" s="1"/>
  <c r="AF147" i="6"/>
  <c r="AI147" i="6" s="1"/>
  <c r="AF151" i="6"/>
  <c r="AI151" i="6" s="1"/>
  <c r="AF65" i="6"/>
  <c r="AF90" i="6"/>
  <c r="AF70" i="6"/>
  <c r="AI70" i="6" s="1"/>
  <c r="AF94" i="6"/>
  <c r="AF3" i="6"/>
  <c r="AF148" i="6"/>
  <c r="AI148" i="6" s="1"/>
  <c r="AF134" i="6"/>
  <c r="AF125" i="6"/>
  <c r="AI125" i="6" s="1"/>
  <c r="AF15" i="6"/>
  <c r="AI15" i="6" s="1"/>
  <c r="AF21" i="6"/>
  <c r="AI21" i="6" s="1"/>
  <c r="AF96" i="6"/>
  <c r="AF63" i="6"/>
  <c r="AI63" i="6" s="1"/>
  <c r="AF49" i="6"/>
  <c r="AF28" i="6"/>
  <c r="AI28" i="6" s="1"/>
  <c r="AF85" i="6"/>
  <c r="AF99" i="6"/>
  <c r="AI99" i="6" s="1"/>
  <c r="AF13" i="6"/>
  <c r="AI13" i="6" s="1"/>
  <c r="AF88" i="6"/>
  <c r="AI88" i="6" s="1"/>
  <c r="AF102" i="6"/>
  <c r="AI102" i="6" s="1"/>
  <c r="AF97" i="6"/>
  <c r="AI97" i="6" s="1"/>
  <c r="AF115" i="6"/>
  <c r="AI115" i="6" s="1"/>
  <c r="AF98" i="6"/>
  <c r="AF53" i="6"/>
  <c r="AF118" i="6"/>
  <c r="AI118" i="6" s="1"/>
  <c r="AF127" i="6"/>
  <c r="AI127" i="6" s="1"/>
  <c r="AF51" i="6"/>
  <c r="AI51" i="6" s="1"/>
  <c r="AF59" i="6"/>
  <c r="AI59" i="6" s="1"/>
  <c r="AF31" i="6"/>
  <c r="AI31" i="6" s="1"/>
  <c r="AF79" i="6"/>
  <c r="AI79" i="6" s="1"/>
  <c r="AF131" i="6"/>
  <c r="AI131" i="6" s="1"/>
  <c r="AF75" i="6"/>
  <c r="AF39" i="6"/>
  <c r="AF27" i="6"/>
  <c r="AI27" i="6" s="1"/>
  <c r="AF43" i="6"/>
  <c r="AI43" i="6" s="1"/>
  <c r="AF29" i="6"/>
  <c r="AI29" i="6" s="1"/>
  <c r="AF77" i="6"/>
  <c r="AI77" i="6" s="1"/>
  <c r="AF108" i="6"/>
  <c r="AF106" i="6"/>
  <c r="AF129" i="6"/>
  <c r="AI129" i="6" s="1"/>
  <c r="AF130" i="6"/>
  <c r="AF105" i="6"/>
  <c r="AF73" i="6"/>
  <c r="AI73" i="6" s="1"/>
  <c r="AF47" i="6"/>
  <c r="AF135" i="6"/>
  <c r="AI135" i="6" s="1"/>
  <c r="AF138" i="6"/>
  <c r="AI138" i="6" s="1"/>
  <c r="AF137" i="6"/>
  <c r="AF104" i="6"/>
  <c r="AF128" i="6"/>
  <c r="AF33" i="6"/>
  <c r="AI33" i="6" s="1"/>
  <c r="AF37" i="6"/>
  <c r="AI37" i="6" s="1"/>
  <c r="AF41" i="6"/>
  <c r="AF133" i="6"/>
  <c r="AI133" i="6" s="1"/>
  <c r="AF103" i="6"/>
  <c r="AI103" i="6" s="1"/>
  <c r="AF35" i="6"/>
  <c r="AI35" i="6" s="1"/>
  <c r="AF136" i="6"/>
  <c r="AI136" i="6" s="1"/>
  <c r="AF45" i="6"/>
  <c r="AF126" i="6"/>
  <c r="AI126" i="6" s="1"/>
  <c r="AF81" i="6"/>
  <c r="AI81" i="6" s="1"/>
  <c r="AF110" i="6"/>
  <c r="AI110" i="6" s="1"/>
  <c r="X160" i="6"/>
  <c r="AI58" i="6"/>
  <c r="AC25" i="6"/>
  <c r="AC22" i="6"/>
  <c r="AB111" i="6"/>
  <c r="AC10" i="6"/>
  <c r="AC35" i="6"/>
  <c r="AB150" i="6"/>
  <c r="AB102" i="6"/>
  <c r="AB105" i="6"/>
  <c r="AB103" i="6"/>
  <c r="AB137" i="6"/>
  <c r="AC17" i="6"/>
  <c r="AB106" i="6"/>
  <c r="AB108" i="6"/>
  <c r="AC108" i="6" s="1"/>
  <c r="AB135" i="6"/>
  <c r="AC135" i="6" s="1"/>
  <c r="AB98" i="6"/>
  <c r="AB140" i="6"/>
  <c r="AC140" i="6" s="1"/>
  <c r="AI75" i="6"/>
  <c r="AC20" i="6"/>
  <c r="AB151" i="6"/>
  <c r="AC4" i="6"/>
  <c r="AB133" i="6"/>
  <c r="AB118" i="6"/>
  <c r="AC79" i="6"/>
  <c r="AB101" i="6"/>
  <c r="AB124" i="6"/>
  <c r="AC64" i="6"/>
  <c r="AB128" i="6"/>
  <c r="AC128" i="6" s="1"/>
  <c r="AC15" i="6"/>
  <c r="AC19" i="6"/>
  <c r="AB154" i="6"/>
  <c r="AG134" i="6"/>
  <c r="AG140" i="6"/>
  <c r="AG152" i="6"/>
  <c r="AG136" i="6"/>
  <c r="AG104" i="6"/>
  <c r="AG154" i="6"/>
  <c r="F87" i="5" s="1"/>
  <c r="AG94" i="6"/>
  <c r="AG86" i="6"/>
  <c r="AG98" i="6"/>
  <c r="AG56" i="6"/>
  <c r="AG57" i="6"/>
  <c r="AG67" i="6"/>
  <c r="AJ67" i="6" s="1"/>
  <c r="AG135" i="6"/>
  <c r="AG74" i="6"/>
  <c r="AG90" i="6"/>
  <c r="AG52" i="6"/>
  <c r="AG100" i="6"/>
  <c r="AG155" i="6"/>
  <c r="AG84" i="6"/>
  <c r="AJ84" i="6" s="1"/>
  <c r="AG61" i="6"/>
  <c r="AG139" i="6"/>
  <c r="AG156" i="6"/>
  <c r="AG53" i="6"/>
  <c r="AG69" i="6"/>
  <c r="AG92" i="6"/>
  <c r="AG48" i="6"/>
  <c r="AG55" i="6"/>
  <c r="AG59" i="6"/>
  <c r="AG130" i="6"/>
  <c r="AG128" i="6"/>
  <c r="AG9" i="6"/>
  <c r="AG41" i="6"/>
  <c r="AJ41" i="6" s="1"/>
  <c r="AG47" i="6"/>
  <c r="AJ47" i="6" s="1"/>
  <c r="AG49" i="6"/>
  <c r="AG121" i="6"/>
  <c r="AG39" i="6"/>
  <c r="AJ39" i="6" s="1"/>
  <c r="AG71" i="6"/>
  <c r="AG19" i="6"/>
  <c r="AJ19" i="6" s="1"/>
  <c r="AG11" i="6"/>
  <c r="AJ11" i="6" s="1"/>
  <c r="AG141" i="6"/>
  <c r="AG123" i="6"/>
  <c r="AH123" i="6" s="1"/>
  <c r="AG45" i="6"/>
  <c r="AG115" i="6"/>
  <c r="AG106" i="6"/>
  <c r="AG76" i="6"/>
  <c r="AG3" i="6"/>
  <c r="AG163" i="6" s="1"/>
  <c r="AG29" i="6"/>
  <c r="AJ29" i="6" s="1"/>
  <c r="AG108" i="6"/>
  <c r="AG51" i="6"/>
  <c r="AG119" i="6"/>
  <c r="AG43" i="6"/>
  <c r="AJ43" i="6" s="1"/>
  <c r="AG15" i="6"/>
  <c r="AG7" i="6"/>
  <c r="AG26" i="6"/>
  <c r="AJ26" i="6" s="1"/>
  <c r="AG21" i="6"/>
  <c r="AG13" i="6"/>
  <c r="AJ13" i="6" s="1"/>
  <c r="AG146" i="6"/>
  <c r="AH146" i="6" s="1"/>
  <c r="AG37" i="6"/>
  <c r="AG117" i="6"/>
  <c r="AG17" i="6"/>
  <c r="AG132" i="6"/>
  <c r="AG78" i="6"/>
  <c r="AG113" i="6"/>
  <c r="AG5" i="6"/>
  <c r="AH5" i="6" s="1"/>
  <c r="AG62" i="6"/>
  <c r="AG120" i="6"/>
  <c r="AG85" i="6"/>
  <c r="AG60" i="6"/>
  <c r="AJ60" i="6" s="1"/>
  <c r="AG72" i="6"/>
  <c r="AG124" i="6"/>
  <c r="AG54" i="6"/>
  <c r="AJ54" i="6" s="1"/>
  <c r="AG95" i="6"/>
  <c r="AG35" i="6"/>
  <c r="AJ35" i="6" s="1"/>
  <c r="AG127" i="6"/>
  <c r="AG65" i="6"/>
  <c r="AG73" i="6"/>
  <c r="AJ73" i="6" s="1"/>
  <c r="AG97" i="6"/>
  <c r="AG102" i="6"/>
  <c r="AG105" i="6"/>
  <c r="AG70" i="6"/>
  <c r="AG93" i="6"/>
  <c r="AG133" i="6"/>
  <c r="AG64" i="6"/>
  <c r="AG89" i="6"/>
  <c r="AG122" i="6"/>
  <c r="AG23" i="6"/>
  <c r="AG148" i="6"/>
  <c r="AG147" i="6"/>
  <c r="AG137" i="6"/>
  <c r="AG81" i="6"/>
  <c r="AG77" i="6"/>
  <c r="AJ77" i="6" s="1"/>
  <c r="AG143" i="6"/>
  <c r="AG33" i="6"/>
  <c r="AG153" i="6"/>
  <c r="AG114" i="6"/>
  <c r="AG68" i="6"/>
  <c r="AG103" i="6"/>
  <c r="AG101" i="6"/>
  <c r="AG63" i="6"/>
  <c r="AG125" i="6"/>
  <c r="AG144" i="6"/>
  <c r="AG126" i="6"/>
  <c r="AG88" i="6"/>
  <c r="AG112" i="6"/>
  <c r="AG150" i="6"/>
  <c r="AG99" i="6"/>
  <c r="AG66" i="6"/>
  <c r="AG138" i="6"/>
  <c r="AG31" i="6"/>
  <c r="AG79" i="6"/>
  <c r="AG118" i="6"/>
  <c r="AG110" i="6"/>
  <c r="AG75" i="6"/>
  <c r="AG27" i="6"/>
  <c r="AG91" i="6"/>
  <c r="AG96" i="6"/>
  <c r="AG116" i="6"/>
  <c r="AG145" i="6"/>
  <c r="AG87" i="6"/>
  <c r="AG24" i="6"/>
  <c r="AG16" i="6"/>
  <c r="AG50" i="6"/>
  <c r="AH50" i="6" s="1"/>
  <c r="AG18" i="6"/>
  <c r="AG107" i="6"/>
  <c r="AG46" i="6"/>
  <c r="AG80" i="6"/>
  <c r="AG151" i="6"/>
  <c r="AG109" i="6"/>
  <c r="AG131" i="6"/>
  <c r="AG12" i="6"/>
  <c r="AG6" i="6"/>
  <c r="AG83" i="6"/>
  <c r="AG40" i="6"/>
  <c r="AG4" i="6"/>
  <c r="AG34" i="6"/>
  <c r="AJ34" i="6" s="1"/>
  <c r="AG58" i="6"/>
  <c r="AG142" i="6"/>
  <c r="AH142" i="6" s="1"/>
  <c r="AG14" i="6"/>
  <c r="AG149" i="6"/>
  <c r="AG10" i="6"/>
  <c r="AG32" i="6"/>
  <c r="AG30" i="6"/>
  <c r="AG25" i="6"/>
  <c r="AG42" i="6"/>
  <c r="AJ42" i="6" s="1"/>
  <c r="AG129" i="6"/>
  <c r="AG36" i="6"/>
  <c r="AJ36" i="6" s="1"/>
  <c r="AG28" i="6"/>
  <c r="AJ28" i="6" s="1"/>
  <c r="AG44" i="6"/>
  <c r="AG8" i="6"/>
  <c r="AG20" i="6"/>
  <c r="AH20" i="6" s="1"/>
  <c r="AG22" i="6"/>
  <c r="AG111" i="6"/>
  <c r="AG38" i="6"/>
  <c r="AG82" i="6"/>
  <c r="AI34" i="6"/>
  <c r="AC30" i="6"/>
  <c r="AC8" i="6"/>
  <c r="AB125" i="6"/>
  <c r="AB96" i="6"/>
  <c r="AB116" i="6"/>
  <c r="AB148" i="6"/>
  <c r="AB114" i="6"/>
  <c r="AC73" i="6"/>
  <c r="AC77" i="6"/>
  <c r="AC5" i="6"/>
  <c r="AB119" i="6"/>
  <c r="AC21" i="6"/>
  <c r="AB115" i="6"/>
  <c r="AB113" i="6"/>
  <c r="AB104" i="6"/>
  <c r="AC104" i="6" s="1"/>
  <c r="AB134" i="6"/>
  <c r="AI85" i="6"/>
  <c r="AI38" i="6"/>
  <c r="AC14" i="6"/>
  <c r="AC32" i="6"/>
  <c r="AB91" i="6"/>
  <c r="AC88" i="6"/>
  <c r="AB112" i="6"/>
  <c r="AB110" i="6"/>
  <c r="AC110" i="6" s="1"/>
  <c r="AB138" i="6"/>
  <c r="AC76" i="6"/>
  <c r="AB121" i="6"/>
  <c r="AC13" i="6"/>
  <c r="AB156" i="6"/>
  <c r="AB155" i="6"/>
  <c r="AB92" i="6"/>
  <c r="AI105" i="6"/>
  <c r="AI26" i="6"/>
  <c r="AC43" i="6"/>
  <c r="AC39" i="6"/>
  <c r="AC3" i="6"/>
  <c r="AA160" i="6"/>
  <c r="AI53" i="6"/>
  <c r="AB142" i="6"/>
  <c r="AB107" i="6"/>
  <c r="AC36" i="6"/>
  <c r="AC28" i="6"/>
  <c r="AB120" i="6"/>
  <c r="AC27" i="6"/>
  <c r="AB93" i="6"/>
  <c r="AC24" i="6"/>
  <c r="AB95" i="6"/>
  <c r="AB141" i="6"/>
  <c r="AB132" i="6"/>
  <c r="AB139" i="6"/>
  <c r="AI17" i="6"/>
  <c r="AC84" i="6"/>
  <c r="AI25" i="6"/>
  <c r="AC18" i="6"/>
  <c r="AC40" i="6"/>
  <c r="AB129" i="6"/>
  <c r="AC16" i="6"/>
  <c r="AB122" i="6"/>
  <c r="AB145" i="6"/>
  <c r="AB144" i="6"/>
  <c r="AB117" i="6"/>
  <c r="AB146" i="6"/>
  <c r="AB130" i="6"/>
  <c r="AC7" i="6"/>
  <c r="AB90" i="6"/>
  <c r="AB94" i="6"/>
  <c r="AI65" i="6"/>
  <c r="AI44" i="6"/>
  <c r="AC12" i="6"/>
  <c r="AC6" i="6"/>
  <c r="AB149" i="6"/>
  <c r="AB126" i="6"/>
  <c r="AB99" i="6"/>
  <c r="AB127" i="6"/>
  <c r="AC62" i="6"/>
  <c r="AB89" i="6"/>
  <c r="AC29" i="6"/>
  <c r="AC78" i="6"/>
  <c r="AB100" i="6"/>
  <c r="AI134" i="6"/>
  <c r="AC58" i="6"/>
  <c r="AC42" i="6"/>
  <c r="AC44" i="6"/>
  <c r="AB109" i="6"/>
  <c r="AB131" i="6"/>
  <c r="AB153" i="6"/>
  <c r="AC60" i="6"/>
  <c r="AB147" i="6"/>
  <c r="AB97" i="6"/>
  <c r="AB143" i="6"/>
  <c r="AC41" i="6"/>
  <c r="AB123" i="6"/>
  <c r="AB157" i="6"/>
  <c r="AB165" i="6" s="1"/>
  <c r="AB136" i="6"/>
  <c r="AB152" i="6"/>
  <c r="AF38" i="1"/>
  <c r="AI38" i="1" s="1"/>
  <c r="AF124" i="1"/>
  <c r="AI124" i="1" s="1"/>
  <c r="AF12" i="1"/>
  <c r="AI12" i="1" s="1"/>
  <c r="AF111" i="1"/>
  <c r="AI111" i="1" s="1"/>
  <c r="AF60" i="1"/>
  <c r="AI60" i="1" s="1"/>
  <c r="AF121" i="1"/>
  <c r="AI121" i="1" s="1"/>
  <c r="AF127" i="1"/>
  <c r="AI127" i="1" s="1"/>
  <c r="AF72" i="1"/>
  <c r="AI72" i="1" s="1"/>
  <c r="AF119" i="1"/>
  <c r="AI119" i="1" s="1"/>
  <c r="AF126" i="1"/>
  <c r="AI126" i="1" s="1"/>
  <c r="AF23" i="1"/>
  <c r="AI23" i="1" s="1"/>
  <c r="AF85" i="1"/>
  <c r="AI85" i="1" s="1"/>
  <c r="AF59" i="1"/>
  <c r="AI59" i="1" s="1"/>
  <c r="AF55" i="1"/>
  <c r="AI55" i="1" s="1"/>
  <c r="AF14" i="1"/>
  <c r="AI14" i="1" s="1"/>
  <c r="AF103" i="1"/>
  <c r="AI103" i="1" s="1"/>
  <c r="AF6" i="1"/>
  <c r="AI6" i="1" s="1"/>
  <c r="AF52" i="1"/>
  <c r="AI52" i="1" s="1"/>
  <c r="AF26" i="1"/>
  <c r="AI26" i="1" s="1"/>
  <c r="AF76" i="1"/>
  <c r="AI76" i="1" s="1"/>
  <c r="AF88" i="1"/>
  <c r="AI88" i="1" s="1"/>
  <c r="AF46" i="1"/>
  <c r="AI46" i="1" s="1"/>
  <c r="AF104" i="1"/>
  <c r="AI104" i="1" s="1"/>
  <c r="AF95" i="1"/>
  <c r="AI95" i="1" s="1"/>
  <c r="AF83" i="1"/>
  <c r="AI83" i="1" s="1"/>
  <c r="AF137" i="1"/>
  <c r="AI137" i="1" s="1"/>
  <c r="AF100" i="1"/>
  <c r="AI100" i="1" s="1"/>
  <c r="AF125" i="1"/>
  <c r="AI125" i="1" s="1"/>
  <c r="AF130" i="1"/>
  <c r="AI130" i="1" s="1"/>
  <c r="AF61" i="1"/>
  <c r="AI61" i="1" s="1"/>
  <c r="AF15" i="1"/>
  <c r="AI15" i="1" s="1"/>
  <c r="AF135" i="1"/>
  <c r="AI135" i="1" s="1"/>
  <c r="AF41" i="1"/>
  <c r="AI41" i="1" s="1"/>
  <c r="AF148" i="1"/>
  <c r="AI148" i="1" s="1"/>
  <c r="AF106" i="1"/>
  <c r="AI106" i="1" s="1"/>
  <c r="AF118" i="1"/>
  <c r="AI118" i="1" s="1"/>
  <c r="AF67" i="1"/>
  <c r="AI67" i="1" s="1"/>
  <c r="AF27" i="1"/>
  <c r="AI27" i="1" s="1"/>
  <c r="AF153" i="1"/>
  <c r="AI153" i="1" s="1"/>
  <c r="AF51" i="1"/>
  <c r="AI51" i="1" s="1"/>
  <c r="AF80" i="1"/>
  <c r="AI80" i="1" s="1"/>
  <c r="AF146" i="1"/>
  <c r="AI146" i="1" s="1"/>
  <c r="AF33" i="1"/>
  <c r="AI33" i="1" s="1"/>
  <c r="AF16" i="1"/>
  <c r="AI16" i="1" s="1"/>
  <c r="AF133" i="1"/>
  <c r="AI133" i="1" s="1"/>
  <c r="AF108" i="1"/>
  <c r="AI108" i="1" s="1"/>
  <c r="AF50" i="1"/>
  <c r="AI50" i="1" s="1"/>
  <c r="AF11" i="1"/>
  <c r="AI11" i="1" s="1"/>
  <c r="AF123" i="1"/>
  <c r="AI123" i="1" s="1"/>
  <c r="AF93" i="1"/>
  <c r="AI93" i="1" s="1"/>
  <c r="AF65" i="1"/>
  <c r="AI65" i="1" s="1"/>
  <c r="AF128" i="1"/>
  <c r="AI128" i="1" s="1"/>
  <c r="AF13" i="1"/>
  <c r="AI13" i="1" s="1"/>
  <c r="AF136" i="1"/>
  <c r="AI136" i="1" s="1"/>
  <c r="AF74" i="1"/>
  <c r="AI74" i="1" s="1"/>
  <c r="AF89" i="1"/>
  <c r="AI89" i="1" s="1"/>
  <c r="AF122" i="1"/>
  <c r="AF17" i="1"/>
  <c r="AI17" i="1" s="1"/>
  <c r="AF3" i="1"/>
  <c r="AF54" i="1"/>
  <c r="AI54" i="1" s="1"/>
  <c r="AF29" i="1"/>
  <c r="AI29" i="1" s="1"/>
  <c r="AF143" i="1"/>
  <c r="AI143" i="1" s="1"/>
  <c r="AF34" i="1"/>
  <c r="AI34" i="1" s="1"/>
  <c r="AF138" i="1"/>
  <c r="AI138" i="1" s="1"/>
  <c r="AF79" i="1"/>
  <c r="AI79" i="1" s="1"/>
  <c r="AF8" i="1"/>
  <c r="AI8" i="1" s="1"/>
  <c r="AF40" i="1"/>
  <c r="AI40" i="1" s="1"/>
  <c r="AF98" i="1"/>
  <c r="AI98" i="1" s="1"/>
  <c r="AF35" i="1"/>
  <c r="AI35" i="1" s="1"/>
  <c r="AF90" i="1"/>
  <c r="AI90" i="1" s="1"/>
  <c r="AF68" i="1"/>
  <c r="AI68" i="1" s="1"/>
  <c r="AF110" i="1"/>
  <c r="AI110" i="1" s="1"/>
  <c r="AF154" i="1"/>
  <c r="AI154" i="1" s="1"/>
  <c r="AF131" i="1"/>
  <c r="AI131" i="1" s="1"/>
  <c r="AF56" i="1"/>
  <c r="AI56" i="1" s="1"/>
  <c r="AF101" i="1"/>
  <c r="AI101" i="1" s="1"/>
  <c r="AF117" i="1"/>
  <c r="AI117" i="1" s="1"/>
  <c r="AF57" i="1"/>
  <c r="AI57" i="1" s="1"/>
  <c r="AF30" i="1"/>
  <c r="AI30" i="1" s="1"/>
  <c r="AF157" i="1"/>
  <c r="AF165" i="1" s="1"/>
  <c r="AF166" i="1" s="1"/>
  <c r="F28" i="5" s="1"/>
  <c r="AF141" i="1"/>
  <c r="AI141" i="1" s="1"/>
  <c r="AF47" i="1"/>
  <c r="AI47" i="1" s="1"/>
  <c r="AF24" i="1"/>
  <c r="AI24" i="1" s="1"/>
  <c r="AF149" i="1"/>
  <c r="AI149" i="1" s="1"/>
  <c r="AF45" i="1"/>
  <c r="AI45" i="1" s="1"/>
  <c r="AF82" i="1"/>
  <c r="AI82" i="1" s="1"/>
  <c r="AF10" i="1"/>
  <c r="AI10" i="1" s="1"/>
  <c r="AF66" i="1"/>
  <c r="AI66" i="1" s="1"/>
  <c r="AF25" i="1"/>
  <c r="AI25" i="1" s="1"/>
  <c r="AF156" i="1"/>
  <c r="AI156" i="1" s="1"/>
  <c r="AF53" i="1"/>
  <c r="AI53" i="1" s="1"/>
  <c r="AF9" i="1"/>
  <c r="AI9" i="1" s="1"/>
  <c r="AF112" i="1"/>
  <c r="AI112" i="1" s="1"/>
  <c r="AF116" i="1"/>
  <c r="AI116" i="1" s="1"/>
  <c r="AF91" i="1"/>
  <c r="AI91" i="1" s="1"/>
  <c r="AF42" i="1"/>
  <c r="AI42" i="1" s="1"/>
  <c r="AF31" i="1"/>
  <c r="AI31" i="1" s="1"/>
  <c r="AF96" i="1"/>
  <c r="AI96" i="1" s="1"/>
  <c r="AF43" i="1"/>
  <c r="AI43" i="1" s="1"/>
  <c r="AF36" i="1"/>
  <c r="AI36" i="1" s="1"/>
  <c r="AF129" i="1"/>
  <c r="AI129" i="1" s="1"/>
  <c r="AF144" i="1"/>
  <c r="AI144" i="1" s="1"/>
  <c r="AF86" i="1"/>
  <c r="AI86" i="1" s="1"/>
  <c r="AF19" i="1"/>
  <c r="AI19" i="1" s="1"/>
  <c r="AF134" i="1"/>
  <c r="AI134" i="1" s="1"/>
  <c r="AF114" i="1"/>
  <c r="AI114" i="1" s="1"/>
  <c r="AF58" i="1"/>
  <c r="AI58" i="1" s="1"/>
  <c r="AF78" i="1"/>
  <c r="AI78" i="1" s="1"/>
  <c r="AF63" i="1"/>
  <c r="AI63" i="1" s="1"/>
  <c r="AF155" i="1"/>
  <c r="AI155" i="1" s="1"/>
  <c r="AF39" i="1"/>
  <c r="AI39" i="1" s="1"/>
  <c r="AF49" i="1"/>
  <c r="AI49" i="1" s="1"/>
  <c r="AF140" i="1"/>
  <c r="AI140" i="1" s="1"/>
  <c r="AF151" i="1"/>
  <c r="AI151" i="1" s="1"/>
  <c r="AF44" i="1"/>
  <c r="AI44" i="1" s="1"/>
  <c r="AF139" i="1"/>
  <c r="AI139" i="1" s="1"/>
  <c r="AF152" i="1"/>
  <c r="AI152" i="1" s="1"/>
  <c r="AF87" i="1"/>
  <c r="AI87" i="1" s="1"/>
  <c r="AF37" i="1"/>
  <c r="AI37" i="1" s="1"/>
  <c r="AF22" i="1"/>
  <c r="AI22" i="1" s="1"/>
  <c r="AF132" i="1"/>
  <c r="AI132" i="1" s="1"/>
  <c r="AF75" i="1"/>
  <c r="AI75" i="1" s="1"/>
  <c r="AF102" i="1"/>
  <c r="AI102" i="1" s="1"/>
  <c r="AF77" i="1"/>
  <c r="AI77" i="1" s="1"/>
  <c r="AF147" i="1"/>
  <c r="AI147" i="1" s="1"/>
  <c r="AF62" i="1"/>
  <c r="AI62" i="1" s="1"/>
  <c r="AF94" i="1"/>
  <c r="AI94" i="1" s="1"/>
  <c r="AF81" i="1"/>
  <c r="AI81" i="1" s="1"/>
  <c r="AF71" i="1"/>
  <c r="AI71" i="1" s="1"/>
  <c r="AF120" i="1"/>
  <c r="AI120" i="1" s="1"/>
  <c r="AF109" i="1"/>
  <c r="AI109" i="1" s="1"/>
  <c r="AF92" i="1"/>
  <c r="AI92" i="1" s="1"/>
  <c r="AF84" i="1"/>
  <c r="AI84" i="1" s="1"/>
  <c r="AF107" i="1"/>
  <c r="AI107" i="1" s="1"/>
  <c r="AF7" i="1"/>
  <c r="AF20" i="1"/>
  <c r="AI20" i="1" s="1"/>
  <c r="AF18" i="1"/>
  <c r="AI18" i="1" s="1"/>
  <c r="AF28" i="1"/>
  <c r="AI28" i="1" s="1"/>
  <c r="AF113" i="1"/>
  <c r="AI113" i="1" s="1"/>
  <c r="AF97" i="1"/>
  <c r="AI97" i="1" s="1"/>
  <c r="AF145" i="1"/>
  <c r="AI145" i="1" s="1"/>
  <c r="AF99" i="1"/>
  <c r="AI99" i="1" s="1"/>
  <c r="AF69" i="1"/>
  <c r="AI69" i="1" s="1"/>
  <c r="AF64" i="1"/>
  <c r="AI64" i="1" s="1"/>
  <c r="AF32" i="1"/>
  <c r="AI32" i="1" s="1"/>
  <c r="AF5" i="1"/>
  <c r="AI5" i="1" s="1"/>
  <c r="AF4" i="1"/>
  <c r="AI4" i="1" s="1"/>
  <c r="AF21" i="1"/>
  <c r="AI21" i="1" s="1"/>
  <c r="AF48" i="1"/>
  <c r="AI48" i="1" s="1"/>
  <c r="AF105" i="1"/>
  <c r="AI105" i="1" s="1"/>
  <c r="AF150" i="1"/>
  <c r="AI150" i="1" s="1"/>
  <c r="AF115" i="1"/>
  <c r="AI115" i="1" s="1"/>
  <c r="AF70" i="1"/>
  <c r="AI70" i="1" s="1"/>
  <c r="AF142" i="1"/>
  <c r="AI142" i="1" s="1"/>
  <c r="AF73" i="1"/>
  <c r="AI73" i="1" s="1"/>
  <c r="AB145" i="1"/>
  <c r="AB144" i="1"/>
  <c r="AC144" i="1" s="1"/>
  <c r="AG145" i="1"/>
  <c r="AG62" i="1"/>
  <c r="AG31" i="1"/>
  <c r="AG29" i="1"/>
  <c r="AG5" i="1"/>
  <c r="AJ5" i="1" s="1"/>
  <c r="AC13" i="1"/>
  <c r="S160" i="1"/>
  <c r="C6" i="5"/>
  <c r="C7" i="5" s="1"/>
  <c r="C40" i="5"/>
  <c r="AC31" i="1"/>
  <c r="D5" i="5"/>
  <c r="D39" i="5"/>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157" i="6" s="1"/>
  <c r="AG165" i="6" s="1"/>
  <c r="AG5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G26" i="1"/>
  <c r="AG141" i="1"/>
  <c r="AG69" i="1"/>
  <c r="AG80" i="1"/>
  <c r="AG144" i="1"/>
  <c r="AG95" i="1"/>
  <c r="AG41" i="1"/>
  <c r="AG7" i="1"/>
  <c r="AG21" i="1"/>
  <c r="AG39" i="1"/>
  <c r="AG89" i="1"/>
  <c r="AG77" i="1"/>
  <c r="AG149" i="1"/>
  <c r="AG17" i="1"/>
  <c r="AG12" i="1"/>
  <c r="AG46" i="1"/>
  <c r="AG14" i="1"/>
  <c r="AG68" i="1"/>
  <c r="AG48" i="1"/>
  <c r="AG65" i="1"/>
  <c r="AG140" i="1"/>
  <c r="AG157" i="1"/>
  <c r="AG165" i="1" s="1"/>
  <c r="AG166" i="1" s="1"/>
  <c r="F18" i="5" s="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G138" i="1"/>
  <c r="AG118" i="1"/>
  <c r="AG49" i="1"/>
  <c r="AG24" i="1"/>
  <c r="AG3" i="1"/>
  <c r="AG133" i="1"/>
  <c r="AG33" i="1"/>
  <c r="AG147" i="1"/>
  <c r="AG66" i="1"/>
  <c r="AG20" i="1"/>
  <c r="AG59" i="1"/>
  <c r="AG146" i="1"/>
  <c r="AG38" i="1"/>
  <c r="AG30" i="1"/>
  <c r="AG11" i="1"/>
  <c r="AG109" i="1"/>
  <c r="AG139" i="1"/>
  <c r="AG128" i="1"/>
  <c r="AG56" i="1"/>
  <c r="AG104" i="1"/>
  <c r="AG155" i="1"/>
  <c r="AB120" i="1"/>
  <c r="AG37" i="1"/>
  <c r="AG70" i="1"/>
  <c r="AG4" i="1"/>
  <c r="AB81" i="1"/>
  <c r="AB91" i="1"/>
  <c r="AB102" i="1"/>
  <c r="AB35" i="1"/>
  <c r="AB73" i="1"/>
  <c r="AB98" i="1"/>
  <c r="AB75" i="1"/>
  <c r="AC75" i="1" s="1"/>
  <c r="AG92" i="1"/>
  <c r="AG156" i="1"/>
  <c r="AG23" i="1"/>
  <c r="AG84" i="1"/>
  <c r="AB37" i="1"/>
  <c r="AC37" i="1" s="1"/>
  <c r="AB136" i="1"/>
  <c r="AB51" i="1"/>
  <c r="AG107" i="1"/>
  <c r="AG34" i="1"/>
  <c r="AG134" i="1"/>
  <c r="AG117" i="1"/>
  <c r="AG112" i="1"/>
  <c r="AB43" i="1"/>
  <c r="AB10" i="1"/>
  <c r="AC10" i="1" s="1"/>
  <c r="AB125" i="1"/>
  <c r="AC125" i="1" s="1"/>
  <c r="AB117" i="1"/>
  <c r="AC117" i="1" s="1"/>
  <c r="AJ68" i="6" l="1"/>
  <c r="AJ79" i="6"/>
  <c r="AK79" i="6" s="1"/>
  <c r="AJ31" i="6"/>
  <c r="AJ33" i="6"/>
  <c r="AK33" i="6" s="1"/>
  <c r="AJ72" i="6"/>
  <c r="AJ65" i="6"/>
  <c r="AJ63" i="6"/>
  <c r="AK63" i="6" s="1"/>
  <c r="AJ75" i="6"/>
  <c r="AK75" i="6" s="1"/>
  <c r="AH124" i="6"/>
  <c r="AH144" i="6"/>
  <c r="AH134" i="1"/>
  <c r="AJ45" i="6"/>
  <c r="AH150" i="6"/>
  <c r="AH62" i="6"/>
  <c r="AH46" i="6"/>
  <c r="AH117" i="1"/>
  <c r="AH63" i="1"/>
  <c r="AJ120" i="1"/>
  <c r="AJ51" i="6"/>
  <c r="AJ53" i="6"/>
  <c r="AK53" i="6" s="1"/>
  <c r="AJ71" i="6"/>
  <c r="AK71" i="6" s="1"/>
  <c r="C41" i="5"/>
  <c r="C82" i="5"/>
  <c r="C83" i="5" s="1"/>
  <c r="AJ61" i="6"/>
  <c r="D88" i="5"/>
  <c r="AJ55" i="6"/>
  <c r="AK55" i="6" s="1"/>
  <c r="AJ57" i="6"/>
  <c r="AK57" i="6" s="1"/>
  <c r="AC154" i="6"/>
  <c r="E87" i="5"/>
  <c r="AJ82" i="6"/>
  <c r="AK82" i="6" s="1"/>
  <c r="AJ37" i="6"/>
  <c r="AK37" i="6" s="1"/>
  <c r="AJ49" i="6"/>
  <c r="B84" i="5"/>
  <c r="B88" i="5"/>
  <c r="AJ69" i="6"/>
  <c r="C46" i="5"/>
  <c r="C80" i="5"/>
  <c r="AH156" i="1"/>
  <c r="AJ85" i="6"/>
  <c r="AK85" i="6" s="1"/>
  <c r="AH153" i="6"/>
  <c r="AH102" i="6"/>
  <c r="AH116" i="6"/>
  <c r="AH132" i="6"/>
  <c r="D46" i="5"/>
  <c r="AI157" i="6"/>
  <c r="AF165" i="6"/>
  <c r="AF166" i="6" s="1"/>
  <c r="F33" i="5" s="1"/>
  <c r="AA161" i="6"/>
  <c r="E44" i="5"/>
  <c r="AI3" i="6"/>
  <c r="AF163" i="6"/>
  <c r="AF164" i="6" s="1"/>
  <c r="F32" i="5" s="1"/>
  <c r="F34" i="5" s="1"/>
  <c r="D10" i="5"/>
  <c r="V162" i="6"/>
  <c r="AI157" i="1"/>
  <c r="AI3" i="1"/>
  <c r="AF163" i="1"/>
  <c r="AF164" i="1" s="1"/>
  <c r="F27" i="5" s="1"/>
  <c r="F29" i="5" s="1"/>
  <c r="AF160" i="1"/>
  <c r="AF161" i="1" s="1"/>
  <c r="AF162" i="1" s="1"/>
  <c r="AH33" i="1"/>
  <c r="AH23" i="1"/>
  <c r="AJ86" i="6"/>
  <c r="AJ88" i="6"/>
  <c r="AK88" i="6" s="1"/>
  <c r="AJ141" i="6"/>
  <c r="AK141" i="6" s="1"/>
  <c r="AG163" i="1"/>
  <c r="AG164" i="1" s="1"/>
  <c r="F17" i="5" s="1"/>
  <c r="F19" i="5" s="1"/>
  <c r="AC3" i="1"/>
  <c r="AB160" i="1"/>
  <c r="AB161" i="1" s="1"/>
  <c r="AB162" i="1" s="1"/>
  <c r="AB163" i="1"/>
  <c r="AB164" i="1" s="1"/>
  <c r="E17" i="5" s="1"/>
  <c r="W162" i="6"/>
  <c r="D11" i="5"/>
  <c r="AG166" i="6"/>
  <c r="F23" i="5" s="1"/>
  <c r="AB166" i="6"/>
  <c r="E23" i="5" s="1"/>
  <c r="E24" i="5" s="1"/>
  <c r="AC157" i="1"/>
  <c r="AB165" i="1"/>
  <c r="AB166" i="1" s="1"/>
  <c r="E18" i="5" s="1"/>
  <c r="AG164" i="6"/>
  <c r="F22" i="5" s="1"/>
  <c r="R162" i="6"/>
  <c r="C11" i="5"/>
  <c r="C12" i="5" s="1"/>
  <c r="AH24" i="6"/>
  <c r="AH68" i="6"/>
  <c r="AH145" i="6"/>
  <c r="AH23" i="6"/>
  <c r="AH40" i="6"/>
  <c r="AH14" i="6"/>
  <c r="AH16" i="6"/>
  <c r="AH48" i="6"/>
  <c r="AH111" i="6"/>
  <c r="AH110" i="6"/>
  <c r="AH112" i="6"/>
  <c r="AH95" i="6"/>
  <c r="AH107" i="6"/>
  <c r="AH59" i="6"/>
  <c r="AJ138" i="6"/>
  <c r="AK138" i="6" s="1"/>
  <c r="AH131" i="6"/>
  <c r="AH93" i="6"/>
  <c r="AH10" i="6"/>
  <c r="AH89" i="6"/>
  <c r="AJ14" i="6"/>
  <c r="AK14" i="6" s="1"/>
  <c r="AJ50" i="6"/>
  <c r="AK50" i="6" s="1"/>
  <c r="AJ152" i="6"/>
  <c r="AK152" i="6" s="1"/>
  <c r="AH30" i="6"/>
  <c r="AH80" i="6"/>
  <c r="AK34" i="6"/>
  <c r="AH122" i="6"/>
  <c r="AH97" i="6"/>
  <c r="AH149" i="6"/>
  <c r="AK67" i="6"/>
  <c r="AJ105" i="6"/>
  <c r="AK105" i="6" s="1"/>
  <c r="AH69" i="6"/>
  <c r="AJ16" i="6"/>
  <c r="AK16" i="6" s="1"/>
  <c r="AJ155" i="6"/>
  <c r="AK68" i="6"/>
  <c r="AH127" i="6"/>
  <c r="AJ48" i="6"/>
  <c r="AK48" i="6" s="1"/>
  <c r="AH91" i="6"/>
  <c r="AH66" i="6"/>
  <c r="AJ130" i="6"/>
  <c r="AH12" i="6"/>
  <c r="AH133" i="6"/>
  <c r="AH120" i="6"/>
  <c r="AJ106" i="6"/>
  <c r="AJ100" i="6"/>
  <c r="AK100" i="6" s="1"/>
  <c r="AJ92" i="6"/>
  <c r="AK92" i="6" s="1"/>
  <c r="AJ110" i="6"/>
  <c r="AK110" i="6" s="1"/>
  <c r="AJ96" i="6"/>
  <c r="AK31" i="6"/>
  <c r="AJ12" i="6"/>
  <c r="AK12" i="6" s="1"/>
  <c r="AC130" i="6"/>
  <c r="AH148" i="6"/>
  <c r="AH54" i="6"/>
  <c r="AH113" i="6"/>
  <c r="AH45" i="6"/>
  <c r="AH130" i="6"/>
  <c r="AH39" i="6"/>
  <c r="AH84" i="6"/>
  <c r="AH155" i="6"/>
  <c r="AJ40" i="6"/>
  <c r="AK40" i="6" s="1"/>
  <c r="AJ5" i="6"/>
  <c r="AK5" i="6" s="1"/>
  <c r="AH28" i="6"/>
  <c r="AK77" i="6"/>
  <c r="AH115" i="6"/>
  <c r="AC96" i="6"/>
  <c r="AH104" i="6"/>
  <c r="AH75" i="6"/>
  <c r="AC100" i="6"/>
  <c r="AK35" i="6"/>
  <c r="AH138" i="6"/>
  <c r="AH108" i="6"/>
  <c r="AH49" i="6"/>
  <c r="AH57" i="6"/>
  <c r="AH140" i="6"/>
  <c r="AH78" i="6"/>
  <c r="AJ78" i="6"/>
  <c r="AK78" i="6" s="1"/>
  <c r="AH37" i="1"/>
  <c r="AJ66" i="6"/>
  <c r="AK66" i="6" s="1"/>
  <c r="AC147" i="6"/>
  <c r="AJ147" i="6"/>
  <c r="AK147" i="6" s="1"/>
  <c r="AJ23" i="6"/>
  <c r="AK23" i="6" s="1"/>
  <c r="AC155" i="6"/>
  <c r="AC149" i="6"/>
  <c r="AJ149" i="6"/>
  <c r="AK149" i="6" s="1"/>
  <c r="AK54" i="6"/>
  <c r="AC144" i="6"/>
  <c r="AJ144" i="6"/>
  <c r="AK144" i="6" s="1"/>
  <c r="AC129" i="6"/>
  <c r="AJ129" i="6"/>
  <c r="AK129" i="6" s="1"/>
  <c r="AK36" i="6"/>
  <c r="AH44" i="6"/>
  <c r="AJ44" i="6"/>
  <c r="AK44" i="6" s="1"/>
  <c r="AH83" i="6"/>
  <c r="AJ83" i="6"/>
  <c r="AK83" i="6" s="1"/>
  <c r="AH125" i="6"/>
  <c r="AH143" i="6"/>
  <c r="AK73" i="6"/>
  <c r="AH60" i="6"/>
  <c r="AH17" i="6"/>
  <c r="AJ17" i="6"/>
  <c r="AK17" i="6" s="1"/>
  <c r="AH15" i="6"/>
  <c r="AJ15" i="6"/>
  <c r="AK15" i="6" s="1"/>
  <c r="AJ104" i="6"/>
  <c r="AC141" i="6"/>
  <c r="AK51" i="6"/>
  <c r="AJ108" i="6"/>
  <c r="AC150" i="6"/>
  <c r="AJ150" i="6"/>
  <c r="AK150" i="6" s="1"/>
  <c r="AH35" i="6"/>
  <c r="AH137" i="6"/>
  <c r="AH106" i="6"/>
  <c r="AH98" i="6"/>
  <c r="AH92" i="6"/>
  <c r="AH154" i="6"/>
  <c r="AI137" i="6"/>
  <c r="AI98" i="6"/>
  <c r="AC143" i="6"/>
  <c r="AJ143" i="6"/>
  <c r="AJ3" i="6"/>
  <c r="AH3" i="6"/>
  <c r="AG160" i="6"/>
  <c r="AH39" i="1"/>
  <c r="AI130" i="6"/>
  <c r="AC95" i="6"/>
  <c r="AJ95" i="6"/>
  <c r="AK95" i="6" s="1"/>
  <c r="AC113" i="6"/>
  <c r="AJ113" i="6"/>
  <c r="AK113" i="6" s="1"/>
  <c r="AC114" i="6"/>
  <c r="AJ114" i="6"/>
  <c r="AK114" i="6" s="1"/>
  <c r="AC105" i="6"/>
  <c r="AH6" i="6"/>
  <c r="AJ6" i="6"/>
  <c r="AK6" i="6" s="1"/>
  <c r="AH18" i="6"/>
  <c r="AH64" i="6"/>
  <c r="AJ64" i="6"/>
  <c r="AK64" i="6" s="1"/>
  <c r="AH117" i="6"/>
  <c r="AC118" i="6"/>
  <c r="AJ118" i="6"/>
  <c r="AK118" i="6" s="1"/>
  <c r="AH79" i="6"/>
  <c r="AF160" i="6"/>
  <c r="AH19" i="6"/>
  <c r="AH86" i="6"/>
  <c r="AI86" i="6"/>
  <c r="AJ80" i="6"/>
  <c r="AK80" i="6" s="1"/>
  <c r="AI140" i="6"/>
  <c r="AC127" i="6"/>
  <c r="AJ127" i="6"/>
  <c r="AK127" i="6" s="1"/>
  <c r="AH21" i="1"/>
  <c r="AJ136" i="6"/>
  <c r="AK136" i="6" s="1"/>
  <c r="AC153" i="6"/>
  <c r="AJ153" i="6"/>
  <c r="AK153" i="6" s="1"/>
  <c r="AC138" i="6"/>
  <c r="AC94" i="6"/>
  <c r="AJ94" i="6"/>
  <c r="AC145" i="6"/>
  <c r="AJ145" i="6"/>
  <c r="AK145" i="6" s="1"/>
  <c r="AI84" i="6"/>
  <c r="AK84" i="6" s="1"/>
  <c r="AC107" i="6"/>
  <c r="AJ107" i="6"/>
  <c r="AK107" i="6" s="1"/>
  <c r="AK43" i="6"/>
  <c r="AJ156" i="6"/>
  <c r="AK156" i="6" s="1"/>
  <c r="AC156" i="6"/>
  <c r="AC112" i="6"/>
  <c r="AJ112" i="6"/>
  <c r="AK112" i="6" s="1"/>
  <c r="AI45" i="6"/>
  <c r="AC115" i="6"/>
  <c r="AJ115" i="6"/>
  <c r="AK115" i="6" s="1"/>
  <c r="AC148" i="6"/>
  <c r="AJ148" i="6"/>
  <c r="AK148" i="6" s="1"/>
  <c r="AJ30" i="6"/>
  <c r="AK30" i="6" s="1"/>
  <c r="AC92" i="6"/>
  <c r="AH82" i="6"/>
  <c r="AH36" i="6"/>
  <c r="AH27" i="6"/>
  <c r="AJ27" i="6"/>
  <c r="AK27" i="6" s="1"/>
  <c r="AH99" i="6"/>
  <c r="AH101" i="6"/>
  <c r="AH81" i="6"/>
  <c r="AJ81" i="6"/>
  <c r="AK81" i="6" s="1"/>
  <c r="AH119" i="6"/>
  <c r="AJ128" i="6"/>
  <c r="AC133" i="6"/>
  <c r="AJ133" i="6"/>
  <c r="AK133" i="6" s="1"/>
  <c r="AJ140" i="6"/>
  <c r="AJ10" i="6"/>
  <c r="AK10" i="6" s="1"/>
  <c r="AH135" i="6"/>
  <c r="AH77" i="6"/>
  <c r="AH31" i="6"/>
  <c r="AH63" i="6"/>
  <c r="AH94" i="6"/>
  <c r="AI94" i="6"/>
  <c r="AH67" i="6"/>
  <c r="AH139" i="6"/>
  <c r="AH121" i="6"/>
  <c r="AJ24" i="6"/>
  <c r="AK24" i="6" s="1"/>
  <c r="AC146" i="6"/>
  <c r="AJ146" i="6"/>
  <c r="AK146" i="6" s="1"/>
  <c r="AC134" i="6"/>
  <c r="AJ134" i="6"/>
  <c r="AK134" i="6" s="1"/>
  <c r="AK60" i="6"/>
  <c r="AH9" i="1"/>
  <c r="AC157" i="6"/>
  <c r="AJ157" i="6"/>
  <c r="AC131" i="6"/>
  <c r="AJ131" i="6"/>
  <c r="AK131" i="6" s="1"/>
  <c r="AC99" i="6"/>
  <c r="AJ99" i="6"/>
  <c r="AK99" i="6" s="1"/>
  <c r="AJ90" i="6"/>
  <c r="AJ18" i="6"/>
  <c r="AK18" i="6" s="1"/>
  <c r="AC93" i="6"/>
  <c r="AJ93" i="6"/>
  <c r="AK93" i="6" s="1"/>
  <c r="AC142" i="6"/>
  <c r="AJ142" i="6"/>
  <c r="AK142" i="6" s="1"/>
  <c r="AI49" i="6"/>
  <c r="AC106" i="6"/>
  <c r="AC116" i="6"/>
  <c r="AJ116" i="6"/>
  <c r="AK116" i="6" s="1"/>
  <c r="AH38" i="6"/>
  <c r="AJ38" i="6"/>
  <c r="AK38" i="6" s="1"/>
  <c r="AH129" i="6"/>
  <c r="AH103" i="6"/>
  <c r="AH56" i="6"/>
  <c r="AJ56" i="6"/>
  <c r="AK56" i="6" s="1"/>
  <c r="AJ59" i="6"/>
  <c r="AK59" i="6" s="1"/>
  <c r="AC152" i="6"/>
  <c r="AC137" i="6"/>
  <c r="AJ137" i="6"/>
  <c r="AH41" i="6"/>
  <c r="AH47" i="6"/>
  <c r="AI47" i="6"/>
  <c r="AK47" i="6" s="1"/>
  <c r="AH29" i="6"/>
  <c r="AH96" i="6"/>
  <c r="AI96" i="6"/>
  <c r="AH100" i="6"/>
  <c r="AH55" i="6"/>
  <c r="AH152" i="6"/>
  <c r="AI41" i="6"/>
  <c r="AK41" i="6" s="1"/>
  <c r="AK28" i="6"/>
  <c r="AC101" i="6"/>
  <c r="AJ101" i="6"/>
  <c r="AK101" i="6" s="1"/>
  <c r="AC123" i="6"/>
  <c r="AJ123" i="6"/>
  <c r="AK123" i="6" s="1"/>
  <c r="AC109" i="6"/>
  <c r="AJ109" i="6"/>
  <c r="AK109" i="6" s="1"/>
  <c r="AJ126" i="6"/>
  <c r="AK126" i="6" s="1"/>
  <c r="AC126" i="6"/>
  <c r="AC122" i="6"/>
  <c r="AJ122" i="6"/>
  <c r="AK122" i="6" s="1"/>
  <c r="AC139" i="6"/>
  <c r="AJ139" i="6"/>
  <c r="AK139" i="6" s="1"/>
  <c r="AK26" i="6"/>
  <c r="AC121" i="6"/>
  <c r="AJ121" i="6"/>
  <c r="AK121" i="6" s="1"/>
  <c r="AC91" i="6"/>
  <c r="AJ91" i="6"/>
  <c r="AK91" i="6" s="1"/>
  <c r="AK11" i="6"/>
  <c r="AI69" i="6"/>
  <c r="AK69" i="6" s="1"/>
  <c r="AI108" i="6"/>
  <c r="AC119" i="6"/>
  <c r="AJ119" i="6"/>
  <c r="AK119" i="6" s="1"/>
  <c r="AH42" i="6"/>
  <c r="AH58" i="6"/>
  <c r="AJ58" i="6"/>
  <c r="AK58" i="6" s="1"/>
  <c r="AH109" i="6"/>
  <c r="AH147" i="6"/>
  <c r="AH70" i="6"/>
  <c r="AJ70" i="6"/>
  <c r="AK70" i="6" s="1"/>
  <c r="AK13" i="6"/>
  <c r="AH141" i="6"/>
  <c r="AH134" i="6"/>
  <c r="AJ46" i="6"/>
  <c r="AK46" i="6" s="1"/>
  <c r="AC136" i="6"/>
  <c r="AC98" i="6"/>
  <c r="AJ98" i="6"/>
  <c r="AC111" i="6"/>
  <c r="AJ111" i="6"/>
  <c r="AK111" i="6" s="1"/>
  <c r="AH37" i="6"/>
  <c r="AH73" i="6"/>
  <c r="AH43" i="6"/>
  <c r="AH51" i="6"/>
  <c r="AH88" i="6"/>
  <c r="AH90" i="6"/>
  <c r="AH71" i="6"/>
  <c r="AH61" i="6"/>
  <c r="AI61" i="6"/>
  <c r="AH11" i="6"/>
  <c r="AI106" i="6"/>
  <c r="AC89" i="6"/>
  <c r="AJ89" i="6"/>
  <c r="AK89" i="6" s="1"/>
  <c r="AH4" i="6"/>
  <c r="AJ4" i="6"/>
  <c r="AK4" i="6" s="1"/>
  <c r="AC151" i="6"/>
  <c r="AJ151" i="6"/>
  <c r="AK151" i="6" s="1"/>
  <c r="AH128" i="6"/>
  <c r="AH34" i="1"/>
  <c r="AI128" i="6"/>
  <c r="AC90" i="6"/>
  <c r="AI104" i="6"/>
  <c r="AK65" i="6"/>
  <c r="AI19" i="6"/>
  <c r="AK19" i="6" s="1"/>
  <c r="AC120" i="6"/>
  <c r="AJ120" i="6"/>
  <c r="AK120" i="6" s="1"/>
  <c r="AI39" i="6"/>
  <c r="AK39" i="6" s="1"/>
  <c r="AC125" i="6"/>
  <c r="AJ125" i="6"/>
  <c r="AK125" i="6" s="1"/>
  <c r="AH22" i="6"/>
  <c r="AH25" i="6"/>
  <c r="AJ25" i="6"/>
  <c r="AK25" i="6" s="1"/>
  <c r="AH34" i="6"/>
  <c r="AH151" i="6"/>
  <c r="AH87" i="6"/>
  <c r="AJ87" i="6"/>
  <c r="AK87" i="6" s="1"/>
  <c r="AH118" i="6"/>
  <c r="AH114" i="6"/>
  <c r="AH21" i="6"/>
  <c r="AJ21" i="6"/>
  <c r="AK21" i="6" s="1"/>
  <c r="AH9" i="6"/>
  <c r="AJ9" i="6"/>
  <c r="AK9" i="6" s="1"/>
  <c r="AH52" i="6"/>
  <c r="AJ52" i="6"/>
  <c r="AK52" i="6" s="1"/>
  <c r="AC124" i="6"/>
  <c r="AJ124" i="6"/>
  <c r="AK124" i="6" s="1"/>
  <c r="AK29" i="6"/>
  <c r="AJ135" i="6"/>
  <c r="AK135" i="6" s="1"/>
  <c r="AC103" i="6"/>
  <c r="AJ103" i="6"/>
  <c r="AK103" i="6" s="1"/>
  <c r="AJ22" i="6"/>
  <c r="AK22" i="6" s="1"/>
  <c r="AH126" i="6"/>
  <c r="AH33" i="6"/>
  <c r="AH105" i="6"/>
  <c r="AH13" i="6"/>
  <c r="AH65" i="6"/>
  <c r="AH72" i="6"/>
  <c r="AI72" i="6"/>
  <c r="AK72" i="6" s="1"/>
  <c r="AH156" i="6"/>
  <c r="AI90" i="6"/>
  <c r="AJ62" i="6"/>
  <c r="AK62" i="6" s="1"/>
  <c r="AK42" i="6"/>
  <c r="AC97" i="6"/>
  <c r="AJ97" i="6"/>
  <c r="AK97" i="6" s="1"/>
  <c r="AJ117" i="6"/>
  <c r="AK117" i="6" s="1"/>
  <c r="AC117" i="6"/>
  <c r="AC132" i="6"/>
  <c r="AJ132" i="6"/>
  <c r="AK132" i="6" s="1"/>
  <c r="AH8" i="6"/>
  <c r="AJ8" i="6"/>
  <c r="AK8" i="6" s="1"/>
  <c r="AH32" i="6"/>
  <c r="AJ32" i="6"/>
  <c r="AK32" i="6" s="1"/>
  <c r="AJ7" i="6"/>
  <c r="AK7" i="6" s="1"/>
  <c r="AH7" i="6"/>
  <c r="AH76" i="6"/>
  <c r="AJ76" i="6"/>
  <c r="AK76" i="6" s="1"/>
  <c r="AH157" i="6"/>
  <c r="AH74" i="6"/>
  <c r="AJ74" i="6"/>
  <c r="AK74" i="6" s="1"/>
  <c r="AJ154" i="6"/>
  <c r="AK154" i="6" s="1"/>
  <c r="AJ20" i="6"/>
  <c r="AK20" i="6" s="1"/>
  <c r="AB160" i="6"/>
  <c r="AC102" i="6"/>
  <c r="AJ102" i="6"/>
  <c r="AK102" i="6" s="1"/>
  <c r="AH136" i="6"/>
  <c r="AH53" i="6"/>
  <c r="AH85" i="6"/>
  <c r="AH26" i="6"/>
  <c r="AI143" i="6"/>
  <c r="AI155" i="6"/>
  <c r="AH36" i="1"/>
  <c r="AH153" i="1"/>
  <c r="AH30" i="1"/>
  <c r="AH121" i="1"/>
  <c r="AH137" i="1"/>
  <c r="AH46" i="1"/>
  <c r="AH129" i="1"/>
  <c r="AH149" i="1"/>
  <c r="AH140" i="1"/>
  <c r="AH120" i="1"/>
  <c r="AH83" i="1"/>
  <c r="AH77" i="1"/>
  <c r="AH69" i="1"/>
  <c r="AH38" i="1"/>
  <c r="AH50" i="1"/>
  <c r="AH61" i="1"/>
  <c r="AH71" i="1"/>
  <c r="AH67" i="1"/>
  <c r="AI7" i="1"/>
  <c r="AJ31" i="1"/>
  <c r="AH143" i="1"/>
  <c r="AH6" i="1"/>
  <c r="AH123" i="1"/>
  <c r="AH12" i="1"/>
  <c r="AH105" i="1"/>
  <c r="AH52" i="1"/>
  <c r="AH16" i="1"/>
  <c r="AH131" i="1"/>
  <c r="AJ116" i="1"/>
  <c r="AK116" i="1" s="1"/>
  <c r="AH109" i="1"/>
  <c r="AH65" i="1"/>
  <c r="AJ80" i="1"/>
  <c r="AK80" i="1" s="1"/>
  <c r="E5" i="5"/>
  <c r="E39" i="5"/>
  <c r="D6" i="5"/>
  <c r="D7" i="5" s="1"/>
  <c r="D40" i="5"/>
  <c r="AI122" i="1"/>
  <c r="AC122" i="1"/>
  <c r="AC110" i="1"/>
  <c r="AJ145" i="1"/>
  <c r="AJ32" i="1"/>
  <c r="AK32" i="1" s="1"/>
  <c r="AJ141" i="1"/>
  <c r="AK141" i="1" s="1"/>
  <c r="AJ157" i="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K112" i="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C124" i="1"/>
  <c r="AH20" i="1"/>
  <c r="AH5" i="1"/>
  <c r="AK5" i="1"/>
  <c r="AH55" i="1"/>
  <c r="AH57" i="1"/>
  <c r="AH19" i="1"/>
  <c r="AH48" i="1"/>
  <c r="AH80" i="1"/>
  <c r="AC16" i="1"/>
  <c r="AG13" i="1"/>
  <c r="AJ13" i="1" s="1"/>
  <c r="AC98" i="1"/>
  <c r="AC91" i="1"/>
  <c r="AH148" i="1"/>
  <c r="AH28" i="1"/>
  <c r="AH111" i="1"/>
  <c r="AH68" i="1"/>
  <c r="AH89" i="1"/>
  <c r="AH86" i="1"/>
  <c r="AC69" i="1"/>
  <c r="E19" i="5" l="1"/>
  <c r="F24" i="5"/>
  <c r="AK3" i="6"/>
  <c r="D12" i="5"/>
  <c r="AK45" i="6"/>
  <c r="AK157" i="6"/>
  <c r="B89" i="5"/>
  <c r="AK61" i="6"/>
  <c r="AK49" i="6"/>
  <c r="D41" i="5"/>
  <c r="D82" i="5"/>
  <c r="D81" i="5"/>
  <c r="C81" i="5"/>
  <c r="C84" i="5"/>
  <c r="C88" i="5"/>
  <c r="AK157" i="1"/>
  <c r="AF161" i="6"/>
  <c r="F44" i="5"/>
  <c r="AA162" i="6"/>
  <c r="E10" i="5"/>
  <c r="AK3" i="1"/>
  <c r="F5" i="5"/>
  <c r="AK86" i="6"/>
  <c r="AG160" i="1"/>
  <c r="AG161" i="1" s="1"/>
  <c r="AG162" i="1" s="1"/>
  <c r="AB161" i="6"/>
  <c r="E45" i="5"/>
  <c r="AG161" i="6"/>
  <c r="F45" i="5"/>
  <c r="F80" i="5" s="1"/>
  <c r="AK155" i="6"/>
  <c r="AK106" i="6"/>
  <c r="AK104" i="6"/>
  <c r="AK90" i="6"/>
  <c r="AK96" i="6"/>
  <c r="AK130" i="6"/>
  <c r="AK128" i="6"/>
  <c r="AK94" i="6"/>
  <c r="AC160" i="6"/>
  <c r="AK108" i="6"/>
  <c r="AK137" i="6"/>
  <c r="AI160" i="6"/>
  <c r="AH160" i="6"/>
  <c r="AK140" i="6"/>
  <c r="AJ160" i="6"/>
  <c r="AK143" i="6"/>
  <c r="AK98" i="6"/>
  <c r="AI160" i="1"/>
  <c r="AK7" i="1"/>
  <c r="F39" i="5"/>
  <c r="AK122" i="1"/>
  <c r="E6" i="5"/>
  <c r="E7" i="5" s="1"/>
  <c r="E40" i="5"/>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C89" i="5" l="1"/>
  <c r="E41" i="5"/>
  <c r="E82" i="5"/>
  <c r="E83" i="5" s="1"/>
  <c r="F88" i="5"/>
  <c r="E46" i="5"/>
  <c r="E80" i="5"/>
  <c r="D83" i="5"/>
  <c r="D84" i="5"/>
  <c r="D89" i="5" s="1"/>
  <c r="F46" i="5"/>
  <c r="AF162" i="6"/>
  <c r="F10" i="5"/>
  <c r="F11" i="5"/>
  <c r="AG162" i="6"/>
  <c r="E11" i="5"/>
  <c r="E12" i="5" s="1"/>
  <c r="AB162" i="6"/>
  <c r="AK160" i="6"/>
  <c r="F6" i="5"/>
  <c r="F7" i="5" s="1"/>
  <c r="F40" i="5"/>
  <c r="AH160" i="1"/>
  <c r="AJ160" i="1"/>
  <c r="AK160" i="1"/>
  <c r="E84" i="5" l="1"/>
  <c r="E81" i="5"/>
  <c r="E88" i="5"/>
  <c r="F41" i="5"/>
  <c r="F82" i="5"/>
  <c r="F81" i="5"/>
  <c r="F12" i="5"/>
  <c r="E89" i="5" l="1"/>
  <c r="F83" i="5"/>
  <c r="F84" i="5"/>
  <c r="F89" i="5" s="1"/>
</calcChain>
</file>

<file path=xl/sharedStrings.xml><?xml version="1.0" encoding="utf-8"?>
<sst xmlns="http://schemas.openxmlformats.org/spreadsheetml/2006/main" count="401" uniqueCount="268">
  <si>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</si>
  <si>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</si>
  <si>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</si>
  <si>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</si>
  <si>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</si>
  <si>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</si>
  <si>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</si>
  <si>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</si>
  <si>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</si>
  <si>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</si>
  <si>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</si>
  <si>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</si>
  <si>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</si>
  <si>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</si>
  <si>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</si>
  <si>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</si>
  <si>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</si>
  <si>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</si>
  <si>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</si>
  <si>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</si>
  <si>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</si>
  <si>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</si>
  <si>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</si>
  <si>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</si>
  <si>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</si>
  <si>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</si>
  <si>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</si>
  <si>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</si>
  <si>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</si>
  <si>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</si>
  <si>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</si>
  <si>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</si>
  <si>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</si>
  <si>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</si>
  <si>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</si>
  <si>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</si>
  <si>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</si>
  <si>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</si>
  <si>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 HIGH GROWTH SCENARIO</t>
  </si>
  <si>
    <t xml:space="preserve"> - Revenue Growth LOW GROWTH SCENARIO</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</si>
  <si>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</si>
  <si>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</si>
  <si>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</si>
  <si>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</si>
  <si>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</si>
  <si>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</si>
  <si>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</si>
  <si>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</si>
  <si>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</si>
  <si>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</si>
  <si>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</si>
  <si>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</si>
  <si>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</si>
  <si>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</si>
  <si>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</si>
  <si>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</si>
  <si>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</si>
  <si>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</si>
  <si>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</si>
  <si>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Avg Dues % - ALL</t>
  </si>
  <si>
    <t>Dues of Smallest</t>
  </si>
  <si>
    <t>Dues % Smallest</t>
  </si>
  <si>
    <t>Dues of Largest</t>
  </si>
  <si>
    <t>Dues % Largest</t>
  </si>
  <si>
    <t>Averages - 15 Smallest</t>
  </si>
  <si>
    <t>Averages - 15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</si>
  <si>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</si>
  <si>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</si>
  <si>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</si>
  <si>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</si>
  <si>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</si>
  <si>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</si>
  <si>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</si>
  <si>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</si>
  <si>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</si>
  <si>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</si>
  <si>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</si>
  <si>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</si>
  <si>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</si>
  <si>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</si>
  <si>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</si>
  <si>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</si>
  <si>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</si>
  <si>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</si>
  <si>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</si>
  <si>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</si>
  <si>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</si>
  <si>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</si>
  <si>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</si>
  <si>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</si>
  <si>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</si>
  <si>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</si>
  <si>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</si>
  <si>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</si>
  <si>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</si>
  <si>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</si>
  <si>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</si>
  <si>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</si>
  <si>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</si>
  <si>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</si>
  <si>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</si>
  <si>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</si>
  <si>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</si>
  <si>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</si>
  <si>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</si>
  <si>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</si>
  <si>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</si>
  <si>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</si>
  <si>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</si>
  <si>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</si>
  <si>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</si>
  <si>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</si>
  <si>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</si>
  <si>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</si>
  <si>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</si>
  <si>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</si>
  <si>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</si>
  <si>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</si>
  <si>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</si>
  <si>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</si>
  <si>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</si>
  <si>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</si>
  <si>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</si>
  <si>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</si>
  <si>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</si>
  <si>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</si>
  <si>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</si>
  <si>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</si>
  <si>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</si>
  <si>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</si>
  <si>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</si>
  <si>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</si>
  <si>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</si>
  <si>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</si>
  <si>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</si>
  <si>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</si>
  <si>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</si>
  <si>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</si>
  <si>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</si>
  <si>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</si>
  <si>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</si>
  <si>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</si>
  <si>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</si>
  <si>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</si>
  <si>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</si>
  <si>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</si>
  <si>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</si>
  <si>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</si>
  <si>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</si>
  <si>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</si>
  <si>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</si>
  <si>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</si>
  <si>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</si>
  <si>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</si>
  <si>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</si>
  <si>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</si>
  <si>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</si>
  <si>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</si>
  <si>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</si>
  <si>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</si>
  <si>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</si>
  <si>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</si>
  <si>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</si>
  <si>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</si>
  <si>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</si>
  <si>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</si>
  <si>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</si>
  <si>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</si>
  <si>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</si>
  <si>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</si>
  <si>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</si>
  <si>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</si>
  <si>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</si>
  <si>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</si>
  <si>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</si>
  <si>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</si>
  <si>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</si>
  <si>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</si>
  <si>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</si>
  <si>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</si>
  <si>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</si>
  <si>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</si>
  <si>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</si>
  <si>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</si>
  <si>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</si>
  <si>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</si>
  <si>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</si>
  <si>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</si>
  <si>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</si>
  <si>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</si>
  <si>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</si>
  <si>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</si>
  <si>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</si>
  <si>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</si>
  <si>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</si>
  <si>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</si>
  <si>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</si>
  <si>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</si>
  <si>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</si>
  <si>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</si>
  <si>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</si>
  <si>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</si>
  <si>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</si>
  <si>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</si>
  <si>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</si>
  <si>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</si>
  <si>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</si>
  <si>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</si>
  <si>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</si>
  <si>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</si>
  <si>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</si>
  <si>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</si>
  <si>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</si>
  <si>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</si>
  <si>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</si>
  <si>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</si>
  <si>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</si>
  <si>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</si>
  <si>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</si>
  <si>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</si>
  <si>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</si>
  <si>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</si>
  <si>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</si>
  <si>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</si>
  <si>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</si>
  <si>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</si>
  <si>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</si>
  <si>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</si>
  <si>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</si>
  <si>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</si>
  <si>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</si>
  <si>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</si>
  <si>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</si>
  <si>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</si>
  <si>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</si>
  <si>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</si>
  <si>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</si>
  <si>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</si>
  <si>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</si>
  <si>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 - LOW GROWTH</t>
  </si>
  <si>
    <t>Current Structure</t>
  </si>
  <si>
    <t>Proposed Structure</t>
  </si>
  <si>
    <t>Proposed Change in Average Dues Paid</t>
  </si>
  <si>
    <t>Trends - Average Dues Paid (all Members) - HIGH GROWTH</t>
  </si>
  <si>
    <t>Dues Percentage (Smallest)</t>
  </si>
  <si>
    <t>Dues Percentage (Largest)</t>
  </si>
  <si>
    <t>Equity Ratio - REVISED (Dues Percentage of Lowest Earned Revenue Goodwill to Dues Percentage Highest Earned Revenue Goodwill - with Earned Revenue defined by proposer)</t>
  </si>
  <si>
    <t>Change in Dues</t>
  </si>
  <si>
    <t>Total GII Dues Revenue Projected - 3% Growth</t>
  </si>
  <si>
    <t>Total GII Dues Revenue Projected - 7% Growth</t>
  </si>
  <si>
    <t>Total GII Dues Revenue Projected - ZERO Growth</t>
  </si>
  <si>
    <t>Total GII Dues Revenue Projected - NEGATIVE TWO PERCENT (-2%) Growth</t>
  </si>
  <si>
    <t>PROJECTED TOTAL DUES - 7.925% Growth in 2023</t>
  </si>
  <si>
    <t>PROJECTED TOTAL DUES - ZERO Growth in 2023</t>
  </si>
  <si>
    <t xml:space="preserve"> "GII Dues Cap and REBATE" Program</t>
  </si>
  <si>
    <t>Dues - Proposed Structure - High Growth Scenario</t>
  </si>
  <si>
    <t>Dues Growth %</t>
  </si>
  <si>
    <t>Dues Rebate Pool (if any)*</t>
  </si>
  <si>
    <t>Example of REBATE - Portland, OR</t>
  </si>
  <si>
    <t>Portland Dues - REBATE</t>
  </si>
  <si>
    <t>Dues - Proposed Structure - High Growth (7.0%)</t>
  </si>
  <si>
    <t>Dues - Proposed Structure - CPI Growth (3.0%)</t>
  </si>
  <si>
    <t xml:space="preserve"> Portland Dues as a % of Total Dues Paid</t>
  </si>
  <si>
    <t>Your Proposal UNDER LOW GROWTH: Comparing Impact on Largest Organization and Smallest Organization</t>
  </si>
  <si>
    <t>Your Proposal UNDER HIGH GROWTH: Comparing Impact on Largest Organization and Smallest Organization</t>
  </si>
  <si>
    <t>EXISTING STRUCTURE UNDER LOW GROWTH: Comparing Impact on Largest Organization and Smallest Organization</t>
  </si>
  <si>
    <t>EXISTING STRUCTURE UNDER HIGH GROWTH: Comparing Impact on Largest Organization and Smallest Organization</t>
  </si>
  <si>
    <t>Equity Ratio (Smallest to Largest)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</si>
</sst>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
    <numFmt numFmtId="168" formatCode="#,##0.000000"/>
    <numFmt numFmtId="169" formatCode="#,##0.0000000000"/>
    <numFmt numFmtId="170" formatCode="#,##0.000"/>
  </numFmts>
  <fonts count="36" x14ac:knownFonts="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14"/>
      <color rgb="FFFF0000"/>
      <name val="Arial"/>
      <family val="2"/>
    </font>
    <font>
      <sz val="14"/>
      <color rgb="FF000000"/>
      <name val="Calibri"/>
      <family val="2"/>
      <scheme val="minor"/>
    </font>
    <font>
      <b/>
      <sz val="11"/>
      <color rgb="FF000000"/>
      <name val="Times New Roman"/>
      <family val="1"/>
    </font>
    <font>
      <b/>
      <sz val="11"/>
      <color theme="1"/>
      <name val="Arial"/>
      <family val="2"/>
    </font>
    <font>
      <sz val="11"/>
      <color theme="1"/>
      <name val="Times New Roman"/>
      <family val="1"/>
    </font>
    <font>
      <sz val="11"/>
      <name val="Times New Roman"/>
      <family val="1"/>
    </font>
  </fonts>
  <fills count="11">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s>
  <borders count="3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49">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8" borderId="4" xfId="0" applyFont="1" applyFill="1" applyBorder="1" applyAlignment="1">
      <alignment horizontal="right" vertical="top"/>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30" fillId="0" borderId="0" xfId="3" applyFont="1" applyAlignment="1">
      <alignment wrapText="1"/>
    </xf>
    <xf numFmtId="0" fontId="2" fillId="0" borderId="4" xfId="0" applyFont="1" applyBorder="1" applyAlignment="1">
      <alignment wrapText="1"/>
    </xf>
    <xf numFmtId="0" fontId="2" fillId="0" borderId="4" xfId="0" applyFont="1" applyBorder="1"/>
    <xf numFmtId="164" fontId="2" fillId="0" borderId="4" xfId="0" applyNumberFormat="1" applyFont="1" applyBorder="1"/>
    <xf numFmtId="0" fontId="29" fillId="0" borderId="4" xfId="0" applyFont="1" applyBorder="1"/>
    <xf numFmtId="164" fontId="2" fillId="0" borderId="4" xfId="0" applyNumberFormat="1" applyFont="1" applyBorder="1" applyProtection="1">
      <protection locked="0"/>
    </xf>
    <xf numFmtId="1" fontId="29" fillId="0" borderId="4" xfId="0" applyNumberFormat="1" applyFont="1" applyBorder="1" applyProtection="1">
      <protection locked="0"/>
    </xf>
    <xf numFmtId="1" fontId="29" fillId="0" borderId="4" xfId="0" applyNumberFormat="1" applyFont="1" applyBorder="1"/>
    <xf numFmtId="0" fontId="19" fillId="3" borderId="4" xfId="0" applyFont="1" applyFill="1" applyBorder="1"/>
    <xf numFmtId="0" fontId="2" fillId="3" borderId="4" xfId="0" applyFont="1" applyFill="1" applyBorder="1"/>
    <xf numFmtId="164" fontId="2" fillId="3" borderId="4" xfId="0" applyNumberFormat="1" applyFont="1" applyFill="1" applyBorder="1"/>
    <xf numFmtId="166" fontId="2" fillId="3" borderId="4" xfId="0" applyNumberFormat="1" applyFont="1" applyFill="1" applyBorder="1"/>
    <xf numFmtId="167" fontId="2" fillId="0" borderId="4" xfId="0" applyNumberFormat="1" applyFont="1" applyBorder="1"/>
    <xf numFmtId="0" fontId="31" fillId="0" borderId="0" xfId="0" applyFont="1"/>
    <xf numFmtId="168" fontId="22" fillId="0" borderId="0" xfId="0" applyNumberFormat="1" applyFont="1"/>
    <xf numFmtId="169" fontId="23" fillId="3" borderId="0" xfId="0" applyNumberFormat="1" applyFont="1" applyFill="1" applyAlignment="1">
      <alignment horizontal="right" vertical="top"/>
    </xf>
    <xf numFmtId="170" fontId="10" fillId="7" borderId="4" xfId="0" applyNumberFormat="1" applyFont="1" applyFill="1" applyBorder="1" applyAlignment="1">
      <alignment horizontal="center"/>
    </xf>
    <xf numFmtId="164" fontId="20" fillId="0" borderId="0" xfId="0" applyNumberFormat="1" applyFont="1"/>
    <xf numFmtId="0" fontId="33" fillId="9" borderId="27" xfId="0" applyFont="1" applyFill="1" applyBorder="1"/>
    <xf numFmtId="1" fontId="33" fillId="3" borderId="28" xfId="0" applyNumberFormat="1" applyFont="1" applyFill="1" applyBorder="1" applyProtection="1">
      <protection locked="0"/>
    </xf>
    <xf numFmtId="1" fontId="33" fillId="3" borderId="28" xfId="0" applyNumberFormat="1" applyFont="1" applyFill="1" applyBorder="1"/>
    <xf numFmtId="1" fontId="33" fillId="3" borderId="29" xfId="0" applyNumberFormat="1" applyFont="1" applyFill="1" applyBorder="1"/>
    <xf numFmtId="0" fontId="27" fillId="0" borderId="30" xfId="0" applyFont="1" applyBorder="1"/>
    <xf numFmtId="164" fontId="27" fillId="0" borderId="4" xfId="0" applyNumberFormat="1" applyFont="1" applyBorder="1"/>
    <xf numFmtId="0" fontId="27" fillId="0" borderId="30" xfId="0" applyFont="1" applyBorder="1" applyAlignment="1">
      <alignment horizontal="right"/>
    </xf>
    <xf numFmtId="10" fontId="27" fillId="0" borderId="4" xfId="2" applyNumberFormat="1" applyFont="1" applyBorder="1"/>
    <xf numFmtId="10" fontId="27" fillId="0" borderId="31" xfId="2" applyNumberFormat="1" applyFont="1" applyBorder="1"/>
    <xf numFmtId="0" fontId="27" fillId="3" borderId="30" xfId="0" applyFont="1" applyFill="1" applyBorder="1"/>
    <xf numFmtId="164" fontId="27" fillId="3" borderId="4" xfId="0" applyNumberFormat="1" applyFont="1" applyFill="1" applyBorder="1"/>
    <xf numFmtId="164" fontId="27" fillId="3" borderId="31" xfId="0" applyNumberFormat="1" applyFont="1" applyFill="1" applyBorder="1"/>
    <xf numFmtId="0" fontId="33" fillId="9" borderId="30" xfId="0" applyFont="1" applyFill="1" applyBorder="1" applyAlignment="1">
      <alignment horizontal="right"/>
    </xf>
    <xf numFmtId="164" fontId="33" fillId="9" borderId="4" xfId="0" applyNumberFormat="1" applyFont="1" applyFill="1" applyBorder="1"/>
    <xf numFmtId="164" fontId="33" fillId="9" borderId="31" xfId="0" applyNumberFormat="1" applyFont="1" applyFill="1" applyBorder="1"/>
    <xf numFmtId="0" fontId="34" fillId="0" borderId="32" xfId="0" applyFont="1" applyBorder="1"/>
    <xf numFmtId="0" fontId="34" fillId="0" borderId="0" xfId="0" applyFont="1"/>
    <xf numFmtId="0" fontId="34" fillId="0" borderId="33" xfId="0" applyFont="1" applyBorder="1"/>
    <xf numFmtId="1" fontId="33" fillId="3" borderId="4" xfId="0" applyNumberFormat="1" applyFont="1" applyFill="1" applyBorder="1" applyProtection="1">
      <protection locked="0"/>
    </xf>
    <xf numFmtId="1" fontId="33" fillId="3" borderId="4" xfId="0" applyNumberFormat="1" applyFont="1" applyFill="1" applyBorder="1"/>
    <xf numFmtId="1" fontId="33" fillId="3" borderId="31" xfId="0" applyNumberFormat="1" applyFont="1" applyFill="1" applyBorder="1"/>
    <xf numFmtId="0" fontId="35" fillId="0" borderId="32" xfId="0" quotePrefix="1" applyFont="1" applyBorder="1"/>
    <xf numFmtId="0" fontId="33" fillId="3" borderId="30" xfId="0" applyFont="1" applyFill="1" applyBorder="1"/>
    <xf numFmtId="0" fontId="27" fillId="9" borderId="30" xfId="0" applyFont="1" applyFill="1" applyBorder="1" applyAlignment="1">
      <alignment horizontal="right"/>
    </xf>
    <xf numFmtId="0" fontId="33" fillId="10" borderId="34" xfId="0" applyFont="1" applyFill="1" applyBorder="1" applyAlignment="1">
      <alignment horizontal="right"/>
    </xf>
    <xf numFmtId="10" fontId="27" fillId="9" borderId="4" xfId="2" applyNumberFormat="1" applyFont="1" applyFill="1" applyBorder="1"/>
    <xf numFmtId="10" fontId="27" fillId="9" borderId="31" xfId="2" applyNumberFormat="1" applyFont="1" applyFill="1" applyBorder="1"/>
    <xf numFmtId="164" fontId="33" fillId="10" borderId="35" xfId="0" applyNumberFormat="1" applyFont="1" applyFill="1" applyBorder="1"/>
    <xf numFmtId="164" fontId="33" fillId="10" borderId="36" xfId="0" applyNumberFormat="1" applyFont="1" applyFill="1" applyBorder="1"/>
    <xf numFmtId="10" fontId="2" fillId="3" borderId="4" xfId="0" applyNumberFormat="1" applyFont="1" applyFill="1" applyBorder="1"/>
    <xf numFmtId="0" fontId="2" fillId="3" borderId="5" xfId="0" applyFont="1" applyFill="1" applyBorder="1"/>
    <xf numFmtId="0" fontId="2" fillId="0" borderId="5" xfId="0" applyFont="1" applyBorder="1"/>
    <xf numFmtId="0" fontId="29" fillId="0" borderId="5" xfId="0" applyFont="1" applyBorder="1"/>
    <xf numFmtId="164" fontId="20" fillId="0" borderId="4" xfId="0" applyNumberFormat="1" applyFont="1" applyBorder="1"/>
    <xf numFmtId="0" fontId="20" fillId="0" borderId="4" xfId="0" applyFont="1" applyBorder="1"/>
    <xf numFmtId="0" fontId="32" fillId="0" borderId="4" xfId="0" applyFont="1" applyBorder="1"/>
    <xf numFmtId="0" fontId="11" fillId="0" borderId="0" xfId="0" applyFont="1" applyAlignment="1">
      <alignment horizontal="center"/>
    </xf>
    <xf numFmtId="0" fontId="31" fillId="0" borderId="0" xfId="0" applyFont="1" applyAlignment="1">
      <alignment horizontal="center"/>
    </xf>
    <xf numFmtId="0" fontId="31" fillId="0" borderId="0" xfId="0" applyFont="1"/>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6" fillId="8" borderId="0" xfId="0" applyFont="1" applyFill="1"/>
    <xf numFmtId="0" fontId="24" fillId="0" borderId="0" xfId="0" applyFont="1" applyAlignment="1">
      <alignment horizontal="center"/>
    </xf>
    <xf numFmtId="0" fontId="21" fillId="0" borderId="0" xfId="0" applyFont="1" applyAlignment="1">
      <alignment horizontal="center"/>
    </xf>
    <xf numFmtId="0" fontId="21" fillId="0" borderId="0" xfId="0" applyFont="1" applyAlignment="1">
      <alignment horizontal="center" vertical="center"/>
    </xf>
    <xf numFmtId="0" fontId="22" fillId="0" borderId="0" xfId="0" applyFont="1" applyAlignment="1">
      <alignment horizontal="center"/>
    </xf>
    <xf numFmtId="0" fontId="22" fillId="0" borderId="0" xfId="0" applyFont="1"/>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 fillId="0" borderId="5" xfId="0" applyFont="1" applyBorder="1" applyAlignment="1">
      <alignment wrapText="1"/>
    </xf>
    <xf numFmtId="0" fontId="2" fillId="0" borderId="2" xfId="0" applyFont="1" applyBorder="1"/>
    <xf numFmtId="0" fontId="0" fillId="0" borderId="2" xfId="0" applyBorder="1"/>
    <xf numFmtId="0" fontId="0" fillId="0" borderId="6" xfId="0" applyBorder="1"/>
    <xf numFmtId="0" fontId="29" fillId="3" borderId="4" xfId="0" applyFont="1" applyFill="1" applyBorder="1" applyAlignment="1">
      <alignment wrapText="1"/>
    </xf>
    <xf numFmtId="0" fontId="3" fillId="3" borderId="4" xfId="0" applyFont="1" applyFill="1" applyBorder="1" applyAlignment="1">
      <alignment wrapText="1"/>
    </xf>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7"/>
  <sheetViews>
    <sheetView showGridLines="0" tabSelected="1" topLeftCell="A4" zoomScale="80" zoomScaleNormal="80" workbookViewId="0">
      <selection activeCell="P18" sqref="P18"/>
    </sheetView>
  </sheetViews>
  <sheetFormatPr defaultRowHeight="13" x14ac:dyDescent="0.3"/>
  <cols>
    <col min="1" max="1" width="76.796875" customWidth="1"/>
    <col min="2" max="2" width="8.19921875" customWidth="1"/>
    <col min="3" max="3" width="20.796875" customWidth="1"/>
    <col min="4" max="4" width="36.296875" customWidth="1"/>
    <col min="5" max="5" width="11.19921875" customWidth="1"/>
    <col min="6" max="7" width="20.69921875" customWidth="1"/>
    <col min="8" max="8" width="13.296875" bestFit="1" customWidth="1"/>
    <col min="9" max="10" width="20.69921875" customWidth="1"/>
    <col min="12" max="13" width="20.69921875" customWidth="1"/>
    <col min="15" max="16" width="20.69921875" customWidth="1"/>
    <col min="18" max="19" width="20.69921875" customWidth="1"/>
  </cols>
  <sheetData>
    <row r="1" spans="1:19" ht="23.5" x14ac:dyDescent="0.55000000000000004">
      <c r="A1" s="11" t="s">
        <v>0</v>
      </c>
      <c r="B1" s="11"/>
      <c r="I1" s="10" t="s">
        <v>1</v>
      </c>
    </row>
    <row r="2" spans="1:19" ht="15.5" x14ac:dyDescent="0.35">
      <c r="A2" s="13"/>
      <c r="B2" s="13"/>
    </row>
    <row r="3" spans="1:19" ht="15.5" x14ac:dyDescent="0.35">
      <c r="A3" s="12"/>
      <c r="B3" s="12"/>
    </row>
    <row r="4" spans="1:19" ht="18.5" x14ac:dyDescent="0.45">
      <c r="A4" s="45" t="s">
        <v>2</v>
      </c>
      <c r="B4" s="45"/>
      <c r="C4" s="224" t="s">
        <v>3</v>
      </c>
      <c r="D4" s="224"/>
      <c r="E4" s="175"/>
      <c r="F4" s="225">
        <v>2024</v>
      </c>
      <c r="G4" s="225"/>
      <c r="H4" s="47"/>
      <c r="I4" s="226">
        <v>2025</v>
      </c>
      <c r="J4" s="226"/>
      <c r="K4" s="47"/>
      <c r="L4" s="216">
        <v>2026</v>
      </c>
      <c r="M4" s="227"/>
      <c r="N4" s="49"/>
      <c r="O4" s="216">
        <v>2027</v>
      </c>
      <c r="P4" s="228"/>
      <c r="Q4" s="47"/>
      <c r="R4" s="216">
        <v>2028</v>
      </c>
      <c r="S4" s="216"/>
    </row>
    <row r="5" spans="1:19" ht="12" customHeight="1" x14ac:dyDescent="0.45">
      <c r="A5" s="45"/>
      <c r="B5" s="45"/>
      <c r="C5" s="217" t="s">
        <v>4</v>
      </c>
      <c r="D5" s="217"/>
      <c r="E5" s="218"/>
      <c r="F5" s="46"/>
      <c r="G5" s="46"/>
      <c r="H5" s="47"/>
      <c r="I5" s="48"/>
      <c r="J5" s="48"/>
      <c r="K5" s="47"/>
      <c r="L5" s="47"/>
      <c r="M5" s="47"/>
      <c r="N5" s="47"/>
      <c r="O5" s="47"/>
      <c r="P5" s="47"/>
      <c r="Q5" s="47"/>
      <c r="R5" s="47"/>
      <c r="S5" s="47"/>
    </row>
    <row r="6" spans="1:19" ht="59.5" customHeight="1" x14ac:dyDescent="0.35">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x14ac:dyDescent="0.35">
      <c r="A7" s="13" t="s">
        <v>8</v>
      </c>
      <c r="B7" s="45"/>
      <c r="C7" s="12"/>
      <c r="D7" s="12"/>
      <c r="E7" s="47"/>
      <c r="F7" s="47"/>
      <c r="G7" s="47"/>
      <c r="H7" s="47"/>
      <c r="I7" s="47"/>
      <c r="J7" s="47"/>
      <c r="K7" s="47"/>
      <c r="L7" s="47"/>
      <c r="M7" s="47"/>
      <c r="N7" s="47"/>
      <c r="O7" s="47"/>
      <c r="P7" s="47"/>
      <c r="Q7" s="47"/>
      <c r="R7" s="47"/>
      <c r="S7" s="47"/>
    </row>
    <row r="8" spans="1:19" ht="15.5" x14ac:dyDescent="0.35">
      <c r="A8" s="52" t="s">
        <v>9</v>
      </c>
      <c r="B8" s="53"/>
      <c r="C8" s="54">
        <v>0</v>
      </c>
      <c r="D8" s="78">
        <v>10642294</v>
      </c>
      <c r="E8" s="47"/>
      <c r="F8" s="55">
        <f>C8*(1+$C$46)</f>
        <v>0</v>
      </c>
      <c r="G8" s="55">
        <v>750000000</v>
      </c>
      <c r="H8" s="56"/>
      <c r="I8" s="55">
        <f>F8*(1+$C$46)</f>
        <v>0</v>
      </c>
      <c r="J8" s="55">
        <f>G8*(1+$C$46)</f>
        <v>772500000</v>
      </c>
      <c r="K8" s="12"/>
      <c r="L8" s="55">
        <f>I8*(1+$C$46)</f>
        <v>0</v>
      </c>
      <c r="M8" s="55">
        <f>J8*(1+$C$46)</f>
        <v>795675000</v>
      </c>
      <c r="N8" s="57"/>
      <c r="O8" s="55">
        <f>L8*(1+$C$46)</f>
        <v>0</v>
      </c>
      <c r="P8" s="55">
        <f>M8*(1+$C$46)</f>
        <v>819545250</v>
      </c>
      <c r="Q8" s="47"/>
      <c r="R8" s="55">
        <f>O8*(1+$C$46)</f>
        <v>0</v>
      </c>
      <c r="S8" s="55">
        <f>P8*(1+$C$46)</f>
        <v>844131607.5</v>
      </c>
    </row>
    <row r="9" spans="1:19" ht="15.5" x14ac:dyDescent="0.35">
      <c r="A9" s="52" t="s">
        <v>10</v>
      </c>
      <c r="B9" s="52"/>
      <c r="C9" s="55">
        <v>10642295</v>
      </c>
      <c r="D9" s="55">
        <v>21284589</v>
      </c>
      <c r="E9" s="47"/>
      <c r="F9" s="55">
        <f>G8+1</f>
        <v>750000001</v>
      </c>
      <c r="G9" s="55">
        <f>G8*$B$17</f>
        <v>875000000</v>
      </c>
      <c r="H9" s="56"/>
      <c r="I9" s="55">
        <f>F9*(1+$C$46)</f>
        <v>772500001.02999997</v>
      </c>
      <c r="J9" s="55">
        <f>J$8*$B17</f>
        <v>901250000</v>
      </c>
      <c r="K9" s="12"/>
      <c r="L9" s="55">
        <f>M8+1</f>
        <v>795675001</v>
      </c>
      <c r="M9" s="55">
        <f>M$8*$B17</f>
        <v>928287500</v>
      </c>
      <c r="N9" s="57"/>
      <c r="O9" s="55">
        <f t="shared" ref="O9:O10" si="0">P8+1</f>
        <v>819545251</v>
      </c>
      <c r="P9" s="55">
        <f>P$8*$B17</f>
        <v>956136125.00000012</v>
      </c>
      <c r="Q9" s="47"/>
      <c r="R9" s="55">
        <f>S8+1</f>
        <v>844131608.5</v>
      </c>
      <c r="S9" s="55">
        <f>P9*(1+$C$46)</f>
        <v>984820208.75000012</v>
      </c>
    </row>
    <row r="10" spans="1:19" ht="15.5" x14ac:dyDescent="0.35">
      <c r="A10" s="52" t="s">
        <v>11</v>
      </c>
      <c r="B10" s="52"/>
      <c r="C10" s="55">
        <v>21284590</v>
      </c>
      <c r="D10" s="55">
        <v>42569177</v>
      </c>
      <c r="E10" s="47"/>
      <c r="F10" s="55">
        <f>G9+1</f>
        <v>875000001</v>
      </c>
      <c r="G10" s="55">
        <f>G8*$B$18</f>
        <v>1000000000</v>
      </c>
      <c r="H10" s="56"/>
      <c r="I10" s="55">
        <f>F10*(1+$C$46)</f>
        <v>901250001.02999997</v>
      </c>
      <c r="J10" s="55">
        <f>J8*B18</f>
        <v>1030000000</v>
      </c>
      <c r="K10" s="12"/>
      <c r="L10" s="55">
        <f>M9+1</f>
        <v>928287501</v>
      </c>
      <c r="M10" s="55">
        <f>M8*B18</f>
        <v>1060900000</v>
      </c>
      <c r="N10" s="57"/>
      <c r="O10" s="55">
        <f t="shared" si="0"/>
        <v>956136126.00000012</v>
      </c>
      <c r="P10" s="55">
        <f>P8*B18</f>
        <v>1092727000</v>
      </c>
      <c r="Q10" s="47"/>
      <c r="R10" s="55">
        <f t="shared" ref="R10" si="1">S9+1</f>
        <v>984820209.75000012</v>
      </c>
      <c r="S10" s="55">
        <f>S8*B18</f>
        <v>1125508810</v>
      </c>
    </row>
    <row r="11" spans="1:19" ht="15.5" hidden="1" x14ac:dyDescent="0.35">
      <c r="A11" s="52" t="s">
        <v>12</v>
      </c>
      <c r="B11" s="52"/>
      <c r="C11" s="55">
        <f>D10+1</f>
        <v>42569178</v>
      </c>
      <c r="D11" s="55">
        <f>IF($B19&gt;B18,$D$8*$B19,500000000)</f>
        <v>500000000</v>
      </c>
      <c r="E11" s="47"/>
      <c r="F11" s="55">
        <f>G10+1</f>
        <v>1000000001</v>
      </c>
      <c r="G11" s="55">
        <f>IF($B19&gt;E18,$D$8*$B19,500000000)</f>
        <v>500000000</v>
      </c>
      <c r="H11" s="56"/>
      <c r="I11" s="55">
        <f>J10+1</f>
        <v>1030000001</v>
      </c>
      <c r="J11" s="55">
        <f>IF($B19&gt;H18,$D$8*$B19,500000000)</f>
        <v>500000000</v>
      </c>
      <c r="K11" s="12"/>
      <c r="L11" s="55">
        <f>M10+1</f>
        <v>1060900001</v>
      </c>
      <c r="M11" s="55">
        <f>IF($B19&gt;K18,$D$8*$B19,500000000)</f>
        <v>500000000</v>
      </c>
      <c r="N11" s="57"/>
      <c r="O11" s="55">
        <f>P10+1</f>
        <v>1092727001</v>
      </c>
      <c r="P11" s="55">
        <f>IF($B19&gt;N18,$D$8*$B19,500000000)</f>
        <v>500000000</v>
      </c>
      <c r="Q11" s="47"/>
      <c r="R11" s="55">
        <f>S10+1</f>
        <v>1125508811</v>
      </c>
      <c r="S11" s="55">
        <f>IF($B19&gt;Q18,$D$8*$B19,500000000)</f>
        <v>500000000</v>
      </c>
    </row>
    <row r="12" spans="1:19" ht="15.5" hidden="1" x14ac:dyDescent="0.35">
      <c r="A12" s="52" t="s">
        <v>13</v>
      </c>
      <c r="B12" s="52"/>
      <c r="C12" s="55">
        <f>IF($B$20&gt;$B19,D11+1,500000000)</f>
        <v>500000000</v>
      </c>
      <c r="D12" s="55">
        <f t="shared" ref="D12:D13" si="2">IF($B20&gt;B19,$D$8*$B20,500000000)</f>
        <v>500000000</v>
      </c>
      <c r="E12" s="47"/>
      <c r="F12" s="55">
        <f>IF($B$20&gt;$B19,G11+1,500000000)</f>
        <v>500000000</v>
      </c>
      <c r="G12" s="55">
        <f t="shared" ref="G12:G13" si="3">IF($B20&gt;E19,$D$8*$B20,500000000)</f>
        <v>500000000</v>
      </c>
      <c r="H12" s="56"/>
      <c r="I12" s="55">
        <f>IF($B$20&gt;$B19,J11+1,500000000)</f>
        <v>500000000</v>
      </c>
      <c r="J12" s="55">
        <f t="shared" ref="J12:J13" si="4">IF($B20&gt;H19,$D$8*$B20,500000000)</f>
        <v>500000000</v>
      </c>
      <c r="K12" s="12"/>
      <c r="L12" s="55">
        <f>IF($B$20&gt;$B19,M11+1,500000000)</f>
        <v>500000000</v>
      </c>
      <c r="M12" s="55">
        <f t="shared" ref="M12:M13" si="5">IF($B20&gt;K19,$D$8*$B20,500000000)</f>
        <v>500000000</v>
      </c>
      <c r="N12" s="57"/>
      <c r="O12" s="55">
        <f>IF($B$20&gt;$B19,P11+1,500000000)</f>
        <v>500000000</v>
      </c>
      <c r="P12" s="55">
        <f t="shared" ref="P12:P13" si="6">IF($B20&gt;N19,$D$8*$B20,500000000)</f>
        <v>500000000</v>
      </c>
      <c r="Q12" s="47"/>
      <c r="R12" s="55">
        <f>IF($B$20&gt;$B19,S11+1,500000000)</f>
        <v>500000000</v>
      </c>
      <c r="S12" s="55">
        <f t="shared" ref="S12:S13" si="7">IF($B20&gt;Q19,$D$8*$B20,500000000)</f>
        <v>500000000</v>
      </c>
    </row>
    <row r="13" spans="1:19" ht="15.5" hidden="1" x14ac:dyDescent="0.35">
      <c r="A13" s="52" t="s">
        <v>14</v>
      </c>
      <c r="B13" s="52"/>
      <c r="C13" s="55">
        <f>IF($B$20&gt;$B20,D12+1,500000000)</f>
        <v>500000000</v>
      </c>
      <c r="D13" s="55">
        <f t="shared" si="2"/>
        <v>500000000</v>
      </c>
      <c r="E13" s="47"/>
      <c r="F13" s="55">
        <f>IF($B$20&gt;$B20,G12+1,500000000)</f>
        <v>500000000</v>
      </c>
      <c r="G13" s="55">
        <f t="shared" si="3"/>
        <v>500000000</v>
      </c>
      <c r="H13" s="56"/>
      <c r="I13" s="55">
        <f>IF($B$20&gt;$B20,J12+1,500000000)</f>
        <v>500000000</v>
      </c>
      <c r="J13" s="55">
        <f t="shared" si="4"/>
        <v>500000000</v>
      </c>
      <c r="K13" s="12"/>
      <c r="L13" s="55">
        <f>IF($B$20&gt;$B20,M12+1,500000000)</f>
        <v>500000000</v>
      </c>
      <c r="M13" s="55">
        <f t="shared" si="5"/>
        <v>500000000</v>
      </c>
      <c r="N13" s="57"/>
      <c r="O13" s="55">
        <f>IF($B$20&gt;$B20,P12+1,500000000)</f>
        <v>500000000</v>
      </c>
      <c r="P13" s="55">
        <f t="shared" si="6"/>
        <v>500000000</v>
      </c>
      <c r="Q13" s="47"/>
      <c r="R13" s="55">
        <f>IF($B$20&gt;$B20,S12+1,500000000)</f>
        <v>500000000</v>
      </c>
      <c r="S13" s="55">
        <f t="shared" si="7"/>
        <v>500000000</v>
      </c>
    </row>
    <row r="14" spans="1:19" ht="15.5" x14ac:dyDescent="0.35">
      <c r="A14" s="45"/>
      <c r="B14" s="45"/>
      <c r="C14" s="58"/>
      <c r="D14" s="58"/>
      <c r="E14" s="47"/>
      <c r="F14" s="57"/>
      <c r="G14" s="57"/>
      <c r="H14" s="56"/>
      <c r="I14" s="59"/>
      <c r="J14" s="59"/>
      <c r="K14" s="12"/>
      <c r="L14" s="57"/>
      <c r="M14" s="57"/>
      <c r="N14" s="57"/>
      <c r="O14" s="57"/>
      <c r="P14" s="57"/>
      <c r="Q14" s="47"/>
      <c r="R14" s="57"/>
      <c r="S14" s="57"/>
    </row>
    <row r="15" spans="1:19" ht="15.5" x14ac:dyDescent="0.35">
      <c r="A15" s="51" t="s">
        <v>15</v>
      </c>
      <c r="B15" s="45"/>
      <c r="C15" s="58"/>
      <c r="D15" s="58"/>
      <c r="E15" s="47"/>
      <c r="F15" s="57"/>
      <c r="G15" s="57"/>
      <c r="H15" s="56"/>
      <c r="I15" s="59"/>
      <c r="J15" s="59"/>
      <c r="K15" s="12"/>
      <c r="L15" s="57"/>
      <c r="M15" s="57"/>
      <c r="N15" s="57"/>
      <c r="O15" s="57"/>
      <c r="P15" s="57"/>
      <c r="Q15" s="47"/>
      <c r="R15" s="47"/>
      <c r="S15" s="47"/>
    </row>
    <row r="16" spans="1:19" ht="113.15" customHeight="1" x14ac:dyDescent="0.35">
      <c r="A16" s="13" t="s">
        <v>16</v>
      </c>
      <c r="B16" s="45"/>
      <c r="C16" s="60"/>
      <c r="D16" s="47"/>
      <c r="E16" s="47"/>
      <c r="F16" s="47"/>
      <c r="G16" s="47"/>
      <c r="H16" s="47"/>
      <c r="I16" s="47"/>
      <c r="J16" s="47"/>
      <c r="K16" s="47"/>
      <c r="L16" s="47"/>
      <c r="M16" s="47"/>
      <c r="N16" s="47"/>
      <c r="O16" s="47"/>
      <c r="P16" s="47"/>
      <c r="Q16" s="47"/>
      <c r="R16" s="47"/>
      <c r="S16" s="47"/>
    </row>
    <row r="17" spans="1:19" ht="31" x14ac:dyDescent="0.35">
      <c r="A17" s="61" t="s">
        <v>17</v>
      </c>
      <c r="B17" s="178">
        <f>875000000/750000000</f>
        <v>1.1666666666666667</v>
      </c>
      <c r="C17" s="60"/>
      <c r="D17" s="176"/>
      <c r="E17" s="47"/>
      <c r="F17" s="47"/>
      <c r="G17" s="47"/>
      <c r="H17" s="47"/>
      <c r="I17" s="47"/>
      <c r="J17" s="47"/>
      <c r="K17" s="47"/>
      <c r="L17" s="47"/>
      <c r="M17" s="47"/>
      <c r="N17" s="47"/>
      <c r="O17" s="47"/>
      <c r="P17" s="47"/>
      <c r="Q17" s="47"/>
      <c r="R17" s="47"/>
      <c r="S17" s="47"/>
    </row>
    <row r="18" spans="1:19" ht="31" x14ac:dyDescent="0.35">
      <c r="A18" s="61" t="s">
        <v>18</v>
      </c>
      <c r="B18" s="62">
        <f>1000000000/750000000</f>
        <v>1.3333333333333333</v>
      </c>
      <c r="C18" s="63"/>
      <c r="D18" s="177"/>
      <c r="E18" s="47"/>
      <c r="F18" s="47"/>
      <c r="G18" s="47"/>
      <c r="H18" s="47"/>
      <c r="I18" s="47"/>
      <c r="J18" s="47"/>
      <c r="K18" s="47"/>
      <c r="L18" s="47"/>
      <c r="M18" s="47"/>
      <c r="N18" s="47"/>
      <c r="O18" s="47"/>
      <c r="P18" s="47"/>
      <c r="Q18" s="47"/>
      <c r="R18" s="47"/>
      <c r="S18" s="47"/>
    </row>
    <row r="19" spans="1:19" ht="49" customHeight="1" x14ac:dyDescent="0.35">
      <c r="A19" s="61" t="s">
        <v>19</v>
      </c>
      <c r="B19" s="64">
        <v>0</v>
      </c>
      <c r="C19" s="47"/>
      <c r="D19" s="56"/>
      <c r="E19" s="47"/>
      <c r="F19" s="47"/>
      <c r="G19" s="56"/>
      <c r="H19" s="47"/>
      <c r="I19" s="47"/>
      <c r="J19" s="47"/>
      <c r="K19" s="47"/>
      <c r="L19" s="47"/>
      <c r="M19" s="47"/>
      <c r="N19" s="47"/>
      <c r="O19" s="47"/>
      <c r="P19" s="47"/>
      <c r="Q19" s="47"/>
      <c r="R19" s="47"/>
      <c r="S19" s="47"/>
    </row>
    <row r="20" spans="1:19" ht="49" customHeight="1" x14ac:dyDescent="0.35">
      <c r="A20" s="61" t="s">
        <v>20</v>
      </c>
      <c r="B20" s="65">
        <v>0</v>
      </c>
      <c r="C20" s="63"/>
      <c r="D20" s="66"/>
      <c r="E20" s="47"/>
      <c r="F20" s="47"/>
      <c r="G20" s="47"/>
      <c r="H20" s="47"/>
      <c r="I20" s="47"/>
      <c r="J20" s="47"/>
      <c r="K20" s="47"/>
      <c r="L20" s="47"/>
      <c r="M20" s="47"/>
      <c r="N20" s="47"/>
      <c r="O20" s="47"/>
      <c r="P20" s="47"/>
      <c r="Q20" s="47"/>
      <c r="R20" s="47"/>
      <c r="S20" s="47"/>
    </row>
    <row r="21" spans="1:19" ht="49" customHeight="1" x14ac:dyDescent="0.3">
      <c r="A21" s="67" t="s">
        <v>21</v>
      </c>
      <c r="B21" s="65">
        <v>0</v>
      </c>
      <c r="C21" s="60"/>
      <c r="D21" s="47"/>
      <c r="E21" s="47"/>
      <c r="F21" s="47"/>
      <c r="G21" s="47"/>
      <c r="H21" s="47"/>
      <c r="I21" s="47"/>
      <c r="J21" s="47"/>
      <c r="K21" s="47"/>
      <c r="L21" s="47"/>
      <c r="M21" s="47"/>
      <c r="N21" s="47"/>
      <c r="O21" s="47"/>
      <c r="P21" s="47"/>
      <c r="Q21" s="47"/>
      <c r="R21" s="47"/>
      <c r="S21" s="47"/>
    </row>
    <row r="22" spans="1:19" ht="15.5" x14ac:dyDescent="0.35">
      <c r="A22" s="45"/>
      <c r="B22" s="45"/>
      <c r="C22" s="58"/>
      <c r="D22" s="58"/>
      <c r="E22" s="47"/>
      <c r="F22" s="57"/>
      <c r="G22" s="57"/>
      <c r="H22" s="56"/>
      <c r="I22" s="60"/>
      <c r="J22" s="47"/>
      <c r="K22" s="47"/>
      <c r="L22" s="47"/>
      <c r="M22" s="47"/>
      <c r="N22" s="47"/>
      <c r="O22" s="47"/>
      <c r="P22" s="47"/>
      <c r="Q22" s="47"/>
      <c r="R22" s="47"/>
      <c r="S22" s="47"/>
    </row>
    <row r="23" spans="1:19" ht="65.150000000000006" customHeight="1" x14ac:dyDescent="0.35">
      <c r="A23" s="51" t="s">
        <v>22</v>
      </c>
      <c r="B23" s="45"/>
      <c r="C23" s="68"/>
      <c r="D23" s="12"/>
      <c r="E23" s="47"/>
      <c r="F23" s="47"/>
      <c r="G23" s="47"/>
      <c r="H23" s="47"/>
      <c r="I23" s="47"/>
      <c r="J23" s="47"/>
      <c r="K23" s="47"/>
      <c r="L23" s="47"/>
      <c r="M23" s="47"/>
      <c r="N23" s="47"/>
      <c r="O23" s="47"/>
      <c r="P23" s="47"/>
      <c r="Q23" s="47"/>
      <c r="R23" s="47"/>
      <c r="S23" s="47"/>
    </row>
    <row r="24" spans="1:19" ht="15.5" x14ac:dyDescent="0.35">
      <c r="A24" s="52" t="s">
        <v>23</v>
      </c>
      <c r="B24" s="53"/>
      <c r="C24" s="69">
        <v>3.7000000000000002E-3</v>
      </c>
      <c r="D24" s="70"/>
      <c r="E24" s="47"/>
      <c r="F24" s="47"/>
      <c r="G24" s="47"/>
      <c r="H24" s="47"/>
      <c r="I24" s="47"/>
      <c r="J24" s="47"/>
      <c r="K24" s="47"/>
      <c r="L24" s="47"/>
      <c r="M24" s="47"/>
      <c r="N24" s="47"/>
      <c r="O24" s="47"/>
      <c r="P24" s="47"/>
      <c r="Q24" s="47"/>
      <c r="R24" s="47"/>
      <c r="S24" s="47"/>
    </row>
    <row r="25" spans="1:19" ht="15.5" x14ac:dyDescent="0.35">
      <c r="A25" s="52" t="s">
        <v>24</v>
      </c>
      <c r="B25" s="53"/>
      <c r="C25" s="69">
        <v>1E-4</v>
      </c>
      <c r="D25" s="70"/>
      <c r="E25" s="47"/>
      <c r="F25" s="47"/>
      <c r="G25" s="47"/>
      <c r="H25" s="47"/>
      <c r="I25" s="47"/>
      <c r="J25" s="47"/>
      <c r="K25" s="47"/>
      <c r="L25" s="47"/>
      <c r="M25" s="47"/>
      <c r="N25" s="47"/>
      <c r="O25" s="47"/>
      <c r="P25" s="47"/>
      <c r="Q25" s="47"/>
      <c r="R25" s="47"/>
      <c r="S25" s="47"/>
    </row>
    <row r="26" spans="1:19" ht="15.5" x14ac:dyDescent="0.35">
      <c r="A26" s="52" t="s">
        <v>25</v>
      </c>
      <c r="B26" s="53"/>
      <c r="C26" s="69">
        <v>1E-4</v>
      </c>
      <c r="D26" s="70"/>
      <c r="E26" s="47"/>
      <c r="F26" s="47"/>
      <c r="G26" s="47"/>
      <c r="H26" s="47"/>
      <c r="I26" s="47"/>
      <c r="J26" s="47"/>
      <c r="K26" s="47"/>
      <c r="L26" s="47"/>
      <c r="M26" s="47"/>
      <c r="N26" s="47"/>
      <c r="O26" s="47"/>
      <c r="P26" s="47"/>
      <c r="Q26" s="47"/>
      <c r="R26" s="47"/>
      <c r="S26" s="47"/>
    </row>
    <row r="27" spans="1:19" ht="15.5" x14ac:dyDescent="0.35">
      <c r="A27" s="52" t="s">
        <v>26</v>
      </c>
      <c r="B27" s="53"/>
      <c r="C27" s="69">
        <v>0</v>
      </c>
      <c r="D27" s="70"/>
      <c r="E27" s="47"/>
      <c r="F27" s="47"/>
      <c r="G27" s="47"/>
      <c r="H27" s="47"/>
      <c r="I27" s="47"/>
      <c r="J27" s="47"/>
      <c r="K27" s="47"/>
      <c r="L27" s="47"/>
      <c r="M27" s="47"/>
      <c r="N27" s="47"/>
      <c r="O27" s="47"/>
      <c r="P27" s="47"/>
      <c r="Q27" s="47"/>
      <c r="R27" s="47"/>
      <c r="S27" s="47"/>
    </row>
    <row r="28" spans="1:19" ht="15.5" x14ac:dyDescent="0.35">
      <c r="A28" s="52" t="s">
        <v>27</v>
      </c>
      <c r="B28" s="53"/>
      <c r="C28" s="69">
        <v>0</v>
      </c>
      <c r="D28" s="70"/>
      <c r="E28" s="47"/>
      <c r="F28" s="47"/>
      <c r="G28" s="47"/>
      <c r="H28" s="47"/>
      <c r="I28" s="47"/>
      <c r="J28" s="47"/>
      <c r="K28" s="47"/>
      <c r="L28" s="47"/>
      <c r="M28" s="47"/>
      <c r="N28" s="47"/>
      <c r="O28" s="47"/>
      <c r="P28" s="47"/>
      <c r="Q28" s="47"/>
      <c r="R28" s="47"/>
      <c r="S28" s="47"/>
    </row>
    <row r="29" spans="1:19" ht="15.5" x14ac:dyDescent="0.35">
      <c r="A29" s="52" t="s">
        <v>28</v>
      </c>
      <c r="B29" s="53"/>
      <c r="C29" s="69">
        <v>0</v>
      </c>
      <c r="D29" s="70"/>
      <c r="E29" s="47"/>
      <c r="F29" s="47"/>
      <c r="G29" s="47"/>
      <c r="H29" s="47"/>
      <c r="I29" s="47"/>
      <c r="J29" s="47"/>
      <c r="K29" s="47"/>
      <c r="L29" s="47"/>
      <c r="M29" s="47"/>
      <c r="N29" s="47"/>
      <c r="O29" s="47"/>
      <c r="P29" s="47"/>
      <c r="Q29" s="47"/>
      <c r="R29" s="47"/>
      <c r="S29" s="47"/>
    </row>
    <row r="30" spans="1:19" ht="15.5" x14ac:dyDescent="0.35">
      <c r="A30" s="45"/>
      <c r="B30" s="45"/>
      <c r="C30" s="60"/>
      <c r="D30" s="47"/>
      <c r="E30" s="47"/>
      <c r="F30" s="47"/>
      <c r="G30" s="47"/>
      <c r="H30" s="47"/>
      <c r="I30" s="47"/>
      <c r="J30" s="47"/>
      <c r="K30" s="47"/>
      <c r="L30" s="47"/>
      <c r="M30" s="47"/>
      <c r="N30" s="47"/>
      <c r="O30" s="47"/>
      <c r="P30" s="47"/>
      <c r="Q30" s="47"/>
      <c r="R30" s="47"/>
      <c r="S30" s="47"/>
    </row>
    <row r="31" spans="1:19" s="84" customFormat="1" ht="15.5" x14ac:dyDescent="0.35">
      <c r="A31" s="72"/>
      <c r="B31" s="72"/>
      <c r="C31" s="219" t="s">
        <v>29</v>
      </c>
      <c r="D31" s="219"/>
      <c r="E31" s="82"/>
      <c r="F31" s="219">
        <v>2024</v>
      </c>
      <c r="G31" s="219"/>
      <c r="H31" s="82"/>
      <c r="I31" s="220">
        <v>2025</v>
      </c>
      <c r="J31" s="220"/>
      <c r="K31" s="82"/>
      <c r="L31" s="221">
        <v>2026</v>
      </c>
      <c r="M31" s="222"/>
      <c r="N31" s="83"/>
      <c r="O31" s="221">
        <v>2027</v>
      </c>
      <c r="P31" s="223"/>
      <c r="Q31" s="82"/>
      <c r="R31" s="221">
        <v>2028</v>
      </c>
      <c r="S31" s="221"/>
    </row>
    <row r="32" spans="1:19" s="24" customFormat="1" ht="18.5" x14ac:dyDescent="0.45">
      <c r="A32" s="71" t="s">
        <v>30</v>
      </c>
      <c r="B32" s="72"/>
      <c r="C32" s="73" t="s">
        <v>31</v>
      </c>
      <c r="D32" s="73"/>
      <c r="E32" s="73"/>
      <c r="F32" s="73"/>
      <c r="G32" s="73"/>
      <c r="H32" s="73"/>
      <c r="I32" s="73"/>
      <c r="J32" s="73"/>
      <c r="K32" s="73"/>
      <c r="L32" s="73"/>
      <c r="M32" s="73"/>
      <c r="N32" s="73"/>
      <c r="O32" s="73"/>
      <c r="P32" s="73"/>
      <c r="Q32" s="73"/>
      <c r="R32" s="73"/>
      <c r="S32" s="73"/>
    </row>
    <row r="33" spans="1:19" s="24" customFormat="1" ht="15.5" x14ac:dyDescent="0.35">
      <c r="A33" s="72" t="s">
        <v>32</v>
      </c>
      <c r="B33" s="72"/>
      <c r="C33" s="74" t="s">
        <v>6</v>
      </c>
      <c r="D33" s="74" t="s">
        <v>7</v>
      </c>
      <c r="E33" s="75"/>
      <c r="F33" s="74" t="s">
        <v>6</v>
      </c>
      <c r="G33" s="74" t="s">
        <v>7</v>
      </c>
      <c r="H33" s="75"/>
      <c r="I33" s="74" t="s">
        <v>6</v>
      </c>
      <c r="J33" s="74" t="s">
        <v>7</v>
      </c>
      <c r="K33" s="75"/>
      <c r="L33" s="74" t="s">
        <v>6</v>
      </c>
      <c r="M33" s="74" t="s">
        <v>7</v>
      </c>
      <c r="N33" s="75"/>
      <c r="O33" s="74" t="s">
        <v>6</v>
      </c>
      <c r="P33" s="74" t="s">
        <v>7</v>
      </c>
      <c r="Q33" s="73"/>
      <c r="R33" s="76" t="s">
        <v>6</v>
      </c>
      <c r="S33" s="76" t="s">
        <v>7</v>
      </c>
    </row>
    <row r="34" spans="1:19" s="24" customFormat="1" ht="15.5" x14ac:dyDescent="0.35">
      <c r="A34" s="77" t="s">
        <v>9</v>
      </c>
      <c r="B34" s="77"/>
      <c r="C34" s="78">
        <v>0</v>
      </c>
      <c r="D34" s="78">
        <v>10642294</v>
      </c>
      <c r="E34" s="73"/>
      <c r="F34" s="79">
        <f>C34*(1+$C$46)</f>
        <v>0</v>
      </c>
      <c r="G34" s="79">
        <f t="shared" ref="G34:G35" si="8">D34*(1+$C$46)</f>
        <v>10961562.82</v>
      </c>
      <c r="H34" s="73"/>
      <c r="I34" s="78">
        <f>F34*(1+$C$46)</f>
        <v>0</v>
      </c>
      <c r="J34" s="78">
        <f t="shared" ref="J34:J36" si="9">G34*(1+$C$46)</f>
        <v>11290409.704600001</v>
      </c>
      <c r="K34" s="80"/>
      <c r="L34" s="78">
        <f>I34*(1+$C$46)</f>
        <v>0</v>
      </c>
      <c r="M34" s="78">
        <f t="shared" ref="M34:M36" si="10">J34*(1+$C$46)</f>
        <v>11629121.995738002</v>
      </c>
      <c r="N34" s="80"/>
      <c r="O34" s="78">
        <f>L34*(1+$C$46)</f>
        <v>0</v>
      </c>
      <c r="P34" s="78">
        <f t="shared" ref="P34:P36" si="11">M34*(1+$C$46)</f>
        <v>11977995.655610142</v>
      </c>
      <c r="Q34" s="73"/>
      <c r="R34" s="78">
        <f t="shared" ref="R34:S36" si="12">O34*(1+$C$46)</f>
        <v>0</v>
      </c>
      <c r="S34" s="78">
        <f t="shared" si="12"/>
        <v>12337335.525278447</v>
      </c>
    </row>
    <row r="35" spans="1:19" s="24" customFormat="1" ht="15.5" x14ac:dyDescent="0.35">
      <c r="A35" s="77" t="s">
        <v>10</v>
      </c>
      <c r="B35" s="77"/>
      <c r="C35" s="78">
        <f>D34+1</f>
        <v>10642295</v>
      </c>
      <c r="D35" s="78">
        <v>21284589</v>
      </c>
      <c r="E35" s="73"/>
      <c r="F35" s="79">
        <f t="shared" ref="F35:F36" si="13">C35*(1+$C$46)</f>
        <v>10961563.85</v>
      </c>
      <c r="G35" s="79">
        <f t="shared" si="8"/>
        <v>21923126.670000002</v>
      </c>
      <c r="H35" s="73"/>
      <c r="I35" s="78">
        <f t="shared" ref="I35:I36" si="14">F35*(1+$C$46)</f>
        <v>11290410.7655</v>
      </c>
      <c r="J35" s="78">
        <f t="shared" si="9"/>
        <v>22580820.470100004</v>
      </c>
      <c r="K35" s="80"/>
      <c r="L35" s="78">
        <f t="shared" ref="L35:L36" si="15">I35*(1+$C$46)</f>
        <v>11629123.088465</v>
      </c>
      <c r="M35" s="78">
        <f t="shared" si="10"/>
        <v>23258245.084203005</v>
      </c>
      <c r="N35" s="80"/>
      <c r="O35" s="78">
        <f t="shared" ref="O35:O36" si="16">L35*(1+$C$46)</f>
        <v>11977996.78111895</v>
      </c>
      <c r="P35" s="78">
        <f t="shared" si="11"/>
        <v>23955992.436729096</v>
      </c>
      <c r="Q35" s="73"/>
      <c r="R35" s="78">
        <f t="shared" si="12"/>
        <v>12337336.684552519</v>
      </c>
      <c r="S35" s="78">
        <f t="shared" si="12"/>
        <v>24674672.20983097</v>
      </c>
    </row>
    <row r="36" spans="1:19" s="24" customFormat="1" ht="15.5" x14ac:dyDescent="0.35">
      <c r="A36" s="77" t="s">
        <v>11</v>
      </c>
      <c r="B36" s="77"/>
      <c r="C36" s="78">
        <f>D35+1</f>
        <v>21284590</v>
      </c>
      <c r="D36" s="78">
        <v>42569177</v>
      </c>
      <c r="E36" s="73"/>
      <c r="F36" s="79">
        <f t="shared" si="13"/>
        <v>21923127.699999999</v>
      </c>
      <c r="G36" s="79">
        <f>G34*4</f>
        <v>43846251.280000001</v>
      </c>
      <c r="H36" s="73"/>
      <c r="I36" s="78">
        <f t="shared" si="14"/>
        <v>22580821.530999999</v>
      </c>
      <c r="J36" s="78">
        <f t="shared" si="9"/>
        <v>45161638.818400003</v>
      </c>
      <c r="K36" s="80"/>
      <c r="L36" s="78">
        <f t="shared" si="15"/>
        <v>23258246.176929999</v>
      </c>
      <c r="M36" s="78">
        <f t="shared" si="10"/>
        <v>46516487.982952006</v>
      </c>
      <c r="N36" s="80"/>
      <c r="O36" s="78">
        <f t="shared" si="16"/>
        <v>23955993.5622379</v>
      </c>
      <c r="P36" s="78">
        <f t="shared" si="11"/>
        <v>47911982.622440569</v>
      </c>
      <c r="Q36" s="73"/>
      <c r="R36" s="78">
        <f t="shared" si="12"/>
        <v>24674673.369105037</v>
      </c>
      <c r="S36" s="78">
        <f t="shared" si="12"/>
        <v>49349342.101113789</v>
      </c>
    </row>
    <row r="37" spans="1:19" s="24" customFormat="1" ht="15.5" x14ac:dyDescent="0.35">
      <c r="A37" s="81"/>
      <c r="B37" s="81"/>
      <c r="C37" s="81"/>
      <c r="D37" s="81"/>
      <c r="E37" s="73"/>
      <c r="F37" s="73"/>
      <c r="G37" s="73"/>
      <c r="H37" s="73"/>
      <c r="I37" s="73"/>
      <c r="J37" s="73"/>
      <c r="K37" s="73"/>
      <c r="L37" s="73"/>
      <c r="M37" s="73"/>
      <c r="N37" s="73"/>
      <c r="O37" s="73"/>
      <c r="P37" s="73"/>
      <c r="Q37" s="73"/>
      <c r="R37" s="73"/>
      <c r="S37" s="73"/>
    </row>
    <row r="38" spans="1:19" s="24" customFormat="1" ht="15.5" x14ac:dyDescent="0.35">
      <c r="A38" s="72" t="s">
        <v>33</v>
      </c>
      <c r="B38" s="72"/>
      <c r="C38" s="81"/>
      <c r="D38" s="81"/>
      <c r="E38" s="73"/>
      <c r="F38" s="73"/>
      <c r="G38" s="73"/>
      <c r="H38" s="73"/>
      <c r="I38" s="73"/>
      <c r="J38" s="73"/>
      <c r="K38" s="73"/>
      <c r="L38" s="73"/>
      <c r="M38" s="73"/>
      <c r="N38" s="73"/>
      <c r="O38" s="73"/>
      <c r="P38" s="73"/>
      <c r="Q38" s="73"/>
      <c r="R38" s="73"/>
      <c r="S38" s="73"/>
    </row>
    <row r="39" spans="1:19" s="24" customFormat="1" ht="15.5" x14ac:dyDescent="0.35">
      <c r="A39" s="31" t="s">
        <v>34</v>
      </c>
      <c r="B39" s="31"/>
      <c r="C39" s="26">
        <v>0.01</v>
      </c>
      <c r="G39" s="27"/>
    </row>
    <row r="40" spans="1:19" s="24" customFormat="1" ht="15.5" x14ac:dyDescent="0.35">
      <c r="A40" s="31" t="s">
        <v>35</v>
      </c>
      <c r="B40" s="31"/>
      <c r="C40" s="26">
        <v>5.0000000000000001E-3</v>
      </c>
      <c r="G40" s="27"/>
    </row>
    <row r="41" spans="1:19" s="24" customFormat="1" ht="15.5" x14ac:dyDescent="0.35">
      <c r="A41" s="31" t="s">
        <v>36</v>
      </c>
      <c r="B41" s="31"/>
      <c r="C41" s="26">
        <v>2E-3</v>
      </c>
      <c r="G41" s="27"/>
    </row>
    <row r="42" spans="1:19" s="24" customFormat="1" ht="15.5" x14ac:dyDescent="0.35">
      <c r="C42" s="25"/>
      <c r="G42" s="27"/>
    </row>
    <row r="43" spans="1:19" s="24" customFormat="1" ht="15.5" x14ac:dyDescent="0.35">
      <c r="A43" s="23" t="s">
        <v>37</v>
      </c>
      <c r="B43" s="23"/>
      <c r="C43" s="25"/>
    </row>
    <row r="44" spans="1:19" s="24" customFormat="1" ht="15.5" x14ac:dyDescent="0.35">
      <c r="A44" s="32" t="s">
        <v>38</v>
      </c>
      <c r="B44" s="32"/>
      <c r="C44" s="26">
        <v>7.0000000000000007E-2</v>
      </c>
    </row>
    <row r="45" spans="1:19" s="24" customFormat="1" ht="15.5" x14ac:dyDescent="0.35">
      <c r="A45" s="32" t="s">
        <v>39</v>
      </c>
      <c r="B45" s="32"/>
      <c r="C45" s="26">
        <v>0.03</v>
      </c>
    </row>
    <row r="46" spans="1:19" s="24" customFormat="1" ht="15.5" x14ac:dyDescent="0.35">
      <c r="A46" s="32" t="s">
        <v>40</v>
      </c>
      <c r="B46" s="32"/>
      <c r="C46" s="26">
        <v>0.03</v>
      </c>
    </row>
    <row r="47" spans="1:19" s="24" customFormat="1" x14ac:dyDescent="0.3"/>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4"/>
  <sheetViews>
    <sheetView showGridLines="0" workbookViewId="0">
      <pane ySplit="2" topLeftCell="A139" activePane="bottomLeft" state="frozen"/>
      <selection pane="bottomLeft" activeCell="I153" sqref="I153"/>
    </sheetView>
  </sheetViews>
  <sheetFormatPr defaultColWidth="8.796875" defaultRowHeight="12.5" x14ac:dyDescent="0.3"/>
  <cols>
    <col min="1" max="1" width="24.6992187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16384" width="8.796875" style="1"/>
  </cols>
  <sheetData>
    <row r="1" spans="1:37" ht="18" x14ac:dyDescent="0.3">
      <c r="A1" s="2"/>
      <c r="B1" s="2"/>
      <c r="C1" s="233" t="s">
        <v>41</v>
      </c>
      <c r="D1" s="234"/>
      <c r="E1" s="234"/>
      <c r="F1" s="234"/>
      <c r="G1" s="234"/>
      <c r="H1" s="234"/>
      <c r="I1" s="234"/>
      <c r="J1" s="235">
        <v>2024</v>
      </c>
      <c r="K1" s="236"/>
      <c r="L1" s="236"/>
      <c r="M1" s="236"/>
      <c r="N1" s="236"/>
      <c r="O1" s="233">
        <v>2025</v>
      </c>
      <c r="P1" s="237"/>
      <c r="Q1" s="237"/>
      <c r="R1" s="237"/>
      <c r="S1" s="237"/>
      <c r="T1" s="238">
        <v>2026</v>
      </c>
      <c r="U1" s="237"/>
      <c r="V1" s="237"/>
      <c r="W1" s="237"/>
      <c r="X1" s="237"/>
      <c r="Y1" s="233">
        <v>2027</v>
      </c>
      <c r="Z1" s="237"/>
      <c r="AA1" s="237"/>
      <c r="AB1" s="237"/>
      <c r="AC1" s="237"/>
      <c r="AD1" s="235">
        <v>2028</v>
      </c>
      <c r="AE1" s="239"/>
      <c r="AF1" s="239"/>
      <c r="AG1" s="239"/>
      <c r="AH1" s="240"/>
      <c r="AI1" s="229" t="s">
        <v>42</v>
      </c>
      <c r="AJ1" s="230"/>
      <c r="AK1" s="231"/>
    </row>
    <row r="2" spans="1:37" s="28" customFormat="1" ht="94" customHeight="1" x14ac:dyDescent="0.3">
      <c r="A2" s="232" t="s">
        <v>43</v>
      </c>
      <c r="B2" s="232"/>
      <c r="C2" s="152" t="s">
        <v>44</v>
      </c>
      <c r="D2" s="153" t="s">
        <v>45</v>
      </c>
      <c r="E2" s="154" t="s">
        <v>46</v>
      </c>
      <c r="F2" s="153" t="s">
        <v>47</v>
      </c>
      <c r="G2" s="153" t="s">
        <v>48</v>
      </c>
      <c r="H2" s="153" t="s">
        <v>49</v>
      </c>
      <c r="I2" s="155" t="s">
        <v>50</v>
      </c>
      <c r="J2" s="38" t="s">
        <v>44</v>
      </c>
      <c r="K2" s="38" t="s">
        <v>45</v>
      </c>
      <c r="L2" s="38" t="s">
        <v>46</v>
      </c>
      <c r="M2" s="38" t="s">
        <v>51</v>
      </c>
      <c r="N2" s="38" t="s">
        <v>50</v>
      </c>
      <c r="O2" s="152" t="s">
        <v>44</v>
      </c>
      <c r="P2" s="153" t="s">
        <v>45</v>
      </c>
      <c r="Q2" s="153" t="s">
        <v>46</v>
      </c>
      <c r="R2" s="153" t="s">
        <v>51</v>
      </c>
      <c r="S2" s="153" t="s">
        <v>50</v>
      </c>
      <c r="T2" s="157" t="s">
        <v>44</v>
      </c>
      <c r="U2" s="158" t="s">
        <v>45</v>
      </c>
      <c r="V2" s="158" t="s">
        <v>46</v>
      </c>
      <c r="W2" s="158" t="s">
        <v>51</v>
      </c>
      <c r="X2" s="158" t="s">
        <v>50</v>
      </c>
      <c r="Y2" s="152" t="s">
        <v>44</v>
      </c>
      <c r="Z2" s="153" t="s">
        <v>45</v>
      </c>
      <c r="AA2" s="153" t="s">
        <v>46</v>
      </c>
      <c r="AB2" s="153" t="s">
        <v>51</v>
      </c>
      <c r="AC2" s="160" t="s">
        <v>50</v>
      </c>
      <c r="AD2" s="161" t="s">
        <v>44</v>
      </c>
      <c r="AE2" s="38" t="s">
        <v>45</v>
      </c>
      <c r="AF2" s="38" t="s">
        <v>46</v>
      </c>
      <c r="AG2" s="38" t="s">
        <v>51</v>
      </c>
      <c r="AH2" s="38" t="s">
        <v>52</v>
      </c>
      <c r="AI2" s="39" t="s">
        <v>53</v>
      </c>
      <c r="AJ2" s="40" t="s">
        <v>54</v>
      </c>
      <c r="AK2" s="41" t="s">
        <v>55</v>
      </c>
    </row>
    <row r="3" spans="1:37" s="93" customFormat="1" ht="14" x14ac:dyDescent="0.3">
      <c r="A3" s="85" t="str">
        <f>'ESTIMATED Earned Revenue'!A4</f>
        <v>Portsmouth, OH</v>
      </c>
      <c r="B3" s="85"/>
      <c r="C3" s="147">
        <f>'ESTIMATED Earned Revenue'!$I4*1.07925</f>
        <v>1733091.6173849998</v>
      </c>
      <c r="D3" s="147">
        <f>'ESTIMATED Earned Revenue'!$L4*1.07925</f>
        <v>1586881.6482449998</v>
      </c>
      <c r="E3" s="148">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9">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5871.4620985064994</v>
      </c>
      <c r="G3" s="150">
        <f t="shared" ref="G3:G34" si="0">E3/$C3</f>
        <v>0.01</v>
      </c>
      <c r="H3" s="150">
        <f t="shared" ref="H3:H34" si="1">F3/$D3</f>
        <v>3.7000000000000002E-3</v>
      </c>
      <c r="I3" s="151">
        <f t="shared" ref="I3:I34" si="2">F3-E3</f>
        <v>-11459.454075343498</v>
      </c>
      <c r="J3" s="156">
        <f>C3*(1+'Control Panel'!$C$45)</f>
        <v>1785084.3659065499</v>
      </c>
      <c r="K3" s="90">
        <f>D3*(1+'Control Panel'!$C$45)</f>
        <v>1634488.0976923499</v>
      </c>
      <c r="L3" s="97">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5">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6047.6059614616952</v>
      </c>
      <c r="N3" s="91">
        <f t="shared" ref="N3:N34" si="3">M3-L3</f>
        <v>-11803.237697603805</v>
      </c>
      <c r="O3" s="151">
        <f>J3*(1+'Control Panel'!$C$45)</f>
        <v>1838636.8968837464</v>
      </c>
      <c r="P3" s="151">
        <f>K3*(1+'Control Panel'!$C$45)</f>
        <v>1683522.7406231205</v>
      </c>
      <c r="Q3" s="151">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51">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6229.0341403055463</v>
      </c>
      <c r="S3" s="151">
        <f t="shared" ref="S3:S34" si="4">R3-Q3</f>
        <v>-12157.334828531919</v>
      </c>
      <c r="T3" s="151">
        <f>O3*(1+'Control Panel'!$C$45)</f>
        <v>1893796.0037902589</v>
      </c>
      <c r="U3" s="151">
        <f>P3*(1+'Control Panel'!$C$45)</f>
        <v>1734028.4228418141</v>
      </c>
      <c r="V3" s="151">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56">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6415.9051645147129</v>
      </c>
      <c r="X3" s="151">
        <f t="shared" ref="X3:X34" si="5">W3-V3</f>
        <v>-12522.054873387879</v>
      </c>
      <c r="Y3" s="156">
        <f>T3*(1+'Control Panel'!$C$45)</f>
        <v>1950609.8839039668</v>
      </c>
      <c r="Z3" s="156">
        <f>U3*(1+'Control Panel'!$C$45)</f>
        <v>1786049.2755270686</v>
      </c>
      <c r="AA3" s="156">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56">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6608.3823194501547</v>
      </c>
      <c r="AC3" s="159">
        <f t="shared" ref="AC3:AC34" si="6">AB3-AA3</f>
        <v>-12897.716519589512</v>
      </c>
      <c r="AD3" s="159">
        <f>Y3*(1+'Control Panel'!$C$45)</f>
        <v>2009128.1804210858</v>
      </c>
      <c r="AE3" s="90">
        <f>Z3*(1+'Control Panel'!$C$45)</f>
        <v>1839630.7537928808</v>
      </c>
      <c r="AF3" s="90">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0">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6806.633789033659</v>
      </c>
      <c r="AH3" s="90">
        <f t="shared" ref="AH3:AH34" si="7">AG3-AF3</f>
        <v>-13284.648015177201</v>
      </c>
      <c r="AI3" s="91">
        <f t="shared" ref="AI3:AI34" si="8">L3+Q3+V3+AA3+AF3</f>
        <v>94772.553309056078</v>
      </c>
      <c r="AJ3" s="91">
        <f t="shared" ref="AJ3:AJ34" si="9">M3+R3+W3+AB3+AG3</f>
        <v>32107.56137476577</v>
      </c>
      <c r="AK3" s="91">
        <f t="shared" ref="AK3:AK34" si="10">AJ3-AI3</f>
        <v>-62664.991934290309</v>
      </c>
    </row>
    <row r="4" spans="1:37" s="93" customFormat="1" ht="14" x14ac:dyDescent="0.3">
      <c r="A4" s="85" t="str">
        <f>'ESTIMATED Earned Revenue'!A5</f>
        <v>Port Huron, MI</v>
      </c>
      <c r="B4" s="85"/>
      <c r="C4" s="94">
        <f>'ESTIMATED Earned Revenue'!$I5*1.07925</f>
        <v>3121917.9072524998</v>
      </c>
      <c r="D4" s="94">
        <f>'ESTIMATED Earned Revenue'!$L5*1.07925</f>
        <v>2572545.8497462496</v>
      </c>
      <c r="E4" s="95">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6">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9518.4196440611231</v>
      </c>
      <c r="G4" s="88">
        <f t="shared" si="0"/>
        <v>0.01</v>
      </c>
      <c r="H4" s="89">
        <f t="shared" si="1"/>
        <v>3.6999999999999997E-3</v>
      </c>
      <c r="I4" s="90">
        <f t="shared" si="2"/>
        <v>-21700.759428463876</v>
      </c>
      <c r="J4" s="90">
        <f>C4*(1+'Control Panel'!$C$45)</f>
        <v>3215575.444470075</v>
      </c>
      <c r="K4" s="90">
        <f>D4*(1+'Control Panel'!$C$45)</f>
        <v>2649722.2252386371</v>
      </c>
      <c r="L4" s="91">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1">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9803.9722333829577</v>
      </c>
      <c r="N4" s="91">
        <f t="shared" si="3"/>
        <v>-22351.78221131779</v>
      </c>
      <c r="O4" s="91">
        <f>J4*(1+'Control Panel'!$C$45)</f>
        <v>3312042.7078041774</v>
      </c>
      <c r="P4" s="91">
        <f>K4*(1+'Control Panel'!$C$45)</f>
        <v>2729213.8919957965</v>
      </c>
      <c r="Q4" s="91">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1">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10098.091400384448</v>
      </c>
      <c r="S4" s="91">
        <f t="shared" si="4"/>
        <v>-23022.335677657324</v>
      </c>
      <c r="T4" s="91">
        <f>O4*(1+'Control Panel'!$C$45)</f>
        <v>3411403.989038303</v>
      </c>
      <c r="U4" s="91">
        <f>P4*(1+'Control Panel'!$C$45)</f>
        <v>2811090.3087556702</v>
      </c>
      <c r="V4" s="91">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0">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10401.03414239598</v>
      </c>
      <c r="X4" s="91">
        <f t="shared" si="5"/>
        <v>-23713.005747987048</v>
      </c>
      <c r="Y4" s="90">
        <f>T4*(1+'Control Panel'!$C$45)</f>
        <v>3513746.1087094522</v>
      </c>
      <c r="Z4" s="90">
        <f>U4*(1+'Control Panel'!$C$45)</f>
        <v>2895423.0180183402</v>
      </c>
      <c r="AA4" s="90">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0">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10713.065166667859</v>
      </c>
      <c r="AC4" s="92">
        <f t="shared" si="6"/>
        <v>-24424.395920426665</v>
      </c>
      <c r="AD4" s="92">
        <f>Y4*(1+'Control Panel'!$C$45)</f>
        <v>3619158.4919707361</v>
      </c>
      <c r="AE4" s="90">
        <f>Z4*(1+'Control Panel'!$C$45)</f>
        <v>2982285.7085588905</v>
      </c>
      <c r="AF4" s="90">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0">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11034.457121667896</v>
      </c>
      <c r="AH4" s="90">
        <f t="shared" si="7"/>
        <v>-25157.127798039466</v>
      </c>
      <c r="AI4" s="91">
        <f t="shared" si="8"/>
        <v>170719.26741992743</v>
      </c>
      <c r="AJ4" s="91">
        <f t="shared" si="9"/>
        <v>52050.62006449914</v>
      </c>
      <c r="AK4" s="91">
        <f t="shared" si="10"/>
        <v>-118668.64735542829</v>
      </c>
    </row>
    <row r="5" spans="1:37" s="93" customFormat="1" ht="14" x14ac:dyDescent="0.3">
      <c r="A5" s="85" t="str">
        <f>'ESTIMATED Earned Revenue'!A6</f>
        <v>Lufkin, TX</v>
      </c>
      <c r="B5" s="85"/>
      <c r="C5" s="94">
        <f>'ESTIMATED Earned Revenue'!$I6*1.07925</f>
        <v>3960922.8208574997</v>
      </c>
      <c r="D5" s="94">
        <f>'ESTIMATED Earned Revenue'!$L6*1.07925</f>
        <v>2740394.4845925001</v>
      </c>
      <c r="E5" s="95">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6">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10139.459592992251</v>
      </c>
      <c r="G5" s="88">
        <f t="shared" si="0"/>
        <v>0.01</v>
      </c>
      <c r="H5" s="89">
        <f t="shared" si="1"/>
        <v>3.7000000000000002E-3</v>
      </c>
      <c r="I5" s="90">
        <f t="shared" si="2"/>
        <v>-29469.768615582747</v>
      </c>
      <c r="J5" s="90">
        <f>C5*(1+'Control Panel'!$C$45)</f>
        <v>4079750.505483225</v>
      </c>
      <c r="K5" s="90">
        <f>D5*(1+'Control Panel'!$C$45)</f>
        <v>2822606.3191302754</v>
      </c>
      <c r="L5" s="91">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1">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10443.643380782019</v>
      </c>
      <c r="N5" s="91">
        <f t="shared" si="3"/>
        <v>-30353.861674050233</v>
      </c>
      <c r="O5" s="91">
        <f>J5*(1+'Control Panel'!$C$45)</f>
        <v>4202143.0206477223</v>
      </c>
      <c r="P5" s="91">
        <f>K5*(1+'Control Panel'!$C$45)</f>
        <v>2907284.5087041836</v>
      </c>
      <c r="Q5" s="91">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1">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10756.95268220548</v>
      </c>
      <c r="S5" s="91">
        <f t="shared" si="4"/>
        <v>-31264.477524271748</v>
      </c>
      <c r="T5" s="91">
        <f>O5*(1+'Control Panel'!$C$45)</f>
        <v>4328207.3112671543</v>
      </c>
      <c r="U5" s="91">
        <f>P5*(1+'Control Panel'!$C$45)</f>
        <v>2994503.0439653094</v>
      </c>
      <c r="V5" s="91">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0">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11079.661262671645</v>
      </c>
      <c r="X5" s="91">
        <f t="shared" si="5"/>
        <v>-32202.411849999902</v>
      </c>
      <c r="Y5" s="90">
        <f>T5*(1+'Control Panel'!$C$45)</f>
        <v>4458053.530605169</v>
      </c>
      <c r="Z5" s="90">
        <f>U5*(1+'Control Panel'!$C$45)</f>
        <v>3084338.1352842688</v>
      </c>
      <c r="AA5" s="90">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0">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11412.051100551795</v>
      </c>
      <c r="AC5" s="92">
        <f t="shared" si="6"/>
        <v>-33168.484205499903</v>
      </c>
      <c r="AD5" s="92">
        <f>Y5*(1+'Control Panel'!$C$45)</f>
        <v>4591795.1365233241</v>
      </c>
      <c r="AE5" s="90">
        <f>Z5*(1+'Control Panel'!$C$45)</f>
        <v>3176868.2793427971</v>
      </c>
      <c r="AF5" s="90">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0">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11754.41263356835</v>
      </c>
      <c r="AH5" s="90">
        <f t="shared" si="7"/>
        <v>-34163.538731664885</v>
      </c>
      <c r="AI5" s="91">
        <f t="shared" si="8"/>
        <v>216599.49504526594</v>
      </c>
      <c r="AJ5" s="91">
        <f t="shared" si="9"/>
        <v>55446.721059779287</v>
      </c>
      <c r="AK5" s="91">
        <f t="shared" si="10"/>
        <v>-161152.77398548665</v>
      </c>
    </row>
    <row r="6" spans="1:37" s="93" customFormat="1" ht="14" x14ac:dyDescent="0.3">
      <c r="A6" s="85" t="str">
        <f>'ESTIMATED Earned Revenue'!A7</f>
        <v>Ashtabula, OH</v>
      </c>
      <c r="B6" s="85"/>
      <c r="C6" s="94">
        <f>'ESTIMATED Earned Revenue'!$I7*1.07925</f>
        <v>5992418.8501500003</v>
      </c>
      <c r="D6" s="94">
        <f>'ESTIMATED Earned Revenue'!$L7*1.07925</f>
        <v>5605912.1902762493</v>
      </c>
      <c r="E6" s="95">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6">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20741.875104022125</v>
      </c>
      <c r="G6" s="88">
        <f t="shared" si="0"/>
        <v>0.01</v>
      </c>
      <c r="H6" s="89">
        <f t="shared" si="1"/>
        <v>3.7000000000000006E-3</v>
      </c>
      <c r="I6" s="90">
        <f t="shared" si="2"/>
        <v>-39182.313397477876</v>
      </c>
      <c r="J6" s="90">
        <f>C6*(1+'Control Panel'!$C$45)</f>
        <v>6172191.4156545</v>
      </c>
      <c r="K6" s="90">
        <f>D6*(1+'Control Panel'!$C$45)</f>
        <v>5774089.5559845371</v>
      </c>
      <c r="L6" s="91">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1">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21364.131357142789</v>
      </c>
      <c r="N6" s="91">
        <f t="shared" si="3"/>
        <v>-40357.782799402215</v>
      </c>
      <c r="O6" s="91">
        <f>J6*(1+'Control Panel'!$C$45)</f>
        <v>6357357.1581241349</v>
      </c>
      <c r="P6" s="91">
        <f>K6*(1+'Control Panel'!$C$45)</f>
        <v>5947312.2426640736</v>
      </c>
      <c r="Q6" s="91">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1">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22005.055297857074</v>
      </c>
      <c r="S6" s="91">
        <f t="shared" si="4"/>
        <v>-41568.516283384277</v>
      </c>
      <c r="T6" s="91">
        <f>O6*(1+'Control Panel'!$C$45)</f>
        <v>6548077.872867859</v>
      </c>
      <c r="U6" s="91">
        <f>P6*(1+'Control Panel'!$C$45)</f>
        <v>6125731.6099439962</v>
      </c>
      <c r="V6" s="91">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0">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22665.206956792787</v>
      </c>
      <c r="X6" s="91">
        <f t="shared" si="5"/>
        <v>-42815.571771885807</v>
      </c>
      <c r="Y6" s="90">
        <f>T6*(1+'Control Panel'!$C$45)</f>
        <v>6744520.2090538945</v>
      </c>
      <c r="Z6" s="90">
        <f>U6*(1+'Control Panel'!$C$45)</f>
        <v>6309503.5582423164</v>
      </c>
      <c r="AA6" s="90">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0">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23345.163165496571</v>
      </c>
      <c r="AC6" s="92">
        <f t="shared" si="6"/>
        <v>-44100.038925042376</v>
      </c>
      <c r="AD6" s="92">
        <f>Y6*(1+'Control Panel'!$C$45)</f>
        <v>6946855.8153255116</v>
      </c>
      <c r="AE6" s="90">
        <f>Z6*(1+'Control Panel'!$C$45)</f>
        <v>6498788.664989586</v>
      </c>
      <c r="AF6" s="90">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0">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24045.518060461469</v>
      </c>
      <c r="AH6" s="90">
        <f t="shared" si="7"/>
        <v>-45423.040092793643</v>
      </c>
      <c r="AI6" s="91">
        <f t="shared" si="8"/>
        <v>327690.02471025899</v>
      </c>
      <c r="AJ6" s="91">
        <f t="shared" si="9"/>
        <v>113425.0748377507</v>
      </c>
      <c r="AK6" s="91">
        <f t="shared" si="10"/>
        <v>-214264.9498725083</v>
      </c>
    </row>
    <row r="7" spans="1:37" s="93" customFormat="1" ht="14" x14ac:dyDescent="0.3">
      <c r="A7" s="85" t="str">
        <f>'ESTIMATED Earned Revenue'!A8</f>
        <v>Pittsfield, MA</v>
      </c>
      <c r="B7" s="85"/>
      <c r="C7" s="94">
        <f>'ESTIMATED Earned Revenue'!$I8*1.07925</f>
        <v>6411819.9330000002</v>
      </c>
      <c r="D7" s="94">
        <f>'ESTIMATED Earned Revenue'!$L8*1.07925</f>
        <v>5602987.8922500005</v>
      </c>
      <c r="E7" s="95">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5">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20731.055201325002</v>
      </c>
      <c r="G7" s="88">
        <f t="shared" si="0"/>
        <v>0.01</v>
      </c>
      <c r="H7" s="89">
        <f t="shared" si="1"/>
        <v>3.7000000000000002E-3</v>
      </c>
      <c r="I7" s="90">
        <f t="shared" si="2"/>
        <v>-43387.144128675005</v>
      </c>
      <c r="J7" s="90">
        <f>C7*(1+'Control Panel'!$C$45)</f>
        <v>6604174.5309900008</v>
      </c>
      <c r="K7" s="90">
        <f>D7*(1+'Control Panel'!$C$45)</f>
        <v>5771077.5290175006</v>
      </c>
      <c r="L7" s="91">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1">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21352.986857364755</v>
      </c>
      <c r="N7" s="91">
        <f t="shared" si="3"/>
        <v>-44688.758452535258</v>
      </c>
      <c r="O7" s="91">
        <f>J7*(1+'Control Panel'!$C$45)</f>
        <v>6802299.7669197014</v>
      </c>
      <c r="P7" s="91">
        <f>K7*(1+'Control Panel'!$C$45)</f>
        <v>5944209.8548880257</v>
      </c>
      <c r="Q7" s="91">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1">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21993.576463085697</v>
      </c>
      <c r="S7" s="91">
        <f t="shared" si="4"/>
        <v>-46029.421206111307</v>
      </c>
      <c r="T7" s="91">
        <f>O7*(1+'Control Panel'!$C$45)</f>
        <v>7006368.7599272924</v>
      </c>
      <c r="U7" s="91">
        <f>P7*(1+'Control Panel'!$C$45)</f>
        <v>6122536.1505346661</v>
      </c>
      <c r="V7" s="91">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0">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22653.383756978266</v>
      </c>
      <c r="X7" s="91">
        <f t="shared" si="5"/>
        <v>-47410.303842294656</v>
      </c>
      <c r="Y7" s="90">
        <f>T7*(1+'Control Panel'!$C$45)</f>
        <v>7216559.8227251116</v>
      </c>
      <c r="Z7" s="90">
        <f>U7*(1+'Control Panel'!$C$45)</f>
        <v>6306212.2350507062</v>
      </c>
      <c r="AA7" s="90">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0">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23332.985269687615</v>
      </c>
      <c r="AC7" s="92">
        <f t="shared" si="6"/>
        <v>-48832.612957563499</v>
      </c>
      <c r="AD7" s="92">
        <f>Y7*(1+'Control Panel'!$C$45)</f>
        <v>7433056.6174068656</v>
      </c>
      <c r="AE7" s="90">
        <f>Z7*(1+'Control Panel'!$C$45)</f>
        <v>6495398.6021022275</v>
      </c>
      <c r="AF7" s="90">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0">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24032.974827778242</v>
      </c>
      <c r="AH7" s="90">
        <f t="shared" si="7"/>
        <v>-50297.591346290421</v>
      </c>
      <c r="AI7" s="91">
        <f t="shared" si="8"/>
        <v>350624.59497968975</v>
      </c>
      <c r="AJ7" s="91">
        <f t="shared" si="9"/>
        <v>113365.90717489459</v>
      </c>
      <c r="AK7" s="91">
        <f t="shared" si="10"/>
        <v>-237258.68780479516</v>
      </c>
    </row>
    <row r="8" spans="1:37" s="93" customFormat="1" ht="14" x14ac:dyDescent="0.3">
      <c r="A8" s="85" t="str">
        <f>'ESTIMATED Earned Revenue'!A9</f>
        <v>Lorain, OH</v>
      </c>
      <c r="B8" s="85"/>
      <c r="C8" s="94">
        <f>'ESTIMATED Earned Revenue'!$I9*1.07925</f>
        <v>6465158.0652899994</v>
      </c>
      <c r="D8" s="94">
        <f>'ESTIMATED Earned Revenue'!$L9*1.07925</f>
        <v>6050806.669076249</v>
      </c>
      <c r="E8" s="95">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5">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22387.984675582124</v>
      </c>
      <c r="G8" s="88">
        <f t="shared" si="0"/>
        <v>0.01</v>
      </c>
      <c r="H8" s="89">
        <f t="shared" si="1"/>
        <v>3.7000000000000002E-3</v>
      </c>
      <c r="I8" s="90">
        <f t="shared" si="2"/>
        <v>-42263.595977317877</v>
      </c>
      <c r="J8" s="90">
        <f>C8*(1+'Control Panel'!$C$45)</f>
        <v>6659112.8072486995</v>
      </c>
      <c r="K8" s="90">
        <f>D8*(1+'Control Panel'!$C$45)</f>
        <v>6232330.8691485366</v>
      </c>
      <c r="L8" s="91">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1">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23059.624215849588</v>
      </c>
      <c r="N8" s="91">
        <f t="shared" si="3"/>
        <v>-43531.503856637413</v>
      </c>
      <c r="O8" s="91">
        <f>J8*(1+'Control Panel'!$C$45)</f>
        <v>6858886.191466161</v>
      </c>
      <c r="P8" s="91">
        <f>K8*(1+'Control Panel'!$C$45)</f>
        <v>6419300.795222993</v>
      </c>
      <c r="Q8" s="91">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1">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23751.412942325074</v>
      </c>
      <c r="S8" s="91">
        <f t="shared" si="4"/>
        <v>-44837.44897233654</v>
      </c>
      <c r="T8" s="91">
        <f>O8*(1+'Control Panel'!$C$45)</f>
        <v>7064652.7772101462</v>
      </c>
      <c r="U8" s="91">
        <f>P8*(1+'Control Panel'!$C$45)</f>
        <v>6611879.8190796832</v>
      </c>
      <c r="V8" s="91">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0">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24463.955330594828</v>
      </c>
      <c r="X8" s="91">
        <f t="shared" si="5"/>
        <v>-46182.572441506629</v>
      </c>
      <c r="Y8" s="90">
        <f>T8*(1+'Control Panel'!$C$45)</f>
        <v>7276592.3605264509</v>
      </c>
      <c r="Z8" s="90">
        <f>U8*(1+'Control Panel'!$C$45)</f>
        <v>6810236.2136520734</v>
      </c>
      <c r="AA8" s="90">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0">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25197.873990512671</v>
      </c>
      <c r="AC8" s="92">
        <f t="shared" si="6"/>
        <v>-47568.049614751842</v>
      </c>
      <c r="AD8" s="92">
        <f>Y8*(1+'Control Panel'!$C$45)</f>
        <v>7494890.1313422443</v>
      </c>
      <c r="AE8" s="90">
        <f>Z8*(1+'Control Panel'!$C$45)</f>
        <v>7014543.3000616357</v>
      </c>
      <c r="AF8" s="90">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0">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25953.810210228054</v>
      </c>
      <c r="AH8" s="90">
        <f t="shared" si="7"/>
        <v>-48995.091103194398</v>
      </c>
      <c r="AI8" s="91">
        <f t="shared" si="8"/>
        <v>353541.34267793701</v>
      </c>
      <c r="AJ8" s="91">
        <f t="shared" si="9"/>
        <v>122426.67668951022</v>
      </c>
      <c r="AK8" s="91">
        <f t="shared" si="10"/>
        <v>-231114.66598842677</v>
      </c>
    </row>
    <row r="9" spans="1:37" s="93" customFormat="1" ht="14" x14ac:dyDescent="0.3">
      <c r="A9" s="85" t="str">
        <f>'ESTIMATED Earned Revenue'!A10</f>
        <v>Huntington, WV</v>
      </c>
      <c r="B9" s="85"/>
      <c r="C9" s="94">
        <f>'ESTIMATED Earned Revenue'!$I10*1.07925</f>
        <v>7149764.3083050009</v>
      </c>
      <c r="D9" s="94">
        <f>'ESTIMATED Earned Revenue'!$L10*1.07925</f>
        <v>5910233.4284212496</v>
      </c>
      <c r="E9" s="95">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5">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21867.863685158623</v>
      </c>
      <c r="G9" s="88">
        <f t="shared" si="0"/>
        <v>1.0000000000000002E-2</v>
      </c>
      <c r="H9" s="89">
        <f t="shared" si="1"/>
        <v>3.7000000000000002E-3</v>
      </c>
      <c r="I9" s="90">
        <f t="shared" si="2"/>
        <v>-49629.779397891398</v>
      </c>
      <c r="J9" s="90">
        <f>C9*(1+'Control Panel'!$C$45)</f>
        <v>7364257.2375541516</v>
      </c>
      <c r="K9" s="90">
        <f>D9*(1+'Control Panel'!$C$45)</f>
        <v>6087540.4312738869</v>
      </c>
      <c r="L9" s="91">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1">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22523.899595713381</v>
      </c>
      <c r="N9" s="91">
        <f t="shared" si="3"/>
        <v>-51118.672779828143</v>
      </c>
      <c r="O9" s="91">
        <f>J9*(1+'Control Panel'!$C$45)</f>
        <v>7585184.9546807762</v>
      </c>
      <c r="P9" s="91">
        <f>K9*(1+'Control Panel'!$C$45)</f>
        <v>6270166.6442121034</v>
      </c>
      <c r="Q9" s="91">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1">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23199.616583584782</v>
      </c>
      <c r="S9" s="91">
        <f t="shared" si="4"/>
        <v>-52652.232963222981</v>
      </c>
      <c r="T9" s="91">
        <f>O9*(1+'Control Panel'!$C$45)</f>
        <v>7812740.5033211997</v>
      </c>
      <c r="U9" s="91">
        <f>P9*(1+'Control Panel'!$C$45)</f>
        <v>6458271.6435384667</v>
      </c>
      <c r="V9" s="91">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0">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23895.605081092326</v>
      </c>
      <c r="X9" s="91">
        <f t="shared" si="5"/>
        <v>-54231.799952119669</v>
      </c>
      <c r="Y9" s="90">
        <f>T9*(1+'Control Panel'!$C$45)</f>
        <v>8047122.7184208361</v>
      </c>
      <c r="Z9" s="90">
        <f>U9*(1+'Control Panel'!$C$45)</f>
        <v>6652019.7928446205</v>
      </c>
      <c r="AA9" s="90">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0">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24612.473233525096</v>
      </c>
      <c r="AC9" s="92">
        <f t="shared" si="6"/>
        <v>-55858.753950683262</v>
      </c>
      <c r="AD9" s="92">
        <f>Y9*(1+'Control Panel'!$C$45)</f>
        <v>8288536.3999734614</v>
      </c>
      <c r="AE9" s="90">
        <f>Z9*(1+'Control Panel'!$C$45)</f>
        <v>6851580.3866299596</v>
      </c>
      <c r="AF9" s="90">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0">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25350.847430530852</v>
      </c>
      <c r="AH9" s="90">
        <f t="shared" si="7"/>
        <v>-57534.51656920377</v>
      </c>
      <c r="AI9" s="91">
        <f t="shared" si="8"/>
        <v>390978.41813950427</v>
      </c>
      <c r="AJ9" s="91">
        <f t="shared" si="9"/>
        <v>119582.44192444644</v>
      </c>
      <c r="AK9" s="91">
        <f t="shared" si="10"/>
        <v>-271395.97621505783</v>
      </c>
    </row>
    <row r="10" spans="1:37" s="93" customFormat="1" ht="14" x14ac:dyDescent="0.3">
      <c r="A10" s="85" t="str">
        <f>'ESTIMATED Earned Revenue'!A11</f>
        <v>Lincoln, NE</v>
      </c>
      <c r="B10" s="85"/>
      <c r="C10" s="94">
        <f>'ESTIMATED Earned Revenue'!$I11*1.07925</f>
        <v>7231816.7610375006</v>
      </c>
      <c r="D10" s="94">
        <f>'ESTIMATED Earned Revenue'!$L11*1.07925</f>
        <v>7231331.0985375009</v>
      </c>
      <c r="E10" s="95">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5">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26755.925064588755</v>
      </c>
      <c r="G10" s="88">
        <f t="shared" si="0"/>
        <v>0.01</v>
      </c>
      <c r="H10" s="89">
        <f t="shared" si="1"/>
        <v>3.7000000000000002E-3</v>
      </c>
      <c r="I10" s="90">
        <f t="shared" si="2"/>
        <v>-45562.242545786256</v>
      </c>
      <c r="J10" s="90">
        <f>C10*(1+'Control Panel'!$C$45)</f>
        <v>7448771.2638686262</v>
      </c>
      <c r="K10" s="90">
        <f>D10*(1+'Control Panel'!$C$45)</f>
        <v>7448271.0314936265</v>
      </c>
      <c r="L10" s="91">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1">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27558.602816526418</v>
      </c>
      <c r="N10" s="91">
        <f t="shared" si="3"/>
        <v>-46929.109822159851</v>
      </c>
      <c r="O10" s="91">
        <f>J10*(1+'Control Panel'!$C$45)</f>
        <v>7672234.4017846854</v>
      </c>
      <c r="P10" s="91">
        <f>K10*(1+'Control Panel'!$C$45)</f>
        <v>7671719.1624384355</v>
      </c>
      <c r="Q10" s="91">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1">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28385.360901022214</v>
      </c>
      <c r="S10" s="91">
        <f t="shared" si="4"/>
        <v>-48336.983116824646</v>
      </c>
      <c r="T10" s="91">
        <f>O10*(1+'Control Panel'!$C$45)</f>
        <v>7902401.4338382259</v>
      </c>
      <c r="U10" s="91">
        <f>P10*(1+'Control Panel'!$C$45)</f>
        <v>7901870.7373115886</v>
      </c>
      <c r="V10" s="91">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0">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29236.921728052879</v>
      </c>
      <c r="X10" s="91">
        <f t="shared" si="5"/>
        <v>-49787.092610329375</v>
      </c>
      <c r="Y10" s="90">
        <f>T10*(1+'Control Panel'!$C$45)</f>
        <v>8139473.4768533725</v>
      </c>
      <c r="Z10" s="90">
        <f>U10*(1+'Control Panel'!$C$45)</f>
        <v>8138926.8594309362</v>
      </c>
      <c r="AA10" s="90">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0">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30114.029379894466</v>
      </c>
      <c r="AC10" s="92">
        <f t="shared" si="6"/>
        <v>-51280.705388639268</v>
      </c>
      <c r="AD10" s="92">
        <f>Y10*(1+'Control Panel'!$C$45)</f>
        <v>8383657.6811589738</v>
      </c>
      <c r="AE10" s="90">
        <f>Z10*(1+'Control Panel'!$C$45)</f>
        <v>8383094.6652138643</v>
      </c>
      <c r="AF10" s="90">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0">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31017.450261291298</v>
      </c>
      <c r="AH10" s="90">
        <f t="shared" si="7"/>
        <v>-52819.126550298439</v>
      </c>
      <c r="AI10" s="91">
        <f t="shared" si="8"/>
        <v>395465.38257503882</v>
      </c>
      <c r="AJ10" s="91">
        <f t="shared" si="9"/>
        <v>146312.36508678726</v>
      </c>
      <c r="AK10" s="91">
        <f t="shared" si="10"/>
        <v>-249153.01748825156</v>
      </c>
    </row>
    <row r="11" spans="1:37" s="93" customFormat="1" ht="14" x14ac:dyDescent="0.3">
      <c r="A11" s="85" t="str">
        <f>'ESTIMATED Earned Revenue'!A12</f>
        <v>Terre Haute, IN</v>
      </c>
      <c r="B11" s="85"/>
      <c r="C11" s="94">
        <f>'ESTIMATED Earned Revenue'!$I12*1.07925</f>
        <v>7531985.0265708864</v>
      </c>
      <c r="D11" s="94">
        <f>'ESTIMATED Earned Revenue'!$L12*1.07925</f>
        <v>7527526.6624813415</v>
      </c>
      <c r="E11" s="95">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5">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27851.848651180964</v>
      </c>
      <c r="G11" s="88">
        <f t="shared" si="0"/>
        <v>0.01</v>
      </c>
      <c r="H11" s="89">
        <f t="shared" si="1"/>
        <v>3.7000000000000002E-3</v>
      </c>
      <c r="I11" s="90">
        <f t="shared" si="2"/>
        <v>-47468.001614527908</v>
      </c>
      <c r="J11" s="90">
        <f>C11*(1+'Control Panel'!$C$45)</f>
        <v>7757944.5773680136</v>
      </c>
      <c r="K11" s="90">
        <f>D11*(1+'Control Panel'!$C$45)</f>
        <v>7753352.4623557823</v>
      </c>
      <c r="L11" s="91">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1">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28687.404110716394</v>
      </c>
      <c r="N11" s="91">
        <f t="shared" si="3"/>
        <v>-48892.041662963748</v>
      </c>
      <c r="O11" s="91">
        <f>J11*(1+'Control Panel'!$C$45)</f>
        <v>7990682.9146890538</v>
      </c>
      <c r="P11" s="91">
        <f>K11*(1+'Control Panel'!$C$45)</f>
        <v>7985953.0362264561</v>
      </c>
      <c r="Q11" s="91">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1">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29548.02623403789</v>
      </c>
      <c r="S11" s="91">
        <f t="shared" si="4"/>
        <v>-50358.802912852647</v>
      </c>
      <c r="T11" s="91">
        <f>O11*(1+'Control Panel'!$C$45)</f>
        <v>8230403.4021297256</v>
      </c>
      <c r="U11" s="91">
        <f>P11*(1+'Control Panel'!$C$45)</f>
        <v>8225531.6273132497</v>
      </c>
      <c r="V11" s="91">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0">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30434.467021059027</v>
      </c>
      <c r="X11" s="91">
        <f t="shared" si="5"/>
        <v>-51869.567000238225</v>
      </c>
      <c r="Y11" s="90">
        <f>T11*(1+'Control Panel'!$C$45)</f>
        <v>8477315.504193617</v>
      </c>
      <c r="Z11" s="90">
        <f>U11*(1+'Control Panel'!$C$45)</f>
        <v>8472297.5761326477</v>
      </c>
      <c r="AA11" s="90">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0">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31347.501031690797</v>
      </c>
      <c r="AC11" s="92">
        <f t="shared" si="6"/>
        <v>-53425.654010245373</v>
      </c>
      <c r="AD11" s="92">
        <f>Y11*(1+'Control Panel'!$C$45)</f>
        <v>8731634.9693194255</v>
      </c>
      <c r="AE11" s="90">
        <f>Z11*(1+'Control Panel'!$C$45)</f>
        <v>8726466.5034166276</v>
      </c>
      <c r="AF11" s="90">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0">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32287.926062641523</v>
      </c>
      <c r="AH11" s="90">
        <f t="shared" si="7"/>
        <v>-55028.42363055273</v>
      </c>
      <c r="AI11" s="91">
        <f t="shared" si="8"/>
        <v>411879.81367699837</v>
      </c>
      <c r="AJ11" s="91">
        <f t="shared" si="9"/>
        <v>152305.32446014564</v>
      </c>
      <c r="AK11" s="91">
        <f t="shared" si="10"/>
        <v>-259574.48921685273</v>
      </c>
    </row>
    <row r="12" spans="1:37" s="93" customFormat="1" ht="14" x14ac:dyDescent="0.3">
      <c r="A12" s="85" t="str">
        <f>'ESTIMATED Earned Revenue'!A13</f>
        <v>Lawton, OK</v>
      </c>
      <c r="B12" s="85"/>
      <c r="C12" s="94">
        <f>'ESTIMATED Earned Revenue'!$I13*1.07925</f>
        <v>7837323.7678500013</v>
      </c>
      <c r="D12" s="94">
        <f>'ESTIMATED Earned Revenue'!$L13*1.07925</f>
        <v>6603835.8407550007</v>
      </c>
      <c r="E12" s="95">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5">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24434.192610793503</v>
      </c>
      <c r="G12" s="88">
        <f t="shared" si="0"/>
        <v>0.01</v>
      </c>
      <c r="H12" s="89">
        <f t="shared" si="1"/>
        <v>3.7000000000000002E-3</v>
      </c>
      <c r="I12" s="90">
        <f t="shared" si="2"/>
        <v>-53939.045067706509</v>
      </c>
      <c r="J12" s="90">
        <f>C12*(1+'Control Panel'!$C$45)</f>
        <v>8072443.480885502</v>
      </c>
      <c r="K12" s="90">
        <f>D12*(1+'Control Panel'!$C$45)</f>
        <v>6801950.9159776513</v>
      </c>
      <c r="L12" s="91">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1">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25167.218389117312</v>
      </c>
      <c r="N12" s="91">
        <f t="shared" si="3"/>
        <v>-55557.216419737706</v>
      </c>
      <c r="O12" s="91">
        <f>J12*(1+'Control Panel'!$C$45)</f>
        <v>8314616.7853120668</v>
      </c>
      <c r="P12" s="91">
        <f>K12*(1+'Control Panel'!$C$45)</f>
        <v>7006009.4434569813</v>
      </c>
      <c r="Q12" s="91">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1">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25922.234940790833</v>
      </c>
      <c r="S12" s="91">
        <f t="shared" si="4"/>
        <v>-57223.932912329838</v>
      </c>
      <c r="T12" s="91">
        <f>O12*(1+'Control Panel'!$C$45)</f>
        <v>8564055.2888714299</v>
      </c>
      <c r="U12" s="91">
        <f>P12*(1+'Control Panel'!$C$45)</f>
        <v>7216189.726760691</v>
      </c>
      <c r="V12" s="91">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0">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26699.901989014557</v>
      </c>
      <c r="X12" s="91">
        <f t="shared" si="5"/>
        <v>-58940.650899699744</v>
      </c>
      <c r="Y12" s="90">
        <f>T12*(1+'Control Panel'!$C$45)</f>
        <v>8820976.9475375731</v>
      </c>
      <c r="Z12" s="90">
        <f>U12*(1+'Control Panel'!$C$45)</f>
        <v>7432675.4185635122</v>
      </c>
      <c r="AA12" s="90">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0">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27500.899048684998</v>
      </c>
      <c r="AC12" s="92">
        <f t="shared" si="6"/>
        <v>-60708.870426690744</v>
      </c>
      <c r="AD12" s="92">
        <f>Y12*(1+'Control Panel'!$C$45)</f>
        <v>9085606.2559636999</v>
      </c>
      <c r="AE12" s="90">
        <f>Z12*(1+'Control Panel'!$C$45)</f>
        <v>7655655.681120418</v>
      </c>
      <c r="AF12" s="90">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0">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28325.926020145547</v>
      </c>
      <c r="AH12" s="90">
        <f t="shared" si="7"/>
        <v>-62530.136539491446</v>
      </c>
      <c r="AI12" s="91">
        <f t="shared" si="8"/>
        <v>428576.98758570274</v>
      </c>
      <c r="AJ12" s="91">
        <f t="shared" si="9"/>
        <v>133616.18038775324</v>
      </c>
      <c r="AK12" s="91">
        <f t="shared" si="10"/>
        <v>-294960.8071979495</v>
      </c>
    </row>
    <row r="13" spans="1:37" s="93" customFormat="1" ht="14" x14ac:dyDescent="0.3">
      <c r="A13" s="85" t="str">
        <f>'ESTIMATED Earned Revenue'!A14</f>
        <v>Wooster, OH</v>
      </c>
      <c r="B13" s="85"/>
      <c r="C13" s="94">
        <f>'ESTIMATED Earned Revenue'!$I14*1.07925</f>
        <v>8429966.0930774994</v>
      </c>
      <c r="D13" s="94">
        <f>'ESTIMATED Earned Revenue'!$L14*1.07925</f>
        <v>5729037.7789762504</v>
      </c>
      <c r="E13" s="95">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5">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21197.439782212128</v>
      </c>
      <c r="G13" s="88">
        <f t="shared" si="0"/>
        <v>0.01</v>
      </c>
      <c r="H13" s="89">
        <f t="shared" si="1"/>
        <v>3.7000000000000002E-3</v>
      </c>
      <c r="I13" s="90">
        <f t="shared" si="2"/>
        <v>-63102.221148562865</v>
      </c>
      <c r="J13" s="90">
        <f>C13*(1+'Control Panel'!$C$45)</f>
        <v>8682865.0758698247</v>
      </c>
      <c r="K13" s="90">
        <f>D13*(1+'Control Panel'!$C$45)</f>
        <v>5900908.9123455379</v>
      </c>
      <c r="L13" s="91">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1">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21833.36297567849</v>
      </c>
      <c r="N13" s="91">
        <f t="shared" si="3"/>
        <v>-64995.287783019754</v>
      </c>
      <c r="O13" s="91">
        <f>J13*(1+'Control Panel'!$C$45)</f>
        <v>8943351.0281459205</v>
      </c>
      <c r="P13" s="91">
        <f>K13*(1+'Control Panel'!$C$45)</f>
        <v>6077936.1797159044</v>
      </c>
      <c r="Q13" s="91">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1">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22488.363864948846</v>
      </c>
      <c r="S13" s="91">
        <f t="shared" si="4"/>
        <v>-66945.146416510368</v>
      </c>
      <c r="T13" s="91">
        <f>O13*(1+'Control Panel'!$C$45)</f>
        <v>9211651.5589902978</v>
      </c>
      <c r="U13" s="91">
        <f>P13*(1+'Control Panel'!$C$45)</f>
        <v>6260274.2651073821</v>
      </c>
      <c r="V13" s="91">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0">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23163.014780897316</v>
      </c>
      <c r="X13" s="91">
        <f t="shared" si="5"/>
        <v>-68953.500809005665</v>
      </c>
      <c r="Y13" s="90">
        <f>T13*(1+'Control Panel'!$C$45)</f>
        <v>9488001.1057600062</v>
      </c>
      <c r="Z13" s="90">
        <f>U13*(1+'Control Panel'!$C$45)</f>
        <v>6448082.4930606037</v>
      </c>
      <c r="AA13" s="90">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0">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23857.905224324233</v>
      </c>
      <c r="AC13" s="92">
        <f t="shared" si="6"/>
        <v>-71022.105833275826</v>
      </c>
      <c r="AD13" s="92">
        <f>Y13*(1+'Control Panel'!$C$45)</f>
        <v>9772641.1389328074</v>
      </c>
      <c r="AE13" s="90">
        <f>Z13*(1+'Control Panel'!$C$45)</f>
        <v>6641524.967852422</v>
      </c>
      <c r="AF13" s="90">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0">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24573.642381053964</v>
      </c>
      <c r="AH13" s="90">
        <f t="shared" si="7"/>
        <v>-73152.769008274103</v>
      </c>
      <c r="AI13" s="91">
        <f t="shared" si="8"/>
        <v>460985.09907698852</v>
      </c>
      <c r="AJ13" s="91">
        <f t="shared" si="9"/>
        <v>115916.28922690285</v>
      </c>
      <c r="AK13" s="91">
        <f t="shared" si="10"/>
        <v>-345068.80985008564</v>
      </c>
    </row>
    <row r="14" spans="1:37" s="93" customFormat="1" ht="14" x14ac:dyDescent="0.3">
      <c r="A14" s="85" t="str">
        <f>'ESTIMATED Earned Revenue'!A15</f>
        <v>Duluth, MN</v>
      </c>
      <c r="B14" s="85"/>
      <c r="C14" s="94">
        <f>'ESTIMATED Earned Revenue'!$I15*1.07925</f>
        <v>8474638.8083999995</v>
      </c>
      <c r="D14" s="94">
        <f>'ESTIMATED Earned Revenue'!$L15*1.07925</f>
        <v>8093212.8743925001</v>
      </c>
      <c r="E14" s="95">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5">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29944.887635252253</v>
      </c>
      <c r="G14" s="88">
        <f t="shared" si="0"/>
        <v>0.01</v>
      </c>
      <c r="H14" s="89">
        <f t="shared" si="1"/>
        <v>3.7000000000000002E-3</v>
      </c>
      <c r="I14" s="90">
        <f t="shared" si="2"/>
        <v>-54801.500448747742</v>
      </c>
      <c r="J14" s="90">
        <f>C14*(1+'Control Panel'!$C$45)</f>
        <v>8728877.9726519994</v>
      </c>
      <c r="K14" s="90">
        <f>D14*(1+'Control Panel'!$C$45)</f>
        <v>8336009.2606242755</v>
      </c>
      <c r="L14" s="91">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1">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30843.23426430982</v>
      </c>
      <c r="N14" s="91">
        <f t="shared" si="3"/>
        <v>-56445.545462210168</v>
      </c>
      <c r="O14" s="91">
        <f>J14*(1+'Control Panel'!$C$45)</f>
        <v>8990744.31183156</v>
      </c>
      <c r="P14" s="91">
        <f>K14*(1+'Control Panel'!$C$45)</f>
        <v>8586089.5384430047</v>
      </c>
      <c r="Q14" s="91">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1">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31768.53129223912</v>
      </c>
      <c r="S14" s="91">
        <f t="shared" si="4"/>
        <v>-58138.911826076481</v>
      </c>
      <c r="T14" s="91">
        <f>O14*(1+'Control Panel'!$C$45)</f>
        <v>9260466.6411865074</v>
      </c>
      <c r="U14" s="91">
        <f>P14*(1+'Control Panel'!$C$45)</f>
        <v>8843672.2245962955</v>
      </c>
      <c r="V14" s="91">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0">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32721.587231006295</v>
      </c>
      <c r="X14" s="91">
        <f t="shared" si="5"/>
        <v>-59883.079180858782</v>
      </c>
      <c r="Y14" s="90">
        <f>T14*(1+'Control Panel'!$C$45)</f>
        <v>9538280.6404221021</v>
      </c>
      <c r="Z14" s="90">
        <f>U14*(1+'Control Panel'!$C$45)</f>
        <v>9108982.3913341854</v>
      </c>
      <c r="AA14" s="90">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0">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33703.234847936488</v>
      </c>
      <c r="AC14" s="92">
        <f t="shared" si="6"/>
        <v>-61679.571556284529</v>
      </c>
      <c r="AD14" s="92">
        <f>Y14*(1+'Control Panel'!$C$45)</f>
        <v>9824429.0596347656</v>
      </c>
      <c r="AE14" s="90">
        <f>Z14*(1+'Control Panel'!$C$45)</f>
        <v>9382251.8630742114</v>
      </c>
      <c r="AF14" s="90">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0">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34714.331893374583</v>
      </c>
      <c r="AH14" s="90">
        <f t="shared" si="7"/>
        <v>-63529.958702973068</v>
      </c>
      <c r="AI14" s="91">
        <f t="shared" si="8"/>
        <v>463427.9862572694</v>
      </c>
      <c r="AJ14" s="91">
        <f t="shared" si="9"/>
        <v>163750.9195288663</v>
      </c>
      <c r="AK14" s="91">
        <f t="shared" si="10"/>
        <v>-299677.06672840309</v>
      </c>
    </row>
    <row r="15" spans="1:37" s="93" customFormat="1" ht="14" x14ac:dyDescent="0.3">
      <c r="A15" s="85" t="str">
        <f>'ESTIMATED Earned Revenue'!A16</f>
        <v>Marinette, WI</v>
      </c>
      <c r="B15" s="85"/>
      <c r="C15" s="94">
        <f>'ESTIMATED Earned Revenue'!$I16*1.07925</f>
        <v>8801921.5004100017</v>
      </c>
      <c r="D15" s="94">
        <f>'ESTIMATED Earned Revenue'!$L16*1.07925</f>
        <v>7580640.4520250009</v>
      </c>
      <c r="E15" s="95">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5">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28048.369672492503</v>
      </c>
      <c r="G15" s="88">
        <f t="shared" si="0"/>
        <v>0.01</v>
      </c>
      <c r="H15" s="89">
        <f t="shared" si="1"/>
        <v>3.6999999999999997E-3</v>
      </c>
      <c r="I15" s="90">
        <f t="shared" si="2"/>
        <v>-59970.84533160751</v>
      </c>
      <c r="J15" s="90">
        <f>C15*(1+'Control Panel'!$C$45)</f>
        <v>9065979.1454223022</v>
      </c>
      <c r="K15" s="90">
        <f>D15*(1+'Control Panel'!$C$45)</f>
        <v>7808059.6655857507</v>
      </c>
      <c r="L15" s="91">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1">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28889.820762667277</v>
      </c>
      <c r="N15" s="91">
        <f t="shared" si="3"/>
        <v>-61769.970691555747</v>
      </c>
      <c r="O15" s="91">
        <f>J15*(1+'Control Panel'!$C$45)</f>
        <v>9337958.5197849721</v>
      </c>
      <c r="P15" s="91">
        <f>K15*(1+'Control Panel'!$C$45)</f>
        <v>8042301.455553323</v>
      </c>
      <c r="Q15" s="91">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1">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29756.515385547296</v>
      </c>
      <c r="S15" s="91">
        <f t="shared" si="4"/>
        <v>-63623.069812302427</v>
      </c>
      <c r="T15" s="91">
        <f>O15*(1+'Control Panel'!$C$45)</f>
        <v>9618097.2753785215</v>
      </c>
      <c r="U15" s="91">
        <f>P15*(1+'Control Panel'!$C$45)</f>
        <v>8283570.4992199233</v>
      </c>
      <c r="V15" s="91">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0">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30649.210847113718</v>
      </c>
      <c r="X15" s="91">
        <f t="shared" si="5"/>
        <v>-65531.761906671498</v>
      </c>
      <c r="Y15" s="90">
        <f>T15*(1+'Control Panel'!$C$45)</f>
        <v>9906640.1936398782</v>
      </c>
      <c r="Z15" s="90">
        <f>U15*(1+'Control Panel'!$C$45)</f>
        <v>8532077.6141965203</v>
      </c>
      <c r="AA15" s="90">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0">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31568.687172527127</v>
      </c>
      <c r="AC15" s="92">
        <f t="shared" si="6"/>
        <v>-67497.714763871656</v>
      </c>
      <c r="AD15" s="92">
        <f>Y15*(1+'Control Panel'!$C$45)</f>
        <v>10203839.399449075</v>
      </c>
      <c r="AE15" s="90">
        <f>Z15*(1+'Control Panel'!$C$45)</f>
        <v>8788039.9426224157</v>
      </c>
      <c r="AF15" s="90">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0">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32515.747787702941</v>
      </c>
      <c r="AH15" s="90">
        <f t="shared" si="7"/>
        <v>-69522.646206787802</v>
      </c>
      <c r="AI15" s="91">
        <f t="shared" si="8"/>
        <v>481325.14533674752</v>
      </c>
      <c r="AJ15" s="91">
        <f t="shared" si="9"/>
        <v>153379.98195555835</v>
      </c>
      <c r="AK15" s="91">
        <f t="shared" si="10"/>
        <v>-327945.16338118917</v>
      </c>
    </row>
    <row r="16" spans="1:37" s="93" customFormat="1" ht="14" x14ac:dyDescent="0.3">
      <c r="A16" s="85" t="str">
        <f>'ESTIMATED Earned Revenue'!A17</f>
        <v>Cheyenne, WY</v>
      </c>
      <c r="B16" s="85"/>
      <c r="C16" s="94">
        <f>'ESTIMATED Earned Revenue'!$I17*1.07925</f>
        <v>8803811.731237499</v>
      </c>
      <c r="D16" s="94">
        <f>'ESTIMATED Earned Revenue'!$L17*1.07925</f>
        <v>7010422.7671087496</v>
      </c>
      <c r="E16" s="95">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5">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25938.564238302373</v>
      </c>
      <c r="G16" s="88">
        <f t="shared" si="0"/>
        <v>0.01</v>
      </c>
      <c r="H16" s="89">
        <f t="shared" si="1"/>
        <v>3.7000000000000002E-3</v>
      </c>
      <c r="I16" s="90">
        <f t="shared" si="2"/>
        <v>-62099.553074072617</v>
      </c>
      <c r="J16" s="90">
        <f>C16*(1+'Control Panel'!$C$45)</f>
        <v>9067926.0831746235</v>
      </c>
      <c r="K16" s="90">
        <f>D16*(1+'Control Panel'!$C$45)</f>
        <v>7220735.4501220118</v>
      </c>
      <c r="L16" s="91">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1">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26716.721165451447</v>
      </c>
      <c r="N16" s="91">
        <f t="shared" si="3"/>
        <v>-63962.539666294797</v>
      </c>
      <c r="O16" s="91">
        <f>J16*(1+'Control Panel'!$C$45)</f>
        <v>9339963.8656698633</v>
      </c>
      <c r="P16" s="91">
        <f>K16*(1+'Control Panel'!$C$45)</f>
        <v>7437357.5136256721</v>
      </c>
      <c r="Q16" s="91">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1">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27518.222800414987</v>
      </c>
      <c r="S16" s="91">
        <f t="shared" si="4"/>
        <v>-65881.415856283653</v>
      </c>
      <c r="T16" s="91">
        <f>O16*(1+'Control Panel'!$C$45)</f>
        <v>9620162.7816399597</v>
      </c>
      <c r="U16" s="91">
        <f>P16*(1+'Control Panel'!$C$45)</f>
        <v>7660478.2390344422</v>
      </c>
      <c r="V16" s="91">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0">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28343.769484427437</v>
      </c>
      <c r="X16" s="91">
        <f t="shared" si="5"/>
        <v>-67857.858331972166</v>
      </c>
      <c r="Y16" s="90">
        <f>T16*(1+'Control Panel'!$C$45)</f>
        <v>9908767.6650891583</v>
      </c>
      <c r="Z16" s="90">
        <f>U16*(1+'Control Panel'!$C$45)</f>
        <v>7890292.586205476</v>
      </c>
      <c r="AA16" s="90">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0">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29194.082568960261</v>
      </c>
      <c r="AC16" s="92">
        <f t="shared" si="6"/>
        <v>-69893.594081931325</v>
      </c>
      <c r="AD16" s="92">
        <f>Y16*(1+'Control Panel'!$C$45)</f>
        <v>10206030.695041833</v>
      </c>
      <c r="AE16" s="90">
        <f>Z16*(1+'Control Panel'!$C$45)</f>
        <v>8127001.3637916408</v>
      </c>
      <c r="AF16" s="90">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0">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30069.905046029071</v>
      </c>
      <c r="AH16" s="90">
        <f t="shared" si="7"/>
        <v>-71990.401904389262</v>
      </c>
      <c r="AI16" s="91">
        <f t="shared" si="8"/>
        <v>481428.51090615441</v>
      </c>
      <c r="AJ16" s="91">
        <f t="shared" si="9"/>
        <v>141842.70106528321</v>
      </c>
      <c r="AK16" s="91">
        <f t="shared" si="10"/>
        <v>-339585.8098408712</v>
      </c>
    </row>
    <row r="17" spans="1:37" s="93" customFormat="1" ht="14" x14ac:dyDescent="0.3">
      <c r="A17" s="85" t="str">
        <f>'ESTIMATED Earned Revenue'!A18</f>
        <v>Ridgeland, MS</v>
      </c>
      <c r="B17" s="85"/>
      <c r="C17" s="94">
        <f>'ESTIMATED Earned Revenue'!$I18*1.07925</f>
        <v>9483147.9533324987</v>
      </c>
      <c r="D17" s="94">
        <f>'ESTIMATED Earned Revenue'!$L18*1.07925</f>
        <v>8410666.1675174981</v>
      </c>
      <c r="E17" s="95">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5">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31119.464819814744</v>
      </c>
      <c r="G17" s="88">
        <f t="shared" si="0"/>
        <v>0.01</v>
      </c>
      <c r="H17" s="89">
        <f t="shared" si="1"/>
        <v>3.7000000000000002E-3</v>
      </c>
      <c r="I17" s="90">
        <f t="shared" si="2"/>
        <v>-63712.014713510245</v>
      </c>
      <c r="J17" s="90">
        <f>C17*(1+'Control Panel'!$C$45)</f>
        <v>9767642.3919324744</v>
      </c>
      <c r="K17" s="90">
        <f>D17*(1+'Control Panel'!$C$45)</f>
        <v>8662986.1525430232</v>
      </c>
      <c r="L17" s="91">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1">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32053.048764409188</v>
      </c>
      <c r="N17" s="91">
        <f t="shared" si="3"/>
        <v>-65623.375154915557</v>
      </c>
      <c r="O17" s="91">
        <f>J17*(1+'Control Panel'!$C$45)</f>
        <v>10060671.66369045</v>
      </c>
      <c r="P17" s="91">
        <f>K17*(1+'Control Panel'!$C$45)</f>
        <v>8922875.7371193133</v>
      </c>
      <c r="Q17" s="91">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1">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33014.640227341464</v>
      </c>
      <c r="S17" s="91">
        <f t="shared" si="4"/>
        <v>-67592.076409563044</v>
      </c>
      <c r="T17" s="91">
        <f>O17*(1+'Control Panel'!$C$45)</f>
        <v>10362491.813601164</v>
      </c>
      <c r="U17" s="91">
        <f>P17*(1+'Control Panel'!$C$45)</f>
        <v>9190562.0092328936</v>
      </c>
      <c r="V17" s="91">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0">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34005.079434161707</v>
      </c>
      <c r="X17" s="91">
        <f t="shared" si="5"/>
        <v>-69619.838701849949</v>
      </c>
      <c r="Y17" s="90">
        <f>T17*(1+'Control Panel'!$C$45)</f>
        <v>10673366.5680092</v>
      </c>
      <c r="Z17" s="90">
        <f>U17*(1+'Control Panel'!$C$45)</f>
        <v>9466278.8695098814</v>
      </c>
      <c r="AA17" s="90">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0">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35025.231817186563</v>
      </c>
      <c r="AC17" s="92">
        <f t="shared" si="6"/>
        <v>-71708.43386290544</v>
      </c>
      <c r="AD17" s="92">
        <f>Y17*(1+'Control Panel'!$C$45)</f>
        <v>10993567.565049475</v>
      </c>
      <c r="AE17" s="90">
        <f>Z17*(1+'Control Panel'!$C$45)</f>
        <v>9750267.2355951779</v>
      </c>
      <c r="AF17" s="90">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0">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36075.988771702163</v>
      </c>
      <c r="AH17" s="90">
        <f t="shared" si="7"/>
        <v>-73859.686878792592</v>
      </c>
      <c r="AI17" s="91">
        <f t="shared" si="8"/>
        <v>518577.40002282767</v>
      </c>
      <c r="AJ17" s="91">
        <f t="shared" si="9"/>
        <v>170173.9890148011</v>
      </c>
      <c r="AK17" s="91">
        <f t="shared" si="10"/>
        <v>-348403.41100802657</v>
      </c>
    </row>
    <row r="18" spans="1:37" s="93" customFormat="1" ht="14" x14ac:dyDescent="0.3">
      <c r="A18" s="85" t="str">
        <f>'ESTIMATED Earned Revenue'!A19</f>
        <v>Adrian, MI</v>
      </c>
      <c r="B18" s="85"/>
      <c r="C18" s="94">
        <f>'ESTIMATED Earned Revenue'!$I19*1.07925</f>
        <v>9526628.2485000007</v>
      </c>
      <c r="D18" s="94">
        <f>'ESTIMATED Earned Revenue'!$L19*1.07925</f>
        <v>7537650.9026250001</v>
      </c>
      <c r="E18" s="95">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5">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27889.308339712501</v>
      </c>
      <c r="G18" s="88">
        <f t="shared" si="0"/>
        <v>0.01</v>
      </c>
      <c r="H18" s="89">
        <f t="shared" si="1"/>
        <v>3.7000000000000002E-3</v>
      </c>
      <c r="I18" s="90">
        <f t="shared" si="2"/>
        <v>-67376.974145287502</v>
      </c>
      <c r="J18" s="90">
        <f>C18*(1+'Control Panel'!$C$45)</f>
        <v>9812427.0959550012</v>
      </c>
      <c r="K18" s="90">
        <f>D18*(1+'Control Panel'!$C$45)</f>
        <v>7763780.4297037506</v>
      </c>
      <c r="L18" s="91">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1">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28725.987589903878</v>
      </c>
      <c r="N18" s="91">
        <f t="shared" si="3"/>
        <v>-69398.283369646146</v>
      </c>
      <c r="O18" s="91">
        <f>J18*(1+'Control Panel'!$C$45)</f>
        <v>10106799.908833651</v>
      </c>
      <c r="P18" s="91">
        <f>K18*(1+'Control Panel'!$C$45)</f>
        <v>7996693.8425948629</v>
      </c>
      <c r="Q18" s="91">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1">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29587.767217600995</v>
      </c>
      <c r="S18" s="91">
        <f t="shared" si="4"/>
        <v>-71480.231870735515</v>
      </c>
      <c r="T18" s="91">
        <f>O18*(1+'Control Panel'!$C$45)</f>
        <v>10410003.90609866</v>
      </c>
      <c r="U18" s="91">
        <f>P18*(1+'Control Panel'!$C$45)</f>
        <v>8236594.6578727094</v>
      </c>
      <c r="V18" s="91">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0">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30475.400234129025</v>
      </c>
      <c r="X18" s="91">
        <f t="shared" si="5"/>
        <v>-73624.638826857583</v>
      </c>
      <c r="Y18" s="90">
        <f>T18*(1+'Control Panel'!$C$45)</f>
        <v>10722304.023281621</v>
      </c>
      <c r="Z18" s="90">
        <f>U18*(1+'Control Panel'!$C$45)</f>
        <v>8483692.4976088908</v>
      </c>
      <c r="AA18" s="90">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0">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31389.662241152899</v>
      </c>
      <c r="AC18" s="92">
        <f t="shared" si="6"/>
        <v>-75833.377991663321</v>
      </c>
      <c r="AD18" s="92">
        <f>Y18*(1+'Control Panel'!$C$45)</f>
        <v>11043973.143980069</v>
      </c>
      <c r="AE18" s="90">
        <f>Z18*(1+'Control Panel'!$C$45)</f>
        <v>8738203.2725371569</v>
      </c>
      <c r="AF18" s="90">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0">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32331.352108387484</v>
      </c>
      <c r="AH18" s="90">
        <f t="shared" si="7"/>
        <v>-78108.37933141322</v>
      </c>
      <c r="AI18" s="91">
        <f t="shared" si="8"/>
        <v>520955.08078149008</v>
      </c>
      <c r="AJ18" s="91">
        <f t="shared" si="9"/>
        <v>152510.16939117428</v>
      </c>
      <c r="AK18" s="91">
        <f t="shared" si="10"/>
        <v>-368444.9113903158</v>
      </c>
    </row>
    <row r="19" spans="1:37" s="93" customFormat="1" ht="14" x14ac:dyDescent="0.3">
      <c r="A19" s="85" t="str">
        <f>'ESTIMATED Earned Revenue'!A20</f>
        <v>Saint Catharines, ON</v>
      </c>
      <c r="B19" s="85"/>
      <c r="C19" s="94">
        <f>'ESTIMATED Earned Revenue'!$I20*1.07925</f>
        <v>10043295.9065775</v>
      </c>
      <c r="D19" s="94">
        <f>'ESTIMATED Earned Revenue'!$L20*1.07925</f>
        <v>9112943.5104074981</v>
      </c>
      <c r="E19" s="95">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5">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33717.890988507745</v>
      </c>
      <c r="G19" s="88">
        <f t="shared" si="0"/>
        <v>0.01</v>
      </c>
      <c r="H19" s="89">
        <f t="shared" si="1"/>
        <v>3.7000000000000002E-3</v>
      </c>
      <c r="I19" s="90">
        <f t="shared" si="2"/>
        <v>-66715.068077267249</v>
      </c>
      <c r="J19" s="90">
        <f>C19*(1+'Control Panel'!$C$45)</f>
        <v>10344594.783774825</v>
      </c>
      <c r="K19" s="90">
        <f>D19*(1+'Control Panel'!$C$45)</f>
        <v>9386331.8157197237</v>
      </c>
      <c r="L19" s="91">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1">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34729.42771816298</v>
      </c>
      <c r="N19" s="91">
        <f t="shared" si="3"/>
        <v>-68716.520119585271</v>
      </c>
      <c r="O19" s="91">
        <f>J19*(1+'Control Panel'!$C$45)</f>
        <v>10654932.62728807</v>
      </c>
      <c r="P19" s="91">
        <f>K19*(1+'Control Panel'!$C$45)</f>
        <v>9667921.7701913156</v>
      </c>
      <c r="Q19" s="91">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1">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35771.310549707872</v>
      </c>
      <c r="S19" s="91">
        <f t="shared" si="4"/>
        <v>-70778.015723172837</v>
      </c>
      <c r="T19" s="91">
        <f>O19*(1+'Control Panel'!$C$45)</f>
        <v>10974580.606106712</v>
      </c>
      <c r="U19" s="91">
        <f>P19*(1+'Control Panel'!$C$45)</f>
        <v>9957959.4232970551</v>
      </c>
      <c r="V19" s="91">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0">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36844.449866199102</v>
      </c>
      <c r="X19" s="91">
        <f t="shared" si="5"/>
        <v>-72901.356194868014</v>
      </c>
      <c r="Y19" s="90">
        <f>T19*(1+'Control Panel'!$C$45)</f>
        <v>11303818.024289913</v>
      </c>
      <c r="Z19" s="90">
        <f>U19*(1+'Control Panel'!$C$45)</f>
        <v>10256698.205995968</v>
      </c>
      <c r="AA19" s="90">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0">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37949.78336218508</v>
      </c>
      <c r="AC19" s="92">
        <f t="shared" si="6"/>
        <v>-75088.396880714048</v>
      </c>
      <c r="AD19" s="92">
        <f>Y19*(1+'Control Panel'!$C$45)</f>
        <v>11642932.565018611</v>
      </c>
      <c r="AE19" s="90">
        <f>Z19*(1+'Control Panel'!$C$45)</f>
        <v>10564399.152175847</v>
      </c>
      <c r="AF19" s="90">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0">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39088.27686305064</v>
      </c>
      <c r="AH19" s="90">
        <f t="shared" si="7"/>
        <v>-77341.048787135485</v>
      </c>
      <c r="AI19" s="91">
        <f t="shared" si="8"/>
        <v>549208.5860647813</v>
      </c>
      <c r="AJ19" s="91">
        <f t="shared" si="9"/>
        <v>184383.2483593057</v>
      </c>
      <c r="AK19" s="91">
        <f t="shared" si="10"/>
        <v>-364825.33770547563</v>
      </c>
    </row>
    <row r="20" spans="1:37" s="93" customFormat="1" ht="14" x14ac:dyDescent="0.3">
      <c r="A20" s="85" t="str">
        <f>'ESTIMATED Earned Revenue'!A21</f>
        <v>Hamilton, ON</v>
      </c>
      <c r="B20" s="85"/>
      <c r="C20" s="94">
        <f>'ESTIMATED Earned Revenue'!$I21*1.07925</f>
        <v>10425662.741411673</v>
      </c>
      <c r="D20" s="94">
        <f>'ESTIMATED Earned Revenue'!$L21*1.07925</f>
        <v>5020456.1176116737</v>
      </c>
      <c r="E20" s="95">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5">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18575.687635163194</v>
      </c>
      <c r="G20" s="88">
        <f t="shared" si="0"/>
        <v>0.01</v>
      </c>
      <c r="H20" s="89">
        <f t="shared" si="1"/>
        <v>3.7000000000000006E-3</v>
      </c>
      <c r="I20" s="90">
        <f t="shared" si="2"/>
        <v>-85680.939778953543</v>
      </c>
      <c r="J20" s="90">
        <f>C20*(1+'Control Panel'!$C$45)</f>
        <v>10738432.623654023</v>
      </c>
      <c r="K20" s="90">
        <f>D20*(1+'Control Panel'!$C$45)</f>
        <v>5171069.8011400243</v>
      </c>
      <c r="L20" s="91">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1">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19132.95826421809</v>
      </c>
      <c r="N20" s="91">
        <f t="shared" si="3"/>
        <v>-88251.367972322143</v>
      </c>
      <c r="O20" s="91">
        <f>J20*(1+'Control Panel'!$C$45)</f>
        <v>11060585.602363644</v>
      </c>
      <c r="P20" s="91">
        <f>K20*(1+'Control Panel'!$C$45)</f>
        <v>5326201.8951742249</v>
      </c>
      <c r="Q20" s="91">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1">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19706.947012144632</v>
      </c>
      <c r="S20" s="91">
        <f t="shared" si="4"/>
        <v>-90898.909011491807</v>
      </c>
      <c r="T20" s="91">
        <f>O20*(1+'Control Panel'!$C$45)</f>
        <v>11392403.170434553</v>
      </c>
      <c r="U20" s="91">
        <f>P20*(1+'Control Panel'!$C$45)</f>
        <v>5485987.9520294517</v>
      </c>
      <c r="V20" s="91">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0">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20298.155422508971</v>
      </c>
      <c r="X20" s="91">
        <f t="shared" si="5"/>
        <v>-93625.876281836565</v>
      </c>
      <c r="Y20" s="90">
        <f>T20*(1+'Control Panel'!$C$45)</f>
        <v>11734175.26554759</v>
      </c>
      <c r="Z20" s="90">
        <f>U20*(1+'Control Panel'!$C$45)</f>
        <v>5650567.5905903354</v>
      </c>
      <c r="AA20" s="90">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0">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20907.100085184244</v>
      </c>
      <c r="AC20" s="92">
        <f t="shared" si="6"/>
        <v>-96434.65257029167</v>
      </c>
      <c r="AD20" s="92">
        <f>Y20*(1+'Control Panel'!$C$45)</f>
        <v>12086200.523514017</v>
      </c>
      <c r="AE20" s="90">
        <f>Z20*(1+'Control Panel'!$C$45)</f>
        <v>5820084.6183080459</v>
      </c>
      <c r="AF20" s="90">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0">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21534.313087739771</v>
      </c>
      <c r="AH20" s="90">
        <f t="shared" si="7"/>
        <v>-99327.692147400405</v>
      </c>
      <c r="AI20" s="91">
        <f t="shared" si="8"/>
        <v>570117.97185513831</v>
      </c>
      <c r="AJ20" s="91">
        <f t="shared" si="9"/>
        <v>101579.47387179572</v>
      </c>
      <c r="AK20" s="91">
        <f t="shared" si="10"/>
        <v>-468538.49798334262</v>
      </c>
    </row>
    <row r="21" spans="1:37" s="93" customFormat="1" ht="14" x14ac:dyDescent="0.3">
      <c r="A21" s="85" t="str">
        <f>'ESTIMATED Earned Revenue'!A22</f>
        <v>El Paso, TX</v>
      </c>
      <c r="B21" s="85"/>
      <c r="C21" s="94">
        <f>'ESTIMATED Earned Revenue'!$I22*1.07925</f>
        <v>10708297.99425</v>
      </c>
      <c r="D21" s="94">
        <f>'ESTIMATED Earned Revenue'!$L22*1.07925</f>
        <v>10131459.914625</v>
      </c>
      <c r="E21" s="95">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5">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37486.401684112505</v>
      </c>
      <c r="G21" s="88">
        <f t="shared" si="0"/>
        <v>9.969180912650432E-3</v>
      </c>
      <c r="H21" s="89">
        <f t="shared" si="1"/>
        <v>3.7000000000000006E-3</v>
      </c>
      <c r="I21" s="90">
        <f t="shared" si="2"/>
        <v>-69266.558287137508</v>
      </c>
      <c r="J21" s="90">
        <f>C21*(1+'Control Panel'!$C$45)</f>
        <v>11029546.934077499</v>
      </c>
      <c r="K21" s="90">
        <f>D21*(1+'Control Panel'!$C$45)</f>
        <v>10435403.71206375</v>
      </c>
      <c r="L21" s="91">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1">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38610.993734635878</v>
      </c>
      <c r="N21" s="91">
        <f t="shared" si="3"/>
        <v>-71344.555035751619</v>
      </c>
      <c r="O21" s="91">
        <f>J21*(1+'Control Panel'!$C$45)</f>
        <v>11360433.342099825</v>
      </c>
      <c r="P21" s="91">
        <f>K21*(1+'Control Panel'!$C$45)</f>
        <v>10748465.823425664</v>
      </c>
      <c r="Q21" s="91">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1">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39769.323546674954</v>
      </c>
      <c r="S21" s="91">
        <f t="shared" si="4"/>
        <v>-73484.891686824179</v>
      </c>
      <c r="T21" s="91">
        <f>O21*(1+'Control Panel'!$C$45)</f>
        <v>11701246.342362819</v>
      </c>
      <c r="U21" s="91">
        <f>P21*(1+'Control Panel'!$C$45)</f>
        <v>11070919.798128434</v>
      </c>
      <c r="V21" s="91">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0">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40962.403253075208</v>
      </c>
      <c r="X21" s="91">
        <f t="shared" si="5"/>
        <v>-75689.438437428907</v>
      </c>
      <c r="Y21" s="90">
        <f>T21*(1+'Control Panel'!$C$45)</f>
        <v>12052283.732633704</v>
      </c>
      <c r="Z21" s="90">
        <f>U21*(1+'Control Panel'!$C$45)</f>
        <v>11403047.392072286</v>
      </c>
      <c r="AA21" s="90">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0">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42191.275350667463</v>
      </c>
      <c r="AC21" s="92">
        <f t="shared" si="6"/>
        <v>-77960.121590551775</v>
      </c>
      <c r="AD21" s="92">
        <f>Y21*(1+'Control Panel'!$C$45)</f>
        <v>12413852.244612716</v>
      </c>
      <c r="AE21" s="90">
        <f>Z21*(1+'Control Panel'!$C$45)</f>
        <v>11745138.813834455</v>
      </c>
      <c r="AF21" s="90">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0">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43457.013611187482</v>
      </c>
      <c r="AH21" s="90">
        <f t="shared" si="7"/>
        <v>-80298.925238268333</v>
      </c>
      <c r="AI21" s="91">
        <f t="shared" si="8"/>
        <v>583768.94148506573</v>
      </c>
      <c r="AJ21" s="91">
        <f t="shared" si="9"/>
        <v>204991.00949624096</v>
      </c>
      <c r="AK21" s="91">
        <f t="shared" si="10"/>
        <v>-378777.93198882474</v>
      </c>
    </row>
    <row r="22" spans="1:37" s="93" customFormat="1" ht="14" x14ac:dyDescent="0.3">
      <c r="A22" s="85" t="str">
        <f>'ESTIMATED Earned Revenue'!A23</f>
        <v>Youngstown, OH</v>
      </c>
      <c r="B22" s="85"/>
      <c r="C22" s="94">
        <f>'ESTIMATED Earned Revenue'!$I23*1.07925</f>
        <v>11233783.74</v>
      </c>
      <c r="D22" s="94">
        <f>'ESTIMATED Earned Revenue'!$L23*1.07925</f>
        <v>10887486.951000001</v>
      </c>
      <c r="E22" s="95">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5">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39401.007095100002</v>
      </c>
      <c r="G22" s="88">
        <f t="shared" si="0"/>
        <v>9.7367361907217918E-3</v>
      </c>
      <c r="H22" s="89">
        <f t="shared" si="1"/>
        <v>3.6189257697784032E-3</v>
      </c>
      <c r="I22" s="90">
        <f t="shared" si="2"/>
        <v>-69979.381604900002</v>
      </c>
      <c r="J22" s="90">
        <f>C22*(1+'Control Panel'!$C$45)</f>
        <v>11570797.2522</v>
      </c>
      <c r="K22" s="90">
        <f>D22*(1+'Control Panel'!$C$45)</f>
        <v>11214111.559530001</v>
      </c>
      <c r="L22" s="91">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1">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41492.212770261009</v>
      </c>
      <c r="N22" s="91">
        <f t="shared" si="3"/>
        <v>-71169.587590738985</v>
      </c>
      <c r="O22" s="91">
        <f>J22*(1+'Control Panel'!$C$45)</f>
        <v>11917921.169766</v>
      </c>
      <c r="P22" s="91">
        <f>K22*(1+'Control Panel'!$C$45)</f>
        <v>11550534.906315902</v>
      </c>
      <c r="Q22" s="91">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1">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42736.97915336884</v>
      </c>
      <c r="S22" s="91">
        <f t="shared" si="4"/>
        <v>-73304.675218461169</v>
      </c>
      <c r="T22" s="91">
        <f>O22*(1+'Control Panel'!$C$45)</f>
        <v>12275458.804858981</v>
      </c>
      <c r="U22" s="91">
        <f>P22*(1+'Control Panel'!$C$45)</f>
        <v>11897050.95350538</v>
      </c>
      <c r="V22" s="91">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0">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44019.088527969907</v>
      </c>
      <c r="X22" s="91">
        <f t="shared" si="5"/>
        <v>-75503.815475014999</v>
      </c>
      <c r="Y22" s="90">
        <f>T22*(1+'Control Panel'!$C$45)</f>
        <v>12643722.56900475</v>
      </c>
      <c r="Z22" s="90">
        <f>U22*(1+'Control Panel'!$C$45)</f>
        <v>12253962.482110541</v>
      </c>
      <c r="AA22" s="90">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0">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45339.661183809003</v>
      </c>
      <c r="AC22" s="92">
        <f t="shared" si="6"/>
        <v>-77768.929939265465</v>
      </c>
      <c r="AD22" s="92">
        <f>Y22*(1+'Control Panel'!$C$45)</f>
        <v>13023034.246074893</v>
      </c>
      <c r="AE22" s="90">
        <f>Z22*(1+'Control Panel'!$C$45)</f>
        <v>12621581.356573857</v>
      </c>
      <c r="AF22" s="90">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0">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46699.851019323272</v>
      </c>
      <c r="AH22" s="90">
        <f t="shared" si="7"/>
        <v>-80101.997837443429</v>
      </c>
      <c r="AI22" s="91">
        <f t="shared" si="8"/>
        <v>598136.79871565604</v>
      </c>
      <c r="AJ22" s="91">
        <f t="shared" si="9"/>
        <v>220287.79265473201</v>
      </c>
      <c r="AK22" s="91">
        <f t="shared" si="10"/>
        <v>-377849.00606092403</v>
      </c>
    </row>
    <row r="23" spans="1:37" s="93" customFormat="1" ht="14" x14ac:dyDescent="0.3">
      <c r="A23" s="85" t="str">
        <f>'ESTIMATED Earned Revenue'!A24</f>
        <v>Montgomery, AL</v>
      </c>
      <c r="B23" s="85"/>
      <c r="C23" s="94">
        <f>'ESTIMATED Earned Revenue'!$I24*1.07925</f>
        <v>11633752.430145001</v>
      </c>
      <c r="D23" s="94">
        <f>'ESTIMATED Earned Revenue'!$L24*1.07925</f>
        <v>9020966.0858062506</v>
      </c>
      <c r="E23" s="95">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5">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33377.574517483132</v>
      </c>
      <c r="G23" s="88">
        <f t="shared" si="0"/>
        <v>9.5738870858314094E-3</v>
      </c>
      <c r="H23" s="89">
        <f t="shared" si="1"/>
        <v>3.7000000000000006E-3</v>
      </c>
      <c r="I23" s="90">
        <f t="shared" si="2"/>
        <v>-78002.657633241877</v>
      </c>
      <c r="J23" s="90">
        <f>C23*(1+'Control Panel'!$C$45)</f>
        <v>11982765.003049351</v>
      </c>
      <c r="K23" s="90">
        <f>D23*(1+'Control Panel'!$C$45)</f>
        <v>9291595.0683804378</v>
      </c>
      <c r="L23" s="91">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1">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34378.901753007623</v>
      </c>
      <c r="N23" s="91">
        <f t="shared" si="3"/>
        <v>-80342.737362239131</v>
      </c>
      <c r="O23" s="91">
        <f>J23*(1+'Control Panel'!$C$45)</f>
        <v>12342247.953140832</v>
      </c>
      <c r="P23" s="91">
        <f>K23*(1+'Control Panel'!$C$45)</f>
        <v>9570342.9204318505</v>
      </c>
      <c r="Q23" s="91">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1">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35410.268805597851</v>
      </c>
      <c r="S23" s="91">
        <f t="shared" si="4"/>
        <v>-82753.019483106313</v>
      </c>
      <c r="T23" s="91">
        <f>O23*(1+'Control Panel'!$C$45)</f>
        <v>12712515.391735058</v>
      </c>
      <c r="U23" s="91">
        <f>P23*(1+'Control Panel'!$C$45)</f>
        <v>9857453.2080448065</v>
      </c>
      <c r="V23" s="91">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0">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36472.576869765784</v>
      </c>
      <c r="X23" s="91">
        <f t="shared" si="5"/>
        <v>-85235.610067599511</v>
      </c>
      <c r="Y23" s="90">
        <f>T23*(1+'Control Panel'!$C$45)</f>
        <v>13093890.85348711</v>
      </c>
      <c r="Z23" s="90">
        <f>U23*(1+'Control Panel'!$C$45)</f>
        <v>10153176.80428615</v>
      </c>
      <c r="AA23" s="90">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0">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37566.754175858754</v>
      </c>
      <c r="AC23" s="92">
        <f t="shared" si="6"/>
        <v>-87792.678369627509</v>
      </c>
      <c r="AD23" s="92">
        <f>Y23*(1+'Control Panel'!$C$45)</f>
        <v>13486707.579091724</v>
      </c>
      <c r="AE23" s="90">
        <f>Z23*(1+'Control Panel'!$C$45)</f>
        <v>10457772.108414736</v>
      </c>
      <c r="AF23" s="90">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0">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38693.756801134521</v>
      </c>
      <c r="AH23" s="90">
        <f t="shared" si="7"/>
        <v>-90426.458720716328</v>
      </c>
      <c r="AI23" s="91">
        <f t="shared" si="8"/>
        <v>609072.76240865327</v>
      </c>
      <c r="AJ23" s="91">
        <f t="shared" si="9"/>
        <v>182522.25840536453</v>
      </c>
      <c r="AK23" s="91">
        <f t="shared" si="10"/>
        <v>-426550.50400328875</v>
      </c>
    </row>
    <row r="24" spans="1:37" s="93" customFormat="1" ht="14" x14ac:dyDescent="0.3">
      <c r="A24" s="85" t="str">
        <f>'ESTIMATED Earned Revenue'!A25</f>
        <v>Shreveport, LA</v>
      </c>
      <c r="B24" s="85"/>
      <c r="C24" s="94">
        <f>'ESTIMATED Earned Revenue'!$I25*1.07925</f>
        <v>11818058.39175</v>
      </c>
      <c r="D24" s="94">
        <f>'ESTIMATED Earned Revenue'!$L25*1.07925</f>
        <v>8385634.3560000006</v>
      </c>
      <c r="E24" s="95">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5">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31026.847117200003</v>
      </c>
      <c r="G24" s="88">
        <f t="shared" si="0"/>
        <v>9.502556023682036E-3</v>
      </c>
      <c r="H24" s="89">
        <f t="shared" si="1"/>
        <v>3.7000000000000002E-3</v>
      </c>
      <c r="I24" s="90">
        <f t="shared" si="2"/>
        <v>-81274.914841550009</v>
      </c>
      <c r="J24" s="90">
        <f>C24*(1+'Control Panel'!$C$45)</f>
        <v>12172600.1435025</v>
      </c>
      <c r="K24" s="90">
        <f>D24*(1+'Control Panel'!$C$45)</f>
        <v>8637203.3866800014</v>
      </c>
      <c r="L24" s="91">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1">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31957.652530716008</v>
      </c>
      <c r="N24" s="91">
        <f t="shared" si="3"/>
        <v>-83713.162286796505</v>
      </c>
      <c r="O24" s="91">
        <f>J24*(1+'Control Panel'!$C$45)</f>
        <v>12537778.147807576</v>
      </c>
      <c r="P24" s="91">
        <f>K24*(1+'Control Panel'!$C$45)</f>
        <v>8896319.4882804025</v>
      </c>
      <c r="Q24" s="91">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1">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32916.382106637488</v>
      </c>
      <c r="S24" s="91">
        <f t="shared" si="4"/>
        <v>-86224.557155400398</v>
      </c>
      <c r="T24" s="91">
        <f>O24*(1+'Control Panel'!$C$45)</f>
        <v>12913911.492241804</v>
      </c>
      <c r="U24" s="91">
        <f>P24*(1+'Control Panel'!$C$45)</f>
        <v>9163209.0729288142</v>
      </c>
      <c r="V24" s="91">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0">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33903.873569836614</v>
      </c>
      <c r="X24" s="91">
        <f t="shared" si="5"/>
        <v>-88811.293870062422</v>
      </c>
      <c r="Y24" s="90">
        <f>T24*(1+'Control Panel'!$C$45)</f>
        <v>13301328.837009057</v>
      </c>
      <c r="Z24" s="90">
        <f>U24*(1+'Control Panel'!$C$45)</f>
        <v>9438105.3451166786</v>
      </c>
      <c r="AA24" s="90">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0">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34920.98977693171</v>
      </c>
      <c r="AC24" s="92">
        <f t="shared" si="6"/>
        <v>-91475.632686164288</v>
      </c>
      <c r="AD24" s="92">
        <f>Y24*(1+'Control Panel'!$C$45)</f>
        <v>13700368.70211933</v>
      </c>
      <c r="AE24" s="90">
        <f>Z24*(1+'Control Panel'!$C$45)</f>
        <v>9721248.505470179</v>
      </c>
      <c r="AF24" s="90">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0">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35968.619470239661</v>
      </c>
      <c r="AH24" s="90">
        <f t="shared" si="7"/>
        <v>-94219.901666749225</v>
      </c>
      <c r="AI24" s="91">
        <f t="shared" si="8"/>
        <v>614112.06511953427</v>
      </c>
      <c r="AJ24" s="91">
        <f t="shared" si="9"/>
        <v>169667.51745436148</v>
      </c>
      <c r="AK24" s="91">
        <f t="shared" si="10"/>
        <v>-444444.54766517278</v>
      </c>
    </row>
    <row r="25" spans="1:37" s="93" customFormat="1" ht="14" x14ac:dyDescent="0.3">
      <c r="A25" s="85" t="str">
        <f>'ESTIMATED Earned Revenue'!A26</f>
        <v>Lubbock, TX</v>
      </c>
      <c r="B25" s="85"/>
      <c r="C25" s="94">
        <f>'ESTIMATED Earned Revenue'!$I26*1.07925</f>
        <v>12065215.988054998</v>
      </c>
      <c r="D25" s="94">
        <f>'ESTIMATED Earned Revenue'!$L26*1.07925</f>
        <v>11467938.55928625</v>
      </c>
      <c r="E25" s="95">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5">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39459.052255928626</v>
      </c>
      <c r="G25" s="88">
        <f t="shared" si="0"/>
        <v>9.4103205489799186E-3</v>
      </c>
      <c r="H25" s="89">
        <f t="shared" si="1"/>
        <v>3.4408147595084873E-3</v>
      </c>
      <c r="I25" s="90">
        <f t="shared" si="2"/>
        <v>-74078.497684346366</v>
      </c>
      <c r="J25" s="90">
        <f>C25*(1+'Control Panel'!$C$45)</f>
        <v>12427172.467696648</v>
      </c>
      <c r="K25" s="90">
        <f>D25*(1+'Control Panel'!$C$45)</f>
        <v>11811976.716064837</v>
      </c>
      <c r="L25" s="91">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1">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43704.313849439895</v>
      </c>
      <c r="N25" s="91">
        <f t="shared" si="3"/>
        <v>-73239.362589043361</v>
      </c>
      <c r="O25" s="91">
        <f>J25*(1+'Control Panel'!$C$45)</f>
        <v>12799987.641727548</v>
      </c>
      <c r="P25" s="91">
        <f>K25*(1+'Control Panel'!$C$45)</f>
        <v>12166336.017546782</v>
      </c>
      <c r="Q25" s="91">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1">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45015.443264923095</v>
      </c>
      <c r="S25" s="91">
        <f t="shared" si="4"/>
        <v>-75436.543466714647</v>
      </c>
      <c r="T25" s="91">
        <f>O25*(1+'Control Panel'!$C$45)</f>
        <v>13183987.270979375</v>
      </c>
      <c r="U25" s="91">
        <f>P25*(1+'Control Panel'!$C$45)</f>
        <v>12531326.098073186</v>
      </c>
      <c r="V25" s="91">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0">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46365.90656287079</v>
      </c>
      <c r="X25" s="91">
        <f t="shared" si="5"/>
        <v>-77699.639770716094</v>
      </c>
      <c r="Y25" s="90">
        <f>T25*(1+'Control Panel'!$C$45)</f>
        <v>13579506.889108757</v>
      </c>
      <c r="Z25" s="90">
        <f>U25*(1+'Control Panel'!$C$45)</f>
        <v>12907265.881015383</v>
      </c>
      <c r="AA25" s="90">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0">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47756.883759756915</v>
      </c>
      <c r="AC25" s="92">
        <f t="shared" si="6"/>
        <v>-80030.628963837575</v>
      </c>
      <c r="AD25" s="92">
        <f>Y25*(1+'Control Panel'!$C$45)</f>
        <v>13986892.095782019</v>
      </c>
      <c r="AE25" s="90">
        <f>Z25*(1+'Control Panel'!$C$45)</f>
        <v>13294483.857445845</v>
      </c>
      <c r="AF25" s="90">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0">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49189.590272549627</v>
      </c>
      <c r="AH25" s="90">
        <f t="shared" si="7"/>
        <v>-82431.547832752694</v>
      </c>
      <c r="AI25" s="91">
        <f t="shared" si="8"/>
        <v>620869.86033260473</v>
      </c>
      <c r="AJ25" s="91">
        <f t="shared" si="9"/>
        <v>232032.13770954034</v>
      </c>
      <c r="AK25" s="91">
        <f t="shared" si="10"/>
        <v>-388837.72262306442</v>
      </c>
    </row>
    <row r="26" spans="1:37" s="93" customFormat="1" ht="14" x14ac:dyDescent="0.3">
      <c r="A26" s="85" t="str">
        <f>'ESTIMATED Earned Revenue'!A27</f>
        <v>Beaumont, TX</v>
      </c>
      <c r="B26" s="85"/>
      <c r="C26" s="94">
        <f>'ESTIMATED Earned Revenue'!$I27*1.07925</f>
        <v>12401886.298755001</v>
      </c>
      <c r="D26" s="94">
        <f>'ESTIMATED Earned Revenue'!$L27*1.07925</f>
        <v>12241138.567698751</v>
      </c>
      <c r="E26" s="95">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5">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39536.372256769879</v>
      </c>
      <c r="G26" s="88">
        <f t="shared" si="0"/>
        <v>9.2905948916288464E-3</v>
      </c>
      <c r="H26" s="89">
        <f t="shared" si="1"/>
        <v>3.2297953362848374E-3</v>
      </c>
      <c r="I26" s="90">
        <f t="shared" si="2"/>
        <v>-75684.529237005132</v>
      </c>
      <c r="J26" s="90">
        <f>C26*(1+'Control Panel'!$C$45)</f>
        <v>12773942.887717651</v>
      </c>
      <c r="K26" s="90">
        <f>D26*(1+'Control Panel'!$C$45)</f>
        <v>12608372.724729713</v>
      </c>
      <c r="L26" s="91">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1">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46650.979081499943</v>
      </c>
      <c r="N26" s="91">
        <f t="shared" si="3"/>
        <v>-72026.549457088317</v>
      </c>
      <c r="O26" s="91">
        <f>J26*(1+'Control Panel'!$C$45)</f>
        <v>13157161.174349181</v>
      </c>
      <c r="P26" s="91">
        <f>K26*(1+'Control Panel'!$C$45)</f>
        <v>12986623.906471604</v>
      </c>
      <c r="Q26" s="91">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1">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48050.508453944938</v>
      </c>
      <c r="S26" s="91">
        <f t="shared" si="4"/>
        <v>-74187.345940800966</v>
      </c>
      <c r="T26" s="91">
        <f>O26*(1+'Control Panel'!$C$45)</f>
        <v>13551876.009579657</v>
      </c>
      <c r="U26" s="91">
        <f>P26*(1+'Control Panel'!$C$45)</f>
        <v>13376222.623665754</v>
      </c>
      <c r="V26" s="91">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0">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49492.02370756329</v>
      </c>
      <c r="X26" s="91">
        <f t="shared" si="5"/>
        <v>-76412.966319024999</v>
      </c>
      <c r="Y26" s="90">
        <f>T26*(1+'Control Panel'!$C$45)</f>
        <v>13958432.289867047</v>
      </c>
      <c r="Z26" s="90">
        <f>U26*(1+'Control Panel'!$C$45)</f>
        <v>13777509.302375726</v>
      </c>
      <c r="AA26" s="90">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0">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50976.784418790186</v>
      </c>
      <c r="AC26" s="92">
        <f t="shared" si="6"/>
        <v>-78705.355308595783</v>
      </c>
      <c r="AD26" s="92">
        <f>Y26*(1+'Control Panel'!$C$45)</f>
        <v>14377185.258563058</v>
      </c>
      <c r="AE26" s="90">
        <f>Z26*(1+'Control Panel'!$C$45)</f>
        <v>14190834.581446998</v>
      </c>
      <c r="AF26" s="90">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0">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52506.087951353897</v>
      </c>
      <c r="AH26" s="90">
        <f t="shared" si="7"/>
        <v>-81066.515967853629</v>
      </c>
      <c r="AI26" s="91">
        <f t="shared" si="8"/>
        <v>630075.11660651583</v>
      </c>
      <c r="AJ26" s="91">
        <f t="shared" si="9"/>
        <v>247676.38361315225</v>
      </c>
      <c r="AK26" s="91">
        <f t="shared" si="10"/>
        <v>-382398.73299336358</v>
      </c>
    </row>
    <row r="27" spans="1:37" s="93" customFormat="1" ht="14" x14ac:dyDescent="0.3">
      <c r="A27" s="85" t="str">
        <f>'ESTIMATED Earned Revenue'!A28</f>
        <v>Chillicothe, OH</v>
      </c>
      <c r="B27" s="85"/>
      <c r="C27" s="94">
        <f>'ESTIMATED Earned Revenue'!$I28*1.07925</f>
        <v>12559112.45325</v>
      </c>
      <c r="D27" s="94">
        <f>'ESTIMATED Earned Revenue'!$L28*1.07925</f>
        <v>8444454.0206250008</v>
      </c>
      <c r="E27" s="95">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5">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31244.479876312504</v>
      </c>
      <c r="G27" s="88">
        <f t="shared" si="0"/>
        <v>9.2368814036878962E-3</v>
      </c>
      <c r="H27" s="89">
        <f t="shared" si="1"/>
        <v>3.7000000000000002E-3</v>
      </c>
      <c r="I27" s="90">
        <f t="shared" si="2"/>
        <v>-84762.552389937497</v>
      </c>
      <c r="J27" s="90">
        <f>C27*(1+'Control Panel'!$C$45)</f>
        <v>12935885.826847501</v>
      </c>
      <c r="K27" s="90">
        <f>D27*(1+'Control Panel'!$C$45)</f>
        <v>8697787.6412437502</v>
      </c>
      <c r="L27" s="91">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1">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32181.814272601878</v>
      </c>
      <c r="N27" s="91">
        <f t="shared" si="3"/>
        <v>-87305.428961635625</v>
      </c>
      <c r="O27" s="91">
        <f>J27*(1+'Control Panel'!$C$45)</f>
        <v>13323962.401652927</v>
      </c>
      <c r="P27" s="91">
        <f>K27*(1+'Control Panel'!$C$45)</f>
        <v>8958721.2704810631</v>
      </c>
      <c r="Q27" s="91">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1">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33147.268700779932</v>
      </c>
      <c r="S27" s="91">
        <f t="shared" si="4"/>
        <v>-89924.591830484715</v>
      </c>
      <c r="T27" s="91">
        <f>O27*(1+'Control Panel'!$C$45)</f>
        <v>13723681.273702515</v>
      </c>
      <c r="U27" s="91">
        <f>P27*(1+'Control Panel'!$C$45)</f>
        <v>9227482.9085954949</v>
      </c>
      <c r="V27" s="91">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0">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34141.686761803336</v>
      </c>
      <c r="X27" s="91">
        <f t="shared" si="5"/>
        <v>-92622.329585399246</v>
      </c>
      <c r="Y27" s="90">
        <f>T27*(1+'Control Panel'!$C$45)</f>
        <v>14135391.711913591</v>
      </c>
      <c r="Z27" s="90">
        <f>U27*(1+'Control Panel'!$C$45)</f>
        <v>9504307.3958533593</v>
      </c>
      <c r="AA27" s="90">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0">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35165.937364657431</v>
      </c>
      <c r="AC27" s="92">
        <f t="shared" si="6"/>
        <v>-95400.999472961237</v>
      </c>
      <c r="AD27" s="92">
        <f>Y27*(1+'Control Panel'!$C$45)</f>
        <v>14559453.463270999</v>
      </c>
      <c r="AE27" s="90">
        <f>Z27*(1+'Control Panel'!$C$45)</f>
        <v>9789436.6177289598</v>
      </c>
      <c r="AF27" s="90">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0">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36220.91548559715</v>
      </c>
      <c r="AH27" s="90">
        <f t="shared" si="7"/>
        <v>-98263.029457150085</v>
      </c>
      <c r="AI27" s="91">
        <f t="shared" si="8"/>
        <v>634374.00189307064</v>
      </c>
      <c r="AJ27" s="91">
        <f t="shared" si="9"/>
        <v>170857.62258543973</v>
      </c>
      <c r="AK27" s="91">
        <f t="shared" si="10"/>
        <v>-463516.37930763094</v>
      </c>
    </row>
    <row r="28" spans="1:37" s="93" customFormat="1" ht="14" x14ac:dyDescent="0.3">
      <c r="A28" s="85" t="str">
        <f>'ESTIMATED Earned Revenue'!A29</f>
        <v>Buffalo, NY</v>
      </c>
      <c r="B28" s="85"/>
      <c r="C28" s="94">
        <f>'ESTIMATED Earned Revenue'!$I29*1.07925</f>
        <v>12670492.426840911</v>
      </c>
      <c r="D28" s="94">
        <f>'ESTIMATED Earned Revenue'!$L29*1.07925</f>
        <v>11625453.86693182</v>
      </c>
      <c r="E28" s="95">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5">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39474.803786693185</v>
      </c>
      <c r="G28" s="88">
        <f t="shared" si="0"/>
        <v>9.1996370943940517E-3</v>
      </c>
      <c r="H28" s="89">
        <f t="shared" si="1"/>
        <v>3.395549476049088E-3</v>
      </c>
      <c r="I28" s="90">
        <f t="shared" si="2"/>
        <v>-77089.128347511374</v>
      </c>
      <c r="J28" s="90">
        <f>C28*(1+'Control Panel'!$C$45)</f>
        <v>13050607.199646138</v>
      </c>
      <c r="K28" s="90">
        <f>D28*(1+'Control Panel'!$C$45)</f>
        <v>11974217.482939776</v>
      </c>
      <c r="L28" s="91">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1">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44304.604686877174</v>
      </c>
      <c r="N28" s="91">
        <f t="shared" si="3"/>
        <v>-75756.245411353535</v>
      </c>
      <c r="O28" s="91">
        <f>J28*(1+'Control Panel'!$C$45)</f>
        <v>13442125.415635522</v>
      </c>
      <c r="P28" s="91">
        <f>K28*(1+'Control Panel'!$C$45)</f>
        <v>12333444.00742797</v>
      </c>
      <c r="Q28" s="91">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1">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45633.742827483489</v>
      </c>
      <c r="S28" s="91">
        <f t="shared" si="4"/>
        <v>-78028.932773694134</v>
      </c>
      <c r="T28" s="91">
        <f>O28*(1+'Control Panel'!$C$45)</f>
        <v>13845389.178104589</v>
      </c>
      <c r="U28" s="91">
        <f>P28*(1+'Control Panel'!$C$45)</f>
        <v>12703447.32765081</v>
      </c>
      <c r="V28" s="91">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0">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47002.755112307997</v>
      </c>
      <c r="X28" s="91">
        <f t="shared" si="5"/>
        <v>-80369.800756904966</v>
      </c>
      <c r="Y28" s="90">
        <f>T28*(1+'Control Panel'!$C$45)</f>
        <v>14260750.853447726</v>
      </c>
      <c r="Z28" s="90">
        <f>U28*(1+'Control Panel'!$C$45)</f>
        <v>13084550.747480335</v>
      </c>
      <c r="AA28" s="90">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0">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48412.837765677243</v>
      </c>
      <c r="AC28" s="92">
        <f t="shared" si="6"/>
        <v>-82780.894779612107</v>
      </c>
      <c r="AD28" s="92">
        <f>Y28*(1+'Control Panel'!$C$45)</f>
        <v>14688573.379051158</v>
      </c>
      <c r="AE28" s="90">
        <f>Z28*(1+'Control Panel'!$C$45)</f>
        <v>13477087.269904746</v>
      </c>
      <c r="AF28" s="90">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0">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49865.22289864756</v>
      </c>
      <c r="AH28" s="90">
        <f t="shared" si="7"/>
        <v>-85264.321623000462</v>
      </c>
      <c r="AI28" s="91">
        <f t="shared" si="8"/>
        <v>637419.35863555875</v>
      </c>
      <c r="AJ28" s="91">
        <f t="shared" si="9"/>
        <v>235219.16329099349</v>
      </c>
      <c r="AK28" s="91">
        <f t="shared" si="10"/>
        <v>-402200.19534456526</v>
      </c>
    </row>
    <row r="29" spans="1:37" s="93" customFormat="1" ht="14" x14ac:dyDescent="0.3">
      <c r="A29" s="85" t="str">
        <f>'ESTIMATED Earned Revenue'!A30</f>
        <v>Sandusky, OH</v>
      </c>
      <c r="B29" s="85"/>
      <c r="C29" s="94">
        <f>'ESTIMATED Earned Revenue'!$I30*1.07925</f>
        <v>12670955.13075</v>
      </c>
      <c r="D29" s="94">
        <f>'ESTIMATED Earned Revenue'!$L30*1.07925</f>
        <v>10079692.069500001</v>
      </c>
      <c r="E29" s="95">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5">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37294.860657150006</v>
      </c>
      <c r="G29" s="88">
        <f t="shared" si="0"/>
        <v>9.1994837366968403E-3</v>
      </c>
      <c r="H29" s="89">
        <f t="shared" si="1"/>
        <v>3.7000000000000002E-3</v>
      </c>
      <c r="I29" s="90">
        <f t="shared" si="2"/>
        <v>-79271.384996600013</v>
      </c>
      <c r="J29" s="90">
        <f>C29*(1+'Control Panel'!$C$45)</f>
        <v>13051083.784672501</v>
      </c>
      <c r="K29" s="90">
        <f>D29*(1+'Control Panel'!$C$45)</f>
        <v>10382082.831585001</v>
      </c>
      <c r="L29" s="91">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1">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38413.706476864507</v>
      </c>
      <c r="N29" s="91">
        <f t="shared" si="3"/>
        <v>-81649.526546498004</v>
      </c>
      <c r="O29" s="91">
        <f>J29*(1+'Control Panel'!$C$45)</f>
        <v>13442616.298212675</v>
      </c>
      <c r="P29" s="91">
        <f>K29*(1+'Control Panel'!$C$45)</f>
        <v>10693545.316532552</v>
      </c>
      <c r="Q29" s="91">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1">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39566.117671170447</v>
      </c>
      <c r="S29" s="91">
        <f t="shared" si="4"/>
        <v>-84099.012342892936</v>
      </c>
      <c r="T29" s="91">
        <f>O29*(1+'Control Panel'!$C$45)</f>
        <v>13845894.787159055</v>
      </c>
      <c r="U29" s="91">
        <f>P29*(1+'Control Panel'!$C$45)</f>
        <v>11014351.676028529</v>
      </c>
      <c r="V29" s="91">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0">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40753.101201305559</v>
      </c>
      <c r="X29" s="91">
        <f t="shared" si="5"/>
        <v>-86621.982713179736</v>
      </c>
      <c r="Y29" s="90">
        <f>T29*(1+'Control Panel'!$C$45)</f>
        <v>14261271.630773827</v>
      </c>
      <c r="Z29" s="90">
        <f>U29*(1+'Control Panel'!$C$45)</f>
        <v>11344782.226309385</v>
      </c>
      <c r="AA29" s="90">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0">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41975.694237344724</v>
      </c>
      <c r="AC29" s="92">
        <f t="shared" si="6"/>
        <v>-89220.642194575135</v>
      </c>
      <c r="AD29" s="92">
        <f>Y29*(1+'Control Panel'!$C$45)</f>
        <v>14689109.779697042</v>
      </c>
      <c r="AE29" s="90">
        <f>Z29*(1+'Control Panel'!$C$45)</f>
        <v>11685125.693098666</v>
      </c>
      <c r="AF29" s="90">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0">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43234.965064465068</v>
      </c>
      <c r="AH29" s="90">
        <f t="shared" si="7"/>
        <v>-91897.261460412381</v>
      </c>
      <c r="AI29" s="91">
        <f t="shared" si="8"/>
        <v>637432.00990870851</v>
      </c>
      <c r="AJ29" s="91">
        <f t="shared" si="9"/>
        <v>203943.5846511503</v>
      </c>
      <c r="AK29" s="91">
        <f t="shared" si="10"/>
        <v>-433488.42525755824</v>
      </c>
    </row>
    <row r="30" spans="1:37" s="93" customFormat="1" ht="14" x14ac:dyDescent="0.3">
      <c r="A30" s="85" t="str">
        <f>'ESTIMATED Earned Revenue'!A31</f>
        <v>Lafayette, LA</v>
      </c>
      <c r="B30" s="85"/>
      <c r="C30" s="94">
        <f>'ESTIMATED Earned Revenue'!$I31*1.07925</f>
        <v>12858591.4959675</v>
      </c>
      <c r="D30" s="94">
        <f>'ESTIMATED Earned Revenue'!$L31*1.07925</f>
        <v>11910940.9023825</v>
      </c>
      <c r="E30" s="95">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5">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39503.352490238256</v>
      </c>
      <c r="G30" s="88">
        <f t="shared" si="0"/>
        <v>9.138203629587836E-3</v>
      </c>
      <c r="H30" s="89">
        <f t="shared" si="1"/>
        <v>3.3165601957051562E-3</v>
      </c>
      <c r="I30" s="90">
        <f t="shared" si="2"/>
        <v>-78001.074989599234</v>
      </c>
      <c r="J30" s="90">
        <f>C30*(1+'Control Panel'!$C$45)</f>
        <v>13244349.240846526</v>
      </c>
      <c r="K30" s="90">
        <f>D30*(1+'Control Panel'!$C$45)</f>
        <v>12268269.129453976</v>
      </c>
      <c r="L30" s="91">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1">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45392.59577897971</v>
      </c>
      <c r="N30" s="91">
        <f t="shared" si="3"/>
        <v>-75636.96452525293</v>
      </c>
      <c r="O30" s="91">
        <f>J30*(1+'Control Panel'!$C$45)</f>
        <v>13641679.718071923</v>
      </c>
      <c r="P30" s="91">
        <f>K30*(1+'Control Panel'!$C$45)</f>
        <v>12636317.203337595</v>
      </c>
      <c r="Q30" s="91">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1">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46754.373652349102</v>
      </c>
      <c r="S30" s="91">
        <f t="shared" si="4"/>
        <v>-77906.073461010528</v>
      </c>
      <c r="T30" s="91">
        <f>O30*(1+'Control Panel'!$C$45)</f>
        <v>14050930.10961408</v>
      </c>
      <c r="U30" s="91">
        <f>P30*(1+'Control Panel'!$C$45)</f>
        <v>13015406.719437724</v>
      </c>
      <c r="V30" s="91">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0">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48157.00486191958</v>
      </c>
      <c r="X30" s="91">
        <f t="shared" si="5"/>
        <v>-80243.255664840835</v>
      </c>
      <c r="Y30" s="90">
        <f>T30*(1+'Control Panel'!$C$45)</f>
        <v>14472458.012902502</v>
      </c>
      <c r="Z30" s="90">
        <f>U30*(1+'Control Panel'!$C$45)</f>
        <v>13405868.921020856</v>
      </c>
      <c r="AA30" s="90">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0">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49601.715007777173</v>
      </c>
      <c r="AC30" s="92">
        <f t="shared" si="6"/>
        <v>-82650.553334786062</v>
      </c>
      <c r="AD30" s="92">
        <f>Y30*(1+'Control Panel'!$C$45)</f>
        <v>14906631.753289577</v>
      </c>
      <c r="AE30" s="90">
        <f>Z30*(1+'Control Panel'!$C$45)</f>
        <v>13808044.988651482</v>
      </c>
      <c r="AF30" s="90">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0">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51089.76645801049</v>
      </c>
      <c r="AH30" s="90">
        <f t="shared" si="7"/>
        <v>-85130.069934829618</v>
      </c>
      <c r="AI30" s="91">
        <f t="shared" si="8"/>
        <v>642562.37267975602</v>
      </c>
      <c r="AJ30" s="91">
        <f t="shared" si="9"/>
        <v>240995.45575903606</v>
      </c>
      <c r="AK30" s="91">
        <f t="shared" si="10"/>
        <v>-401566.91692071996</v>
      </c>
    </row>
    <row r="31" spans="1:37" s="93" customFormat="1" ht="14" x14ac:dyDescent="0.3">
      <c r="A31" s="85" t="str">
        <f>'ESTIMATED Earned Revenue'!A32</f>
        <v>Fort Wayne, IN</v>
      </c>
      <c r="B31" s="85"/>
      <c r="C31" s="94">
        <f>'ESTIMATED Earned Revenue'!$I32*1.07925</f>
        <v>13404648.426645</v>
      </c>
      <c r="D31" s="94">
        <f>'ESTIMATED Earned Revenue'!$L32*1.07925</f>
        <v>12391039.782292498</v>
      </c>
      <c r="E31" s="95">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5">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39551.362378229249</v>
      </c>
      <c r="G31" s="88">
        <f t="shared" si="0"/>
        <v>8.9696281697496261E-3</v>
      </c>
      <c r="H31" s="89">
        <f t="shared" si="1"/>
        <v>3.1919324829180517E-3</v>
      </c>
      <c r="I31" s="90">
        <f t="shared" si="2"/>
        <v>-80683.349754995754</v>
      </c>
      <c r="J31" s="90">
        <f>C31*(1+'Control Panel'!$C$45)</f>
        <v>13806787.87944435</v>
      </c>
      <c r="K31" s="90">
        <f>D31*(1+'Control Panel'!$C$45)</f>
        <v>12762770.975761274</v>
      </c>
      <c r="L31" s="91">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1">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47222.252610316718</v>
      </c>
      <c r="N31" s="91">
        <f t="shared" si="3"/>
        <v>-76619.500886905036</v>
      </c>
      <c r="O31" s="91">
        <f>J31*(1+'Control Panel'!$C$45)</f>
        <v>14220991.51582768</v>
      </c>
      <c r="P31" s="91">
        <f>K31*(1+'Control Panel'!$C$45)</f>
        <v>13145654.105034113</v>
      </c>
      <c r="Q31" s="91">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1">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48638.920188626224</v>
      </c>
      <c r="S31" s="91">
        <f t="shared" si="4"/>
        <v>-78918.085913512186</v>
      </c>
      <c r="T31" s="91">
        <f>O31*(1+'Control Panel'!$C$45)</f>
        <v>14647621.26130251</v>
      </c>
      <c r="U31" s="91">
        <f>P31*(1+'Control Panel'!$C$45)</f>
        <v>13540023.728185136</v>
      </c>
      <c r="V31" s="91">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0">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50098.087794285006</v>
      </c>
      <c r="X31" s="91">
        <f t="shared" si="5"/>
        <v>-81285.628490917559</v>
      </c>
      <c r="Y31" s="90">
        <f>T31*(1+'Control Panel'!$C$45)</f>
        <v>15087049.899141585</v>
      </c>
      <c r="Z31" s="90">
        <f>U31*(1+'Control Panel'!$C$45)</f>
        <v>13946224.44003069</v>
      </c>
      <c r="AA31" s="90">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0">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51601.030428113554</v>
      </c>
      <c r="AC31" s="92">
        <f t="shared" si="6"/>
        <v>-83724.19734564508</v>
      </c>
      <c r="AD31" s="92">
        <f>Y31*(1+'Control Panel'!$C$45)</f>
        <v>15539661.396115834</v>
      </c>
      <c r="AE31" s="90">
        <f>Z31*(1+'Control Panel'!$C$45)</f>
        <v>14364611.173231611</v>
      </c>
      <c r="AF31" s="90">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0">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53149.061340956963</v>
      </c>
      <c r="AH31" s="90">
        <f t="shared" si="7"/>
        <v>-86235.923266014448</v>
      </c>
      <c r="AI31" s="91">
        <f t="shared" si="8"/>
        <v>657492.68826529279</v>
      </c>
      <c r="AJ31" s="91">
        <f t="shared" si="9"/>
        <v>250709.35236229846</v>
      </c>
      <c r="AK31" s="91">
        <f t="shared" si="10"/>
        <v>-406783.33590299432</v>
      </c>
    </row>
    <row r="32" spans="1:37" s="93" customFormat="1" ht="14" x14ac:dyDescent="0.3">
      <c r="A32" s="85" t="str">
        <f>'ESTIMATED Earned Revenue'!A33</f>
        <v>Kalamazoo, MI</v>
      </c>
      <c r="B32" s="85"/>
      <c r="C32" s="94">
        <f>'ESTIMATED Earned Revenue'!$I33*1.07925</f>
        <v>13675788.68475</v>
      </c>
      <c r="D32" s="94">
        <f>'ESTIMATED Earned Revenue'!$L33*1.07925</f>
        <v>12065704.176000001</v>
      </c>
      <c r="E32" s="95">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5">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39518.828817600006</v>
      </c>
      <c r="G32" s="88">
        <f t="shared" si="0"/>
        <v>8.8909251397937001E-3</v>
      </c>
      <c r="H32" s="89">
        <f t="shared" si="1"/>
        <v>3.2753023148211491E-3</v>
      </c>
      <c r="I32" s="90">
        <f t="shared" si="2"/>
        <v>-82071.584606149991</v>
      </c>
      <c r="J32" s="90">
        <f>C32*(1+'Control Panel'!$C$45)</f>
        <v>14086062.345292501</v>
      </c>
      <c r="K32" s="90">
        <f>D32*(1+'Control Panel'!$C$45)</f>
        <v>12427675.301280001</v>
      </c>
      <c r="L32" s="91">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1">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45982.398614736005</v>
      </c>
      <c r="N32" s="91">
        <f t="shared" si="3"/>
        <v>-79255.727211726509</v>
      </c>
      <c r="O32" s="91">
        <f>J32*(1+'Control Panel'!$C$45)</f>
        <v>14508644.215651277</v>
      </c>
      <c r="P32" s="91">
        <f>K32*(1+'Control Panel'!$C$45)</f>
        <v>12800505.560318401</v>
      </c>
      <c r="Q32" s="91">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1">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47361.870573178086</v>
      </c>
      <c r="S32" s="91">
        <f t="shared" si="4"/>
        <v>-81633.399028078304</v>
      </c>
      <c r="T32" s="91">
        <f>O32*(1+'Control Panel'!$C$45)</f>
        <v>14943903.542120816</v>
      </c>
      <c r="U32" s="91">
        <f>P32*(1+'Control Panel'!$C$45)</f>
        <v>13184520.727127954</v>
      </c>
      <c r="V32" s="91">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0">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48782.726690373434</v>
      </c>
      <c r="X32" s="91">
        <f t="shared" si="5"/>
        <v>-84082.400998920639</v>
      </c>
      <c r="Y32" s="90">
        <f>T32*(1+'Control Panel'!$C$45)</f>
        <v>15392220.648384441</v>
      </c>
      <c r="Z32" s="90">
        <f>U32*(1+'Control Panel'!$C$45)</f>
        <v>13580056.348941794</v>
      </c>
      <c r="AA32" s="90">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0">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50246.208491084639</v>
      </c>
      <c r="AC32" s="92">
        <f t="shared" si="6"/>
        <v>-86604.87302888828</v>
      </c>
      <c r="AD32" s="92">
        <f>Y32*(1+'Control Panel'!$C$45)</f>
        <v>15853987.267835975</v>
      </c>
      <c r="AE32" s="90">
        <f>Z32*(1+'Control Panel'!$C$45)</f>
        <v>13987458.039410047</v>
      </c>
      <c r="AF32" s="90">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0">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51753.59474581718</v>
      </c>
      <c r="AH32" s="90">
        <f t="shared" si="7"/>
        <v>-89203.019219754933</v>
      </c>
      <c r="AI32" s="91">
        <f t="shared" si="8"/>
        <v>664906.21860255802</v>
      </c>
      <c r="AJ32" s="91">
        <f t="shared" si="9"/>
        <v>244126.79911518935</v>
      </c>
      <c r="AK32" s="91">
        <f t="shared" si="10"/>
        <v>-420779.41948736866</v>
      </c>
    </row>
    <row r="33" spans="1:37" s="93" customFormat="1" ht="14" x14ac:dyDescent="0.3">
      <c r="A33" s="85" t="str">
        <f>'ESTIMATED Earned Revenue'!A34</f>
        <v>Knoxville, TN</v>
      </c>
      <c r="B33" s="85"/>
      <c r="C33" s="94">
        <f>'ESTIMATED Earned Revenue'!$I34*1.07925</f>
        <v>14033433.528480001</v>
      </c>
      <c r="D33" s="94">
        <f>'ESTIMATED Earned Revenue'!$L34*1.07925</f>
        <v>12608398.163677499</v>
      </c>
      <c r="E33" s="95">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5">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39573.098216367755</v>
      </c>
      <c r="G33" s="88">
        <f t="shared" si="0"/>
        <v>8.7917641389764351E-3</v>
      </c>
      <c r="H33" s="89">
        <f t="shared" si="1"/>
        <v>3.1386301180090148E-3</v>
      </c>
      <c r="I33" s="90">
        <f t="shared" si="2"/>
        <v>-83805.53942603225</v>
      </c>
      <c r="J33" s="90">
        <f>C33*(1+'Control Panel'!$C$45)</f>
        <v>14454436.534334401</v>
      </c>
      <c r="K33" s="90">
        <f>D33*(1+'Control Panel'!$C$45)</f>
        <v>12986650.108587824</v>
      </c>
      <c r="L33" s="91">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1">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48050.605401774948</v>
      </c>
      <c r="N33" s="91">
        <f t="shared" si="3"/>
        <v>-79029.391369897057</v>
      </c>
      <c r="O33" s="91">
        <f>J33*(1+'Control Panel'!$C$45)</f>
        <v>14888069.630364433</v>
      </c>
      <c r="P33" s="91">
        <f>K33*(1+'Control Panel'!$C$45)</f>
        <v>13376249.61184546</v>
      </c>
      <c r="Q33" s="91">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1">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49492.123563828201</v>
      </c>
      <c r="S33" s="91">
        <f t="shared" si="4"/>
        <v>-81400.273110993963</v>
      </c>
      <c r="T33" s="91">
        <f>O33*(1+'Control Panel'!$C$45)</f>
        <v>15334711.719275367</v>
      </c>
      <c r="U33" s="91">
        <f>P33*(1+'Control Panel'!$C$45)</f>
        <v>13777537.100200824</v>
      </c>
      <c r="V33" s="91">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0">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50976.887270743049</v>
      </c>
      <c r="X33" s="91">
        <f t="shared" si="5"/>
        <v>-83842.281304323784</v>
      </c>
      <c r="Y33" s="90">
        <f>T33*(1+'Control Panel'!$C$45)</f>
        <v>15794753.070853628</v>
      </c>
      <c r="Z33" s="90">
        <f>U33*(1+'Control Panel'!$C$45)</f>
        <v>14190863.21320685</v>
      </c>
      <c r="AA33" s="90">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0">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52506.193888865346</v>
      </c>
      <c r="AC33" s="92">
        <f t="shared" si="6"/>
        <v>-86357.549743453506</v>
      </c>
      <c r="AD33" s="92">
        <f>Y33*(1+'Control Panel'!$C$45)</f>
        <v>16268595.662979238</v>
      </c>
      <c r="AE33" s="90">
        <f>Z33*(1+'Control Panel'!$C$45)</f>
        <v>14616589.109603057</v>
      </c>
      <c r="AF33" s="90">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0">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54081.379705531312</v>
      </c>
      <c r="AH33" s="90">
        <f t="shared" si="7"/>
        <v>-88948.276235757105</v>
      </c>
      <c r="AI33" s="91">
        <f t="shared" si="8"/>
        <v>674684.96159516834</v>
      </c>
      <c r="AJ33" s="91">
        <f t="shared" si="9"/>
        <v>255107.18983074286</v>
      </c>
      <c r="AK33" s="91">
        <f t="shared" si="10"/>
        <v>-419577.77176442544</v>
      </c>
    </row>
    <row r="34" spans="1:37" s="93" customFormat="1" ht="14" x14ac:dyDescent="0.3">
      <c r="A34" s="85" t="str">
        <f>'ESTIMATED Earned Revenue'!A35</f>
        <v>Kingsport, TN</v>
      </c>
      <c r="B34" s="85"/>
      <c r="C34" s="94">
        <f>'ESTIMATED Earned Revenue'!$I35*1.07925</f>
        <v>14148387.003802499</v>
      </c>
      <c r="D34" s="94">
        <f>'ESTIMATED Earned Revenue'!$L35*1.07925</f>
        <v>13538236.297222501</v>
      </c>
      <c r="E34" s="95">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5">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39666.082029722253</v>
      </c>
      <c r="G34" s="88">
        <f t="shared" si="0"/>
        <v>8.760956636661054E-3</v>
      </c>
      <c r="H34" s="89">
        <f t="shared" si="1"/>
        <v>2.929929804657061E-3</v>
      </c>
      <c r="I34" s="90">
        <f t="shared" si="2"/>
        <v>-84287.322989290245</v>
      </c>
      <c r="J34" s="90">
        <f>C34*(1+'Control Panel'!$C$45)</f>
        <v>14572838.613916574</v>
      </c>
      <c r="K34" s="90">
        <f>D34*(1+'Control Panel'!$C$45)</f>
        <v>13944383.386139177</v>
      </c>
      <c r="L34" s="91">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1">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51594.218528714955</v>
      </c>
      <c r="N34" s="91">
        <f t="shared" si="3"/>
        <v>-76077.788640867919</v>
      </c>
      <c r="O34" s="91">
        <f>J34*(1+'Control Panel'!$C$45)</f>
        <v>15010023.772334071</v>
      </c>
      <c r="P34" s="91">
        <f>K34*(1+'Control Panel'!$C$45)</f>
        <v>14362714.887723353</v>
      </c>
      <c r="Q34" s="91">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1">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53142.045084576406</v>
      </c>
      <c r="S34" s="91">
        <f t="shared" si="4"/>
        <v>-78360.122300093935</v>
      </c>
      <c r="T34" s="91">
        <f>O34*(1+'Control Panel'!$C$45)</f>
        <v>15460324.485504093</v>
      </c>
      <c r="U34" s="91">
        <f>P34*(1+'Control Panel'!$C$45)</f>
        <v>14793596.334355054</v>
      </c>
      <c r="V34" s="91">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0">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54736.306437113701</v>
      </c>
      <c r="X34" s="91">
        <f t="shared" si="5"/>
        <v>-80710.925969096774</v>
      </c>
      <c r="Y34" s="90">
        <f>T34*(1+'Control Panel'!$C$45)</f>
        <v>15924134.220069217</v>
      </c>
      <c r="Z34" s="90">
        <f>U34*(1+'Control Panel'!$C$45)</f>
        <v>15237404.224385707</v>
      </c>
      <c r="AA34" s="90">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0">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56378.395630227118</v>
      </c>
      <c r="AC34" s="92">
        <f t="shared" si="6"/>
        <v>-83132.253748169693</v>
      </c>
      <c r="AD34" s="92">
        <f>Y34*(1+'Control Panel'!$C$45)</f>
        <v>16401858.246671293</v>
      </c>
      <c r="AE34" s="90">
        <f>Z34*(1+'Control Panel'!$C$45)</f>
        <v>15694526.351117278</v>
      </c>
      <c r="AF34" s="90">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0">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58069.747499133926</v>
      </c>
      <c r="AH34" s="90">
        <f t="shared" si="7"/>
        <v>-85626.221360614785</v>
      </c>
      <c r="AI34" s="91">
        <f t="shared" si="8"/>
        <v>677828.02519860922</v>
      </c>
      <c r="AJ34" s="91">
        <f t="shared" si="9"/>
        <v>273920.71317976608</v>
      </c>
      <c r="AK34" s="91">
        <f t="shared" si="10"/>
        <v>-403907.31201884313</v>
      </c>
    </row>
    <row r="35" spans="1:37" s="93" customFormat="1" ht="14" x14ac:dyDescent="0.3">
      <c r="A35" s="85" t="str">
        <f>'ESTIMATED Earned Revenue'!A36</f>
        <v>Zanesville, OH</v>
      </c>
      <c r="B35" s="85"/>
      <c r="C35" s="94">
        <f>'ESTIMATED Earned Revenue'!$I36*1.07925</f>
        <v>14449632.519750001</v>
      </c>
      <c r="D35" s="94">
        <f>'ESTIMATED Earned Revenue'!$L36*1.07925</f>
        <v>11304172.425000001</v>
      </c>
      <c r="E35" s="95">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5">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39442.675642500006</v>
      </c>
      <c r="G35" s="88">
        <f t="shared" ref="G35:G66" si="11">E35/$C35</f>
        <v>8.6825483227528227E-3</v>
      </c>
      <c r="H35" s="89">
        <f t="shared" ref="H35:H66" si="12">F35/$D35</f>
        <v>3.4892139078902987E-3</v>
      </c>
      <c r="I35" s="90">
        <f t="shared" ref="I35:I66" si="13">F35-E35</f>
        <v>-86016.956956249996</v>
      </c>
      <c r="J35" s="90">
        <f>C35*(1+'Control Panel'!$C$45)</f>
        <v>14883121.495342501</v>
      </c>
      <c r="K35" s="90">
        <f>D35*(1+'Control Panel'!$C$45)</f>
        <v>11643297.597750001</v>
      </c>
      <c r="L35" s="91">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1">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43080.201111675007</v>
      </c>
      <c r="N35" s="91">
        <f t="shared" ref="N35:N66" si="14">M35-L35</f>
        <v>-86143.220465037506</v>
      </c>
      <c r="O35" s="91">
        <f>J35*(1+'Control Panel'!$C$45)</f>
        <v>15329615.140202776</v>
      </c>
      <c r="P35" s="91">
        <f>K35*(1+'Control Panel'!$C$45)</f>
        <v>11992596.525682501</v>
      </c>
      <c r="Q35" s="91">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1">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44372.607145025257</v>
      </c>
      <c r="S35" s="91">
        <f t="shared" ref="S35:S66" si="15">R35-Q35</f>
        <v>-88727.517078988632</v>
      </c>
      <c r="T35" s="91">
        <f>O35*(1+'Control Panel'!$C$45)</f>
        <v>15789503.594408859</v>
      </c>
      <c r="U35" s="91">
        <f>P35*(1+'Control Panel'!$C$45)</f>
        <v>12352374.421452977</v>
      </c>
      <c r="V35" s="91">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0">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45703.785359376016</v>
      </c>
      <c r="X35" s="91">
        <f t="shared" ref="X35:X66" si="16">W35-V35</f>
        <v>-91389.342591358291</v>
      </c>
      <c r="Y35" s="90">
        <f>T35*(1+'Control Panel'!$C$45)</f>
        <v>16263188.702241125</v>
      </c>
      <c r="Z35" s="90">
        <f>U35*(1+'Control Panel'!$C$45)</f>
        <v>12722945.654096566</v>
      </c>
      <c r="AA35" s="90">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0">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47074.898920157299</v>
      </c>
      <c r="AC35" s="92">
        <f t="shared" ref="AC35:AC66" si="17">AB35-AA35</f>
        <v>-94131.022869099033</v>
      </c>
      <c r="AD35" s="92">
        <f>Y35*(1+'Control Panel'!$C$45)</f>
        <v>16751084.363308359</v>
      </c>
      <c r="AE35" s="90">
        <f>Z35*(1+'Control Panel'!$C$45)</f>
        <v>13104634.023719463</v>
      </c>
      <c r="AF35" s="90">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0">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48487.145887762017</v>
      </c>
      <c r="AH35" s="90">
        <f t="shared" ref="AH35:AH66" si="18">AG35-AF35</f>
        <v>-96954.953555172018</v>
      </c>
      <c r="AI35" s="91">
        <f t="shared" ref="AI35:AI66" si="19">L35+Q35+V35+AA35+AF35</f>
        <v>686064.69498365105</v>
      </c>
      <c r="AJ35" s="91">
        <f t="shared" ref="AJ35:AJ66" si="20">M35+R35+W35+AB35+AG35</f>
        <v>228718.63842399558</v>
      </c>
      <c r="AK35" s="91">
        <f t="shared" ref="AK35:AK66" si="21">AJ35-AI35</f>
        <v>-457346.05655965547</v>
      </c>
    </row>
    <row r="36" spans="1:37" s="93" customFormat="1" ht="14" x14ac:dyDescent="0.3">
      <c r="A36" s="85" t="str">
        <f>'ESTIMATED Earned Revenue'!A37</f>
        <v>Johnstown, PA</v>
      </c>
      <c r="B36" s="85"/>
      <c r="C36" s="94">
        <f>'ESTIMATED Earned Revenue'!$I37*1.07925</f>
        <v>14919681.143055001</v>
      </c>
      <c r="D36" s="94">
        <f>'ESTIMATED Earned Revenue'!$L37*1.07925</f>
        <v>10369899.696375001</v>
      </c>
      <c r="E36" s="95">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5">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38368.628876587507</v>
      </c>
      <c r="G36" s="88">
        <f t="shared" si="11"/>
        <v>8.5665286335405051E-3</v>
      </c>
      <c r="H36" s="89">
        <f t="shared" si="12"/>
        <v>3.7000000000000002E-3</v>
      </c>
      <c r="I36" s="90">
        <f t="shared" si="13"/>
        <v>-89441.246838687497</v>
      </c>
      <c r="J36" s="90">
        <f>C36*(1+'Control Panel'!$C$45)</f>
        <v>15367271.577346651</v>
      </c>
      <c r="K36" s="90">
        <f>D36*(1+'Control Panel'!$C$45)</f>
        <v>10680996.687266251</v>
      </c>
      <c r="L36" s="91">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1">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39519.687742885129</v>
      </c>
      <c r="N36" s="91">
        <f t="shared" si="14"/>
        <v>-92124.484243848143</v>
      </c>
      <c r="O36" s="91">
        <f>J36*(1+'Control Panel'!$C$45)</f>
        <v>15828289.72466705</v>
      </c>
      <c r="P36" s="91">
        <f>K36*(1+'Control Panel'!$C$45)</f>
        <v>11001426.587884238</v>
      </c>
      <c r="Q36" s="91">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1">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40705.278375171685</v>
      </c>
      <c r="S36" s="91">
        <f t="shared" si="15"/>
        <v>-94888.218771163578</v>
      </c>
      <c r="T36" s="91">
        <f>O36*(1+'Control Panel'!$C$45)</f>
        <v>16303138.416407062</v>
      </c>
      <c r="U36" s="91">
        <f>P36*(1+'Control Panel'!$C$45)</f>
        <v>11331469.385520766</v>
      </c>
      <c r="V36" s="91">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0">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41926.436726426837</v>
      </c>
      <c r="X36" s="91">
        <f t="shared" si="16"/>
        <v>-97734.865334298476</v>
      </c>
      <c r="Y36" s="90">
        <f>T36*(1+'Control Panel'!$C$45)</f>
        <v>16792232.568899274</v>
      </c>
      <c r="Z36" s="90">
        <f>U36*(1+'Control Panel'!$C$45)</f>
        <v>11671413.46708639</v>
      </c>
      <c r="AA36" s="90">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0">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43184.229828219643</v>
      </c>
      <c r="AC36" s="92">
        <f t="shared" si="17"/>
        <v>-100666.91129432745</v>
      </c>
      <c r="AD36" s="92">
        <f>Y36*(1+'Control Panel'!$C$45)</f>
        <v>17295999.545966253</v>
      </c>
      <c r="AE36" s="90">
        <f>Z36*(1+'Control Panel'!$C$45)</f>
        <v>12021555.871098982</v>
      </c>
      <c r="AF36" s="90">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0">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44479.756723066239</v>
      </c>
      <c r="AH36" s="90">
        <f t="shared" si="18"/>
        <v>-103686.91863315727</v>
      </c>
      <c r="AI36" s="91">
        <f t="shared" si="19"/>
        <v>698916.78767256439</v>
      </c>
      <c r="AJ36" s="91">
        <f t="shared" si="20"/>
        <v>209815.38939576954</v>
      </c>
      <c r="AK36" s="91">
        <f t="shared" si="21"/>
        <v>-489101.39827679482</v>
      </c>
    </row>
    <row r="37" spans="1:37" s="93" customFormat="1" ht="14" x14ac:dyDescent="0.3">
      <c r="A37" s="85" t="str">
        <f>'ESTIMATED Earned Revenue'!A38</f>
        <v>Sherman, TX</v>
      </c>
      <c r="B37" s="85"/>
      <c r="C37" s="94">
        <f>'ESTIMATED Earned Revenue'!$I38*1.07925</f>
        <v>15006064.539697502</v>
      </c>
      <c r="D37" s="94">
        <f>'ESTIMATED Earned Revenue'!$L38*1.07925</f>
        <v>14798593.804320002</v>
      </c>
      <c r="E37" s="95">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5">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39792.117780432003</v>
      </c>
      <c r="G37" s="88">
        <f t="shared" si="11"/>
        <v>8.5459976770880033E-3</v>
      </c>
      <c r="H37" s="89">
        <f t="shared" si="12"/>
        <v>2.6889120889861777E-3</v>
      </c>
      <c r="I37" s="90">
        <f t="shared" si="13"/>
        <v>-88449.674918055505</v>
      </c>
      <c r="J37" s="90">
        <f>C37*(1+'Control Panel'!$C$45)</f>
        <v>15456246.475888427</v>
      </c>
      <c r="K37" s="90">
        <f>D37*(1+'Control Panel'!$C$45)</f>
        <v>15242551.618449602</v>
      </c>
      <c r="L37" s="91">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1">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56397.44098826353</v>
      </c>
      <c r="N37" s="91">
        <f t="shared" si="14"/>
        <v>-75691.605491178634</v>
      </c>
      <c r="O37" s="91">
        <f>J37*(1+'Control Panel'!$C$45)</f>
        <v>15919933.87016508</v>
      </c>
      <c r="P37" s="91">
        <f>K37*(1+'Control Panel'!$C$45)</f>
        <v>15699828.167003091</v>
      </c>
      <c r="Q37" s="91">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1">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58089.364217911439</v>
      </c>
      <c r="S37" s="91">
        <f t="shared" si="15"/>
        <v>-77962.353655913961</v>
      </c>
      <c r="T37" s="91">
        <f>O37*(1+'Control Panel'!$C$45)</f>
        <v>16397531.886270033</v>
      </c>
      <c r="U37" s="91">
        <f>P37*(1+'Control Panel'!$C$45)</f>
        <v>16170823.012013184</v>
      </c>
      <c r="V37" s="91">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0">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59832.045144448784</v>
      </c>
      <c r="X37" s="91">
        <f t="shared" si="16"/>
        <v>-80301.224265591387</v>
      </c>
      <c r="Y37" s="90">
        <f>T37*(1+'Control Panel'!$C$45)</f>
        <v>16889457.842858136</v>
      </c>
      <c r="Z37" s="90">
        <f>U37*(1+'Control Panel'!$C$45)</f>
        <v>16655947.702373579</v>
      </c>
      <c r="AA37" s="90">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0">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61627.006498782248</v>
      </c>
      <c r="AC37" s="92">
        <f t="shared" si="17"/>
        <v>-82710.260993559146</v>
      </c>
      <c r="AD37" s="92">
        <f>Y37*(1+'Control Panel'!$C$45)</f>
        <v>17396141.57814388</v>
      </c>
      <c r="AE37" s="90">
        <f>Z37*(1+'Control Panel'!$C$45)</f>
        <v>17155626.133444786</v>
      </c>
      <c r="AF37" s="90">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0">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63475.816693745714</v>
      </c>
      <c r="AH37" s="90">
        <f t="shared" si="18"/>
        <v>-85191.568823365917</v>
      </c>
      <c r="AI37" s="91">
        <f t="shared" si="19"/>
        <v>701278.68677276082</v>
      </c>
      <c r="AJ37" s="91">
        <f t="shared" si="20"/>
        <v>299421.6735431517</v>
      </c>
      <c r="AK37" s="91">
        <f t="shared" si="21"/>
        <v>-401857.01322960912</v>
      </c>
    </row>
    <row r="38" spans="1:37" s="93" customFormat="1" ht="14" x14ac:dyDescent="0.3">
      <c r="A38" s="85" t="str">
        <f>'ESTIMATED Earned Revenue'!A39</f>
        <v>Gulfport, MS</v>
      </c>
      <c r="B38" s="85"/>
      <c r="C38" s="94">
        <f>'ESTIMATED Earned Revenue'!$I39*1.07925</f>
        <v>15262137.982140005</v>
      </c>
      <c r="D38" s="94">
        <f>'ESTIMATED Earned Revenue'!$L39*1.07925</f>
        <v>13075291.070775004</v>
      </c>
      <c r="E38" s="95">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5">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39619.787507077504</v>
      </c>
      <c r="G38" s="88">
        <f t="shared" si="11"/>
        <v>8.4865016986656067E-3</v>
      </c>
      <c r="H38" s="89">
        <f t="shared" si="12"/>
        <v>3.0301266176500606E-3</v>
      </c>
      <c r="I38" s="90">
        <f t="shared" si="13"/>
        <v>-89902.372403622518</v>
      </c>
      <c r="J38" s="90">
        <f>C38*(1+'Control Panel'!$C$45)</f>
        <v>15720002.121604206</v>
      </c>
      <c r="K38" s="90">
        <f>D38*(1+'Control Panel'!$C$45)</f>
        <v>13467549.802898254</v>
      </c>
      <c r="L38" s="91">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1">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49829.934270723541</v>
      </c>
      <c r="N38" s="91">
        <f t="shared" si="14"/>
        <v>-83577.890437297494</v>
      </c>
      <c r="O38" s="91">
        <f>J38*(1+'Control Panel'!$C$45)</f>
        <v>16191602.185252333</v>
      </c>
      <c r="P38" s="91">
        <f>K38*(1+'Control Panel'!$C$45)</f>
        <v>13871576.296985202</v>
      </c>
      <c r="Q38" s="91">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1">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51324.832298845249</v>
      </c>
      <c r="S38" s="91">
        <f t="shared" si="15"/>
        <v>-86085.227150416409</v>
      </c>
      <c r="T38" s="91">
        <f>O38*(1+'Control Panel'!$C$45)</f>
        <v>16677350.250809904</v>
      </c>
      <c r="U38" s="91">
        <f>P38*(1+'Control Panel'!$C$45)</f>
        <v>14287723.585894758</v>
      </c>
      <c r="V38" s="91">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0">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52864.577267810608</v>
      </c>
      <c r="X38" s="91">
        <f t="shared" si="16"/>
        <v>-88667.783964928909</v>
      </c>
      <c r="Y38" s="90">
        <f>T38*(1+'Control Panel'!$C$45)</f>
        <v>17177670.758334201</v>
      </c>
      <c r="Z38" s="90">
        <f>U38*(1+'Control Panel'!$C$45)</f>
        <v>14716355.293471601</v>
      </c>
      <c r="AA38" s="90">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0">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54450.514585844925</v>
      </c>
      <c r="AC38" s="92">
        <f t="shared" si="17"/>
        <v>-91327.817483876788</v>
      </c>
      <c r="AD38" s="92">
        <f>Y38*(1+'Control Panel'!$C$45)</f>
        <v>17693000.881084226</v>
      </c>
      <c r="AE38" s="90">
        <f>Z38*(1+'Control Panel'!$C$45)</f>
        <v>15157845.952275749</v>
      </c>
      <c r="AF38" s="90">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0">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56084.030023420273</v>
      </c>
      <c r="AH38" s="90">
        <f t="shared" si="18"/>
        <v>-94067.652008393095</v>
      </c>
      <c r="AI38" s="91">
        <f t="shared" si="19"/>
        <v>708280.25949155726</v>
      </c>
      <c r="AJ38" s="91">
        <f t="shared" si="20"/>
        <v>264553.88844664459</v>
      </c>
      <c r="AK38" s="91">
        <f t="shared" si="21"/>
        <v>-443726.37104491267</v>
      </c>
    </row>
    <row r="39" spans="1:37" s="93" customFormat="1" ht="14" x14ac:dyDescent="0.3">
      <c r="A39" s="85" t="str">
        <f>'ESTIMATED Earned Revenue'!A40</f>
        <v>Scranton, PA</v>
      </c>
      <c r="B39" s="85"/>
      <c r="C39" s="94">
        <f>'ESTIMATED Earned Revenue'!$I40*1.07925</f>
        <v>16073049.167599771</v>
      </c>
      <c r="D39" s="94">
        <f>'ESTIMATED Earned Revenue'!$L40*1.07925</f>
        <v>7433419.8427697727</v>
      </c>
      <c r="E39" s="95">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5">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27503.653418248159</v>
      </c>
      <c r="G39" s="88">
        <f t="shared" si="11"/>
        <v>8.3106020796143813E-3</v>
      </c>
      <c r="H39" s="89">
        <f t="shared" si="12"/>
        <v>3.7000000000000002E-3</v>
      </c>
      <c r="I39" s="90">
        <f t="shared" si="13"/>
        <v>-106073.06241975071</v>
      </c>
      <c r="J39" s="90">
        <f>C39*(1+'Control Panel'!$C$45)</f>
        <v>16555240.642627764</v>
      </c>
      <c r="K39" s="90">
        <f>D39*(1+'Control Panel'!$C$45)</f>
        <v>7656422.4380528657</v>
      </c>
      <c r="L39" s="91">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1">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28328.763020795603</v>
      </c>
      <c r="N39" s="91">
        <f t="shared" si="14"/>
        <v>-109255.25429234322</v>
      </c>
      <c r="O39" s="91">
        <f>J39*(1+'Control Panel'!$C$45)</f>
        <v>17051897.861906599</v>
      </c>
      <c r="P39" s="91">
        <f>K39*(1+'Control Panel'!$C$45)</f>
        <v>7886115.1111944523</v>
      </c>
      <c r="Q39" s="91">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1">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29178.625911419476</v>
      </c>
      <c r="S39" s="91">
        <f t="shared" si="15"/>
        <v>-112532.91192111353</v>
      </c>
      <c r="T39" s="91">
        <f>O39*(1+'Control Panel'!$C$45)</f>
        <v>17563454.797763798</v>
      </c>
      <c r="U39" s="91">
        <f>P39*(1+'Control Panel'!$C$45)</f>
        <v>8122698.564530286</v>
      </c>
      <c r="V39" s="91">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0">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30053.984688762059</v>
      </c>
      <c r="X39" s="91">
        <f t="shared" si="16"/>
        <v>-115908.89927874695</v>
      </c>
      <c r="Y39" s="90">
        <f>T39*(1+'Control Panel'!$C$45)</f>
        <v>18090358.441696715</v>
      </c>
      <c r="Z39" s="90">
        <f>U39*(1+'Control Panel'!$C$45)</f>
        <v>8366379.5214661947</v>
      </c>
      <c r="AA39" s="90">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0">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30955.60422942492</v>
      </c>
      <c r="AC39" s="92">
        <f t="shared" si="17"/>
        <v>-119386.16625710936</v>
      </c>
      <c r="AD39" s="92">
        <f>Y39*(1+'Control Panel'!$C$45)</f>
        <v>18633069.194947615</v>
      </c>
      <c r="AE39" s="90">
        <f>Z39*(1+'Control Panel'!$C$45)</f>
        <v>8617370.9071101807</v>
      </c>
      <c r="AF39" s="90">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0">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31884.272356307669</v>
      </c>
      <c r="AH39" s="90">
        <f t="shared" si="18"/>
        <v>-122967.75124482265</v>
      </c>
      <c r="AI39" s="91">
        <f t="shared" si="19"/>
        <v>730452.23320084554</v>
      </c>
      <c r="AJ39" s="91">
        <f t="shared" si="20"/>
        <v>150401.25020670972</v>
      </c>
      <c r="AK39" s="91">
        <f t="shared" si="21"/>
        <v>-580050.98299413582</v>
      </c>
    </row>
    <row r="40" spans="1:37" s="93" customFormat="1" ht="14" x14ac:dyDescent="0.3">
      <c r="A40" s="85" t="str">
        <f>'ESTIMATED Earned Revenue'!A41</f>
        <v>Traverse City, MI</v>
      </c>
      <c r="B40" s="85"/>
      <c r="C40" s="94">
        <f>'ESTIMATED Earned Revenue'!$I41*1.07925</f>
        <v>16150969.774500001</v>
      </c>
      <c r="D40" s="94">
        <f>'ESTIMATED Earned Revenue'!$L41*1.07925</f>
        <v>14171434.9919325</v>
      </c>
      <c r="E40" s="95">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5">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39729.401899193253</v>
      </c>
      <c r="G40" s="88">
        <f t="shared" si="11"/>
        <v>8.2946300279759713E-3</v>
      </c>
      <c r="H40" s="89">
        <f t="shared" si="12"/>
        <v>2.8034847509663184E-3</v>
      </c>
      <c r="I40" s="90">
        <f t="shared" si="13"/>
        <v>-94236.916973306754</v>
      </c>
      <c r="J40" s="90">
        <f>C40*(1+'Control Panel'!$C$45)</f>
        <v>16635498.867735002</v>
      </c>
      <c r="K40" s="90">
        <f>D40*(1+'Control Panel'!$C$45)</f>
        <v>14596578.041690476</v>
      </c>
      <c r="L40" s="91">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1">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54007.338754254764</v>
      </c>
      <c r="N40" s="91">
        <f t="shared" si="14"/>
        <v>-83977.969684420241</v>
      </c>
      <c r="O40" s="91">
        <f>J40*(1+'Control Panel'!$C$45)</f>
        <v>17134563.833767053</v>
      </c>
      <c r="P40" s="91">
        <f>K40*(1+'Control Panel'!$C$45)</f>
        <v>15034475.38294119</v>
      </c>
      <c r="Q40" s="91">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1">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55627.558916882408</v>
      </c>
      <c r="S40" s="91">
        <f t="shared" si="15"/>
        <v>-86497.308774952864</v>
      </c>
      <c r="T40" s="91">
        <f>O40*(1+'Control Panel'!$C$45)</f>
        <v>17648600.748780064</v>
      </c>
      <c r="U40" s="91">
        <f>P40*(1+'Control Panel'!$C$45)</f>
        <v>15485509.644429427</v>
      </c>
      <c r="V40" s="91">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0">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57296.385684388879</v>
      </c>
      <c r="X40" s="91">
        <f t="shared" si="16"/>
        <v>-89092.228038201443</v>
      </c>
      <c r="Y40" s="90">
        <f>T40*(1+'Control Panel'!$C$45)</f>
        <v>18178058.771243468</v>
      </c>
      <c r="Z40" s="90">
        <f>U40*(1+'Control Panel'!$C$45)</f>
        <v>15950074.93376231</v>
      </c>
      <c r="AA40" s="90">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0">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59015.277254920547</v>
      </c>
      <c r="AC40" s="92">
        <f t="shared" si="17"/>
        <v>-91764.994879347534</v>
      </c>
      <c r="AD40" s="92">
        <f>Y40*(1+'Control Panel'!$C$45)</f>
        <v>18723400.534380771</v>
      </c>
      <c r="AE40" s="90">
        <f>Z40*(1+'Control Panel'!$C$45)</f>
        <v>16428577.181775181</v>
      </c>
      <c r="AF40" s="90">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0">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60785.73557256817</v>
      </c>
      <c r="AH40" s="90">
        <f t="shared" si="18"/>
        <v>-94517.944725727924</v>
      </c>
      <c r="AI40" s="91">
        <f t="shared" si="19"/>
        <v>732582.74228566466</v>
      </c>
      <c r="AJ40" s="91">
        <f t="shared" si="20"/>
        <v>286732.29618301475</v>
      </c>
      <c r="AK40" s="91">
        <f t="shared" si="21"/>
        <v>-445850.4461026499</v>
      </c>
    </row>
    <row r="41" spans="1:37" s="93" customFormat="1" ht="14" x14ac:dyDescent="0.3">
      <c r="A41" s="85" t="str">
        <f>'ESTIMATED Earned Revenue'!A42</f>
        <v>Santa Rosa, CA</v>
      </c>
      <c r="B41" s="85"/>
      <c r="C41" s="94">
        <f>'ESTIMATED Earned Revenue'!$I42*1.07925</f>
        <v>16173012.398085</v>
      </c>
      <c r="D41" s="94">
        <f>'ESTIMATED Earned Revenue'!$L42*1.07925</f>
        <v>14885453.711422501</v>
      </c>
      <c r="E41" s="95">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5">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39800.803771142251</v>
      </c>
      <c r="G41" s="88">
        <f t="shared" si="11"/>
        <v>8.290139690135933E-3</v>
      </c>
      <c r="H41" s="89">
        <f t="shared" si="12"/>
        <v>2.6738052156650561E-3</v>
      </c>
      <c r="I41" s="90">
        <f t="shared" si="13"/>
        <v>-94275.728219282741</v>
      </c>
      <c r="J41" s="90">
        <f>C41*(1+'Control Panel'!$C$45)</f>
        <v>16658202.77002755</v>
      </c>
      <c r="K41" s="90">
        <f>D41*(1+'Control Panel'!$C$45)</f>
        <v>15332017.322765177</v>
      </c>
      <c r="L41" s="91">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1">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56728.46409423116</v>
      </c>
      <c r="N41" s="91">
        <f t="shared" si="14"/>
        <v>-81370.363855906588</v>
      </c>
      <c r="O41" s="91">
        <f>J41*(1+'Control Panel'!$C$45)</f>
        <v>17157948.853128377</v>
      </c>
      <c r="P41" s="91">
        <f>K41*(1+'Control Panel'!$C$45)</f>
        <v>15791977.842448132</v>
      </c>
      <c r="Q41" s="91">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1">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58430.318017058089</v>
      </c>
      <c r="S41" s="91">
        <f t="shared" si="15"/>
        <v>-83811.474771583817</v>
      </c>
      <c r="T41" s="91">
        <f>O41*(1+'Control Panel'!$C$45)</f>
        <v>17672687.318722229</v>
      </c>
      <c r="U41" s="91">
        <f>P41*(1+'Control Panel'!$C$45)</f>
        <v>16265737.177721577</v>
      </c>
      <c r="V41" s="91">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0">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60183.227557569837</v>
      </c>
      <c r="X41" s="91">
        <f t="shared" si="16"/>
        <v>-86325.819014731329</v>
      </c>
      <c r="Y41" s="90">
        <f>T41*(1+'Control Panel'!$C$45)</f>
        <v>18202867.938283898</v>
      </c>
      <c r="Z41" s="90">
        <f>U41*(1+'Control Panel'!$C$45)</f>
        <v>16753709.293053225</v>
      </c>
      <c r="AA41" s="90">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0">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61988.724384296933</v>
      </c>
      <c r="AC41" s="92">
        <f t="shared" si="17"/>
        <v>-88915.593585173294</v>
      </c>
      <c r="AD41" s="92">
        <f>Y41*(1+'Control Panel'!$C$45)</f>
        <v>18748953.976432417</v>
      </c>
      <c r="AE41" s="90">
        <f>Z41*(1+'Control Panel'!$C$45)</f>
        <v>17256320.571844824</v>
      </c>
      <c r="AF41" s="90">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0">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63848.386115825851</v>
      </c>
      <c r="AH41" s="90">
        <f t="shared" si="18"/>
        <v>-91583.061392728472</v>
      </c>
      <c r="AI41" s="91">
        <f t="shared" si="19"/>
        <v>733185.43278910534</v>
      </c>
      <c r="AJ41" s="91">
        <f t="shared" si="20"/>
        <v>301179.12016898184</v>
      </c>
      <c r="AK41" s="91">
        <f t="shared" si="21"/>
        <v>-432006.3126201235</v>
      </c>
    </row>
    <row r="42" spans="1:37" s="93" customFormat="1" ht="14" x14ac:dyDescent="0.3">
      <c r="A42" s="85" t="str">
        <f>'ESTIMATED Earned Revenue'!A43</f>
        <v>Tyler, TX</v>
      </c>
      <c r="B42" s="85"/>
      <c r="C42" s="94">
        <f>'ESTIMATED Earned Revenue'!$I43*1.07925</f>
        <v>16612254.704332499</v>
      </c>
      <c r="D42" s="94">
        <f>'ESTIMATED Earned Revenue'!$L43*1.07925</f>
        <v>13376207.086301249</v>
      </c>
      <c r="E42" s="95">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5">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39649.879108630128</v>
      </c>
      <c r="G42" s="88">
        <f t="shared" si="11"/>
        <v>8.2031455661537838E-3</v>
      </c>
      <c r="H42" s="89">
        <f t="shared" si="12"/>
        <v>2.964209424451577E-3</v>
      </c>
      <c r="I42" s="90">
        <f t="shared" si="13"/>
        <v>-96622.864413032366</v>
      </c>
      <c r="J42" s="90">
        <f>C42*(1+'Control Panel'!$C$45)</f>
        <v>17110622.345462475</v>
      </c>
      <c r="K42" s="90">
        <f>D42*(1+'Control Panel'!$C$45)</f>
        <v>13777493.298890287</v>
      </c>
      <c r="L42" s="91">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1">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50976.725205894065</v>
      </c>
      <c r="N42" s="91">
        <f t="shared" si="14"/>
        <v>-89384.200621418306</v>
      </c>
      <c r="O42" s="91">
        <f>J42*(1+'Control Panel'!$C$45)</f>
        <v>17623941.015826348</v>
      </c>
      <c r="P42" s="91">
        <f>K42*(1+'Control Panel'!$C$45)</f>
        <v>14190818.097856997</v>
      </c>
      <c r="Q42" s="91">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1">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52506.026962070893</v>
      </c>
      <c r="S42" s="91">
        <f t="shared" si="15"/>
        <v>-92065.726640060835</v>
      </c>
      <c r="T42" s="91">
        <f>O42*(1+'Control Panel'!$C$45)</f>
        <v>18152659.246301141</v>
      </c>
      <c r="U42" s="91">
        <f>P42*(1+'Control Panel'!$C$45)</f>
        <v>14616542.640792707</v>
      </c>
      <c r="V42" s="91">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0">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54081.207770933019</v>
      </c>
      <c r="X42" s="91">
        <f t="shared" si="16"/>
        <v>-94827.698439262691</v>
      </c>
      <c r="Y42" s="90">
        <f>T42*(1+'Control Panel'!$C$45)</f>
        <v>18697239.023690175</v>
      </c>
      <c r="Z42" s="90">
        <f>U42*(1+'Control Panel'!$C$45)</f>
        <v>15055038.920016488</v>
      </c>
      <c r="AA42" s="90">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0">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55703.64400406101</v>
      </c>
      <c r="AC42" s="92">
        <f t="shared" si="17"/>
        <v>-97672.5293924406</v>
      </c>
      <c r="AD42" s="92">
        <f>Y42*(1+'Control Panel'!$C$45)</f>
        <v>19258156.19440088</v>
      </c>
      <c r="AE42" s="90">
        <f>Z42*(1+'Control Panel'!$C$45)</f>
        <v>15506690.087616984</v>
      </c>
      <c r="AF42" s="90">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0">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57374.753324182842</v>
      </c>
      <c r="AH42" s="90">
        <f t="shared" si="18"/>
        <v>-100602.70527421377</v>
      </c>
      <c r="AI42" s="91">
        <f t="shared" si="19"/>
        <v>745195.21763453807</v>
      </c>
      <c r="AJ42" s="91">
        <f t="shared" si="20"/>
        <v>270642.35726714181</v>
      </c>
      <c r="AK42" s="91">
        <f t="shared" si="21"/>
        <v>-474552.86036739626</v>
      </c>
    </row>
    <row r="43" spans="1:37" s="93" customFormat="1" ht="14" x14ac:dyDescent="0.3">
      <c r="A43" s="85" t="str">
        <f>'ESTIMATED Earned Revenue'!A44</f>
        <v>Marion, OH</v>
      </c>
      <c r="B43" s="85"/>
      <c r="C43" s="94">
        <f>'ESTIMATED Earned Revenue'!$I44*1.07925</f>
        <v>16827432.881999999</v>
      </c>
      <c r="D43" s="94">
        <f>'ESTIMATED Earned Revenue'!$L44*1.07925</f>
        <v>15030327.299250001</v>
      </c>
      <c r="E43" s="95">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5">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39815.291129925004</v>
      </c>
      <c r="G43" s="88">
        <f t="shared" si="11"/>
        <v>8.1621858410096133E-3</v>
      </c>
      <c r="H43" s="89">
        <f t="shared" si="12"/>
        <v>2.6489969471198242E-3</v>
      </c>
      <c r="I43" s="90">
        <f t="shared" si="13"/>
        <v>-97533.343280075002</v>
      </c>
      <c r="J43" s="90">
        <f>C43*(1+'Control Panel'!$C$45)</f>
        <v>17332255.86846</v>
      </c>
      <c r="K43" s="90">
        <f>D43*(1+'Control Panel'!$C$45)</f>
        <v>15481237.118227502</v>
      </c>
      <c r="L43" s="91">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1">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57280.577337441762</v>
      </c>
      <c r="N43" s="91">
        <f t="shared" si="14"/>
        <v>-84188.516104858252</v>
      </c>
      <c r="O43" s="91">
        <f>J43*(1+'Control Panel'!$C$45)</f>
        <v>17852223.544513799</v>
      </c>
      <c r="P43" s="91">
        <f>K43*(1+'Control Panel'!$C$45)</f>
        <v>15945674.231774328</v>
      </c>
      <c r="Q43" s="91">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1">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58998.994657565017</v>
      </c>
      <c r="S43" s="91">
        <f t="shared" si="15"/>
        <v>-86714.171588003985</v>
      </c>
      <c r="T43" s="91">
        <f>O43*(1+'Control Panel'!$C$45)</f>
        <v>18387790.250849213</v>
      </c>
      <c r="U43" s="91">
        <f>P43*(1+'Control Panel'!$C$45)</f>
        <v>16424044.458727559</v>
      </c>
      <c r="V43" s="91">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0">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60768.96449729197</v>
      </c>
      <c r="X43" s="91">
        <f t="shared" si="16"/>
        <v>-89315.596735644096</v>
      </c>
      <c r="Y43" s="90">
        <f>T43*(1+'Control Panel'!$C$45)</f>
        <v>18939423.95837469</v>
      </c>
      <c r="Z43" s="90">
        <f>U43*(1+'Control Panel'!$C$45)</f>
        <v>16916765.792489387</v>
      </c>
      <c r="AA43" s="90">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0">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62592.033432210737</v>
      </c>
      <c r="AC43" s="92">
        <f t="shared" si="17"/>
        <v>-91995.064637713425</v>
      </c>
      <c r="AD43" s="92">
        <f>Y43*(1+'Control Panel'!$C$45)</f>
        <v>19507606.677125931</v>
      </c>
      <c r="AE43" s="90">
        <f>Z43*(1+'Control Panel'!$C$45)</f>
        <v>17424268.76626407</v>
      </c>
      <c r="AF43" s="90">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0">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64469.794435177064</v>
      </c>
      <c r="AH43" s="90">
        <f t="shared" si="18"/>
        <v>-94754.916576844844</v>
      </c>
      <c r="AI43" s="91">
        <f t="shared" si="19"/>
        <v>751078.63000275113</v>
      </c>
      <c r="AJ43" s="91">
        <f t="shared" si="20"/>
        <v>304110.36435968656</v>
      </c>
      <c r="AK43" s="91">
        <f t="shared" si="21"/>
        <v>-446968.26564306457</v>
      </c>
    </row>
    <row r="44" spans="1:37" s="93" customFormat="1" ht="14" x14ac:dyDescent="0.3">
      <c r="A44" s="85" t="str">
        <f>'ESTIMATED Earned Revenue'!A45</f>
        <v>Mandan, ND</v>
      </c>
      <c r="B44" s="85"/>
      <c r="C44" s="94">
        <f>'ESTIMATED Earned Revenue'!$I45*1.07925</f>
        <v>17650484.9372775</v>
      </c>
      <c r="D44" s="94">
        <f>'ESTIMATED Earned Revenue'!$L45*1.07925</f>
        <v>4955637.0786300004</v>
      </c>
      <c r="E44" s="95">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5">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18335.857190931001</v>
      </c>
      <c r="G44" s="88">
        <f t="shared" si="11"/>
        <v>8.0147313339600304E-3</v>
      </c>
      <c r="H44" s="89">
        <f t="shared" si="12"/>
        <v>3.7000000000000002E-3</v>
      </c>
      <c r="I44" s="90">
        <f t="shared" si="13"/>
        <v>-123128.0374954565</v>
      </c>
      <c r="J44" s="90">
        <f>C44*(1+'Control Panel'!$C$45)</f>
        <v>18179999.485395826</v>
      </c>
      <c r="K44" s="90">
        <f>D44*(1+'Control Panel'!$C$45)</f>
        <v>5104306.1909889001</v>
      </c>
      <c r="L44" s="91">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1">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18885.932906658931</v>
      </c>
      <c r="N44" s="91">
        <f t="shared" si="14"/>
        <v>-126821.87862032022</v>
      </c>
      <c r="O44" s="91">
        <f>J44*(1+'Control Panel'!$C$45)</f>
        <v>18725399.469957702</v>
      </c>
      <c r="P44" s="91">
        <f>K44*(1+'Control Panel'!$C$45)</f>
        <v>5257435.3767185677</v>
      </c>
      <c r="Q44" s="91">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1">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19452.5108938587</v>
      </c>
      <c r="S44" s="91">
        <f t="shared" si="15"/>
        <v>-130626.53497892982</v>
      </c>
      <c r="T44" s="91">
        <f>O44*(1+'Control Panel'!$C$45)</f>
        <v>19287161.454056434</v>
      </c>
      <c r="U44" s="91">
        <f>P44*(1+'Control Panel'!$C$45)</f>
        <v>5415158.438020125</v>
      </c>
      <c r="V44" s="91">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0">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20036.086220674464</v>
      </c>
      <c r="X44" s="91">
        <f t="shared" si="16"/>
        <v>-134545.33102829772</v>
      </c>
      <c r="Y44" s="90">
        <f>T44*(1+'Control Panel'!$C$45)</f>
        <v>19865776.297678128</v>
      </c>
      <c r="Z44" s="90">
        <f>U44*(1+'Control Panel'!$C$45)</f>
        <v>5577613.1911607292</v>
      </c>
      <c r="AA44" s="90">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0">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20637.1688072947</v>
      </c>
      <c r="AC44" s="92">
        <f t="shared" si="17"/>
        <v>-138581.69095914665</v>
      </c>
      <c r="AD44" s="92">
        <f>Y44*(1+'Control Panel'!$C$45)</f>
        <v>20461749.586608473</v>
      </c>
      <c r="AE44" s="90">
        <f>Z44*(1+'Control Panel'!$C$45)</f>
        <v>5744941.5868955515</v>
      </c>
      <c r="AF44" s="90">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0">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21256.28387151354</v>
      </c>
      <c r="AH44" s="90">
        <f t="shared" si="18"/>
        <v>-142739.14168792107</v>
      </c>
      <c r="AI44" s="91">
        <f t="shared" si="19"/>
        <v>773582.55997461581</v>
      </c>
      <c r="AJ44" s="91">
        <f t="shared" si="20"/>
        <v>100267.98270000034</v>
      </c>
      <c r="AK44" s="91">
        <f t="shared" si="21"/>
        <v>-673314.57727461541</v>
      </c>
    </row>
    <row r="45" spans="1:37" s="93" customFormat="1" ht="14" x14ac:dyDescent="0.3">
      <c r="A45" s="85" t="str">
        <f>'ESTIMATED Earned Revenue'!A46</f>
        <v>Abilene, TX</v>
      </c>
      <c r="B45" s="85"/>
      <c r="C45" s="94">
        <f>'ESTIMATED Earned Revenue'!$I46*1.07925</f>
        <v>18102128.581500001</v>
      </c>
      <c r="D45" s="94">
        <f>'ESTIMATED Earned Revenue'!$L46*1.07925</f>
        <v>17342063.53125</v>
      </c>
      <c r="E45" s="95">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5">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40046.464753125001</v>
      </c>
      <c r="G45" s="88">
        <f t="shared" si="11"/>
        <v>7.9395145305939888E-3</v>
      </c>
      <c r="H45" s="89">
        <f t="shared" si="12"/>
        <v>2.3092098977127024E-3</v>
      </c>
      <c r="I45" s="90">
        <f t="shared" si="13"/>
        <v>-103675.648154375</v>
      </c>
      <c r="J45" s="90">
        <f>C45*(1+'Control Panel'!$C$45)</f>
        <v>18645192.438945003</v>
      </c>
      <c r="K45" s="90">
        <f>D45*(1+'Control Panel'!$C$45)</f>
        <v>17862325.4371875</v>
      </c>
      <c r="L45" s="91">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1">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66090.604117593757</v>
      </c>
      <c r="N45" s="91">
        <f t="shared" si="14"/>
        <v>-81943.172177131259</v>
      </c>
      <c r="O45" s="91">
        <f>J45*(1+'Control Panel'!$C$45)</f>
        <v>19204548.212113354</v>
      </c>
      <c r="P45" s="91">
        <f>K45*(1+'Control Panel'!$C$45)</f>
        <v>18398195.200303126</v>
      </c>
      <c r="Q45" s="91">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1">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68073.322241121568</v>
      </c>
      <c r="S45" s="91">
        <f t="shared" si="15"/>
        <v>-84401.467342445205</v>
      </c>
      <c r="T45" s="91">
        <f>O45*(1+'Control Panel'!$C$45)</f>
        <v>19780684.658476755</v>
      </c>
      <c r="U45" s="91">
        <f>P45*(1+'Control Panel'!$C$45)</f>
        <v>18950141.056312222</v>
      </c>
      <c r="V45" s="91">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0">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70115.521908355222</v>
      </c>
      <c r="X45" s="91">
        <f t="shared" si="16"/>
        <v>-86933.511362718549</v>
      </c>
      <c r="Y45" s="90">
        <f>T45*(1+'Control Panel'!$C$45)</f>
        <v>20374105.19823106</v>
      </c>
      <c r="Z45" s="90">
        <f>U45*(1+'Control Panel'!$C$45)</f>
        <v>19518645.288001589</v>
      </c>
      <c r="AA45" s="90">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0">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72218.987565605887</v>
      </c>
      <c r="AC45" s="92">
        <f t="shared" si="17"/>
        <v>-89541.516703600137</v>
      </c>
      <c r="AD45" s="92">
        <f>Y45*(1+'Control Panel'!$C$45)</f>
        <v>20985328.354177993</v>
      </c>
      <c r="AE45" s="90">
        <f>Z45*(1+'Control Panel'!$C$45)</f>
        <v>20104204.646641638</v>
      </c>
      <c r="AF45" s="90">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0">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74385.557192574066</v>
      </c>
      <c r="AH45" s="90">
        <f t="shared" si="18"/>
        <v>-92227.762204708139</v>
      </c>
      <c r="AI45" s="91">
        <f t="shared" si="19"/>
        <v>785931.42281585385</v>
      </c>
      <c r="AJ45" s="91">
        <f t="shared" si="20"/>
        <v>350883.99302525056</v>
      </c>
      <c r="AK45" s="91">
        <f t="shared" si="21"/>
        <v>-435047.42979060329</v>
      </c>
    </row>
    <row r="46" spans="1:37" s="93" customFormat="1" ht="14" x14ac:dyDescent="0.3">
      <c r="A46" s="85" t="str">
        <f>'ESTIMATED Earned Revenue'!A47</f>
        <v>Birmingham, AL</v>
      </c>
      <c r="B46" s="85"/>
      <c r="C46" s="94">
        <f>'ESTIMATED Earned Revenue'!$I47*1.07925</f>
        <v>18252222.037500001</v>
      </c>
      <c r="D46" s="94">
        <f>'ESTIMATED Earned Revenue'!$L47*1.07925</f>
        <v>17617469.784000002</v>
      </c>
      <c r="E46" s="95">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5">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40074.005378400005</v>
      </c>
      <c r="G46" s="88">
        <f t="shared" si="11"/>
        <v>7.9153420274350531E-3</v>
      </c>
      <c r="H46" s="89">
        <f t="shared" si="12"/>
        <v>2.2746742789815817E-3</v>
      </c>
      <c r="I46" s="90">
        <f t="shared" si="13"/>
        <v>-104398.57480910001</v>
      </c>
      <c r="J46" s="90">
        <f>C46*(1+'Control Panel'!$C$45)</f>
        <v>18799788.698625002</v>
      </c>
      <c r="K46" s="90">
        <f>D46*(1+'Control Panel'!$C$45)</f>
        <v>18145993.877520002</v>
      </c>
      <c r="L46" s="91">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1">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67140.177346824014</v>
      </c>
      <c r="N46" s="91">
        <f t="shared" si="14"/>
        <v>-81666.580246301004</v>
      </c>
      <c r="O46" s="91">
        <f>J46*(1+'Control Panel'!$C$45)</f>
        <v>19363782.359583754</v>
      </c>
      <c r="P46" s="91">
        <f>K46*(1+'Control Panel'!$C$45)</f>
        <v>18690373.693845604</v>
      </c>
      <c r="Q46" s="91">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1">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69154.38266722874</v>
      </c>
      <c r="S46" s="91">
        <f t="shared" si="15"/>
        <v>-84116.577653690023</v>
      </c>
      <c r="T46" s="91">
        <f>O46*(1+'Control Panel'!$C$45)</f>
        <v>19944695.830371268</v>
      </c>
      <c r="U46" s="91">
        <f>P46*(1+'Control Panel'!$C$45)</f>
        <v>19251084.904660974</v>
      </c>
      <c r="V46" s="91">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0">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71229.014147245602</v>
      </c>
      <c r="X46" s="91">
        <f t="shared" si="16"/>
        <v>-86640.074983300743</v>
      </c>
      <c r="Y46" s="90">
        <f>T46*(1+'Control Panel'!$C$45)</f>
        <v>20543036.705282405</v>
      </c>
      <c r="Z46" s="90">
        <f>U46*(1+'Control Panel'!$C$45)</f>
        <v>19828617.451800805</v>
      </c>
      <c r="AA46" s="90">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0">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73365.884571662973</v>
      </c>
      <c r="AC46" s="92">
        <f t="shared" si="17"/>
        <v>-89239.277232799781</v>
      </c>
      <c r="AD46" s="92">
        <f>Y46*(1+'Control Panel'!$C$45)</f>
        <v>21159327.806440879</v>
      </c>
      <c r="AE46" s="90">
        <f>Z46*(1+'Control Panel'!$C$45)</f>
        <v>20423475.975354828</v>
      </c>
      <c r="AF46" s="90">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0">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75566.861108812867</v>
      </c>
      <c r="AH46" s="90">
        <f t="shared" si="18"/>
        <v>-91916.455549783757</v>
      </c>
      <c r="AI46" s="91">
        <f t="shared" si="19"/>
        <v>790035.28550764953</v>
      </c>
      <c r="AJ46" s="91">
        <f t="shared" si="20"/>
        <v>356456.31984177418</v>
      </c>
      <c r="AK46" s="91">
        <f t="shared" si="21"/>
        <v>-433578.96566587535</v>
      </c>
    </row>
    <row r="47" spans="1:37" s="93" customFormat="1" ht="14" x14ac:dyDescent="0.3">
      <c r="A47" s="85" t="str">
        <f>'ESTIMATED Earned Revenue'!A48</f>
        <v>Evansville, IN</v>
      </c>
      <c r="B47" s="85"/>
      <c r="C47" s="94">
        <f>'ESTIMATED Earned Revenue'!$I48*1.07925</f>
        <v>18791098.038000003</v>
      </c>
      <c r="D47" s="94">
        <f>'ESTIMATED Earned Revenue'!$L48*1.07925</f>
        <v>17534202.408750001</v>
      </c>
      <c r="E47" s="95">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5">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40065.678640875005</v>
      </c>
      <c r="G47" s="88">
        <f t="shared" si="11"/>
        <v>7.8317381928609993E-3</v>
      </c>
      <c r="H47" s="89">
        <f t="shared" si="12"/>
        <v>2.2850014906227634E-3</v>
      </c>
      <c r="I47" s="90">
        <f t="shared" si="13"/>
        <v>-107101.28154912501</v>
      </c>
      <c r="J47" s="90">
        <f>C47*(1+'Control Panel'!$C$45)</f>
        <v>19354830.979140002</v>
      </c>
      <c r="K47" s="90">
        <f>D47*(1+'Control Panel'!$C$45)</f>
        <v>18060228.481012501</v>
      </c>
      <c r="L47" s="91">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1">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66822.845379746257</v>
      </c>
      <c r="N47" s="91">
        <f t="shared" si="14"/>
        <v>-84759.123615953751</v>
      </c>
      <c r="O47" s="91">
        <f>J47*(1+'Control Panel'!$C$45)</f>
        <v>19935475.908514202</v>
      </c>
      <c r="P47" s="91">
        <f>K47*(1+'Control Panel'!$C$45)</f>
        <v>18602035.335442875</v>
      </c>
      <c r="Q47" s="91">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1">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68827.530741138646</v>
      </c>
      <c r="S47" s="91">
        <f t="shared" si="15"/>
        <v>-87301.897324432357</v>
      </c>
      <c r="T47" s="91">
        <f>O47*(1+'Control Panel'!$C$45)</f>
        <v>20533540.185769629</v>
      </c>
      <c r="U47" s="91">
        <f>P47*(1+'Control Panel'!$C$45)</f>
        <v>19160096.395506162</v>
      </c>
      <c r="V47" s="91">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0">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70892.356663372804</v>
      </c>
      <c r="X47" s="91">
        <f t="shared" si="16"/>
        <v>-89920.954244165361</v>
      </c>
      <c r="Y47" s="90">
        <f>T47*(1+'Control Panel'!$C$45)</f>
        <v>21149546.391342718</v>
      </c>
      <c r="Z47" s="90">
        <f>U47*(1+'Control Panel'!$C$45)</f>
        <v>19734899.287371349</v>
      </c>
      <c r="AA47" s="90">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0">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73019.12736327399</v>
      </c>
      <c r="AC47" s="92">
        <f t="shared" si="17"/>
        <v>-92618.582871490333</v>
      </c>
      <c r="AD47" s="92">
        <f>Y47*(1+'Control Panel'!$C$45)</f>
        <v>21784032.783082999</v>
      </c>
      <c r="AE47" s="90">
        <f>Z47*(1+'Control Panel'!$C$45)</f>
        <v>20326946.265992489</v>
      </c>
      <c r="AF47" s="90">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0">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75209.701184172212</v>
      </c>
      <c r="AH47" s="90">
        <f t="shared" si="18"/>
        <v>-95397.140357635013</v>
      </c>
      <c r="AI47" s="91">
        <f t="shared" si="19"/>
        <v>804769.25974538061</v>
      </c>
      <c r="AJ47" s="91">
        <f t="shared" si="20"/>
        <v>354771.56133170391</v>
      </c>
      <c r="AK47" s="91">
        <f t="shared" si="21"/>
        <v>-449997.6984136767</v>
      </c>
    </row>
    <row r="48" spans="1:37" s="93" customFormat="1" ht="14" x14ac:dyDescent="0.3">
      <c r="A48" s="85" t="str">
        <f>'ESTIMATED Earned Revenue'!A49</f>
        <v>Peoria, IL</v>
      </c>
      <c r="B48" s="85"/>
      <c r="C48" s="86">
        <f>'ESTIMATED Earned Revenue'!$I49*1.07925</f>
        <v>19082575.4025</v>
      </c>
      <c r="D48" s="86">
        <f>'ESTIMATED Earned Revenue'!$L49*1.07925</f>
        <v>17432965.521000002</v>
      </c>
      <c r="E48" s="87">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7">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40055.554952099999</v>
      </c>
      <c r="G48" s="88">
        <f t="shared" si="11"/>
        <v>7.7884847237668338E-3</v>
      </c>
      <c r="H48" s="89">
        <f t="shared" si="12"/>
        <v>2.2976902526336382E-3</v>
      </c>
      <c r="I48" s="90">
        <f t="shared" si="13"/>
        <v>-108568.79206039998</v>
      </c>
      <c r="J48" s="90">
        <f>C48*(1+'Control Panel'!$C$45)</f>
        <v>19655052.664574999</v>
      </c>
      <c r="K48" s="90">
        <f>D48*(1+'Control Panel'!$C$45)</f>
        <v>17955954.486630004</v>
      </c>
      <c r="L48" s="91">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1">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66437.031600531016</v>
      </c>
      <c r="N48" s="91">
        <f t="shared" si="14"/>
        <v>-86646.045822343993</v>
      </c>
      <c r="O48" s="91">
        <f>J48*(1+'Control Panel'!$C$45)</f>
        <v>20244704.244512249</v>
      </c>
      <c r="P48" s="91">
        <f>K48*(1+'Control Panel'!$C$45)</f>
        <v>18494633.121228904</v>
      </c>
      <c r="Q48" s="91">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1">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68430.142548546952</v>
      </c>
      <c r="S48" s="91">
        <f t="shared" si="15"/>
        <v>-89245.427197014302</v>
      </c>
      <c r="T48" s="91">
        <f>O48*(1+'Control Panel'!$C$45)</f>
        <v>20852045.371847618</v>
      </c>
      <c r="U48" s="91">
        <f>P48*(1+'Control Panel'!$C$45)</f>
        <v>19049472.114865772</v>
      </c>
      <c r="V48" s="91">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0">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70483.046825003359</v>
      </c>
      <c r="X48" s="91">
        <f t="shared" si="16"/>
        <v>-91922.790012924743</v>
      </c>
      <c r="Y48" s="90">
        <f>T48*(1+'Control Panel'!$C$45)</f>
        <v>21477606.733003046</v>
      </c>
      <c r="Z48" s="90">
        <f>U48*(1+'Control Panel'!$C$45)</f>
        <v>19620956.278311744</v>
      </c>
      <c r="AA48" s="90">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0">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72597.538229753452</v>
      </c>
      <c r="AC48" s="92">
        <f t="shared" si="17"/>
        <v>-94680.473713312516</v>
      </c>
      <c r="AD48" s="92">
        <f>Y48*(1+'Control Panel'!$C$45)</f>
        <v>22121934.934993137</v>
      </c>
      <c r="AE48" s="90">
        <f>Z48*(1+'Control Panel'!$C$45)</f>
        <v>20209584.966661096</v>
      </c>
      <c r="AF48" s="90">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0">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74775.46437664605</v>
      </c>
      <c r="AH48" s="90">
        <f t="shared" si="18"/>
        <v>-97520.887924711875</v>
      </c>
      <c r="AI48" s="91">
        <f t="shared" si="19"/>
        <v>812738.84825078829</v>
      </c>
      <c r="AJ48" s="91">
        <f t="shared" si="20"/>
        <v>352723.22358048079</v>
      </c>
      <c r="AK48" s="91">
        <f t="shared" si="21"/>
        <v>-460015.6246703075</v>
      </c>
    </row>
    <row r="49" spans="1:37" s="93" customFormat="1" ht="14" x14ac:dyDescent="0.3">
      <c r="A49" s="85" t="str">
        <f>'ESTIMATED Earned Revenue'!A50</f>
        <v>Bakersfield, CA</v>
      </c>
      <c r="B49" s="85"/>
      <c r="C49" s="86">
        <f>'ESTIMATED Earned Revenue'!$I50*1.07925</f>
        <v>19970567.193</v>
      </c>
      <c r="D49" s="86">
        <f>'ESTIMATED Earned Revenue'!$L50*1.07925</f>
        <v>19781401.649250001</v>
      </c>
      <c r="E49" s="87">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7">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40290.398564925003</v>
      </c>
      <c r="G49" s="88">
        <f t="shared" si="11"/>
        <v>7.6644946778803291E-3</v>
      </c>
      <c r="H49" s="89">
        <f t="shared" si="12"/>
        <v>2.0367817852003723E-3</v>
      </c>
      <c r="I49" s="90">
        <f t="shared" si="13"/>
        <v>-112773.907400075</v>
      </c>
      <c r="J49" s="90">
        <f>C49*(1+'Control Panel'!$C$45)</f>
        <v>20569684.208790001</v>
      </c>
      <c r="K49" s="90">
        <f>D49*(1+'Control Panel'!$C$45)</f>
        <v>20374843.6987275</v>
      </c>
      <c r="L49" s="91">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1">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75386.921685291745</v>
      </c>
      <c r="N49" s="91">
        <f t="shared" si="14"/>
        <v>-82269.31345865826</v>
      </c>
      <c r="O49" s="91">
        <f>J49*(1+'Control Panel'!$C$45)</f>
        <v>21186774.735053699</v>
      </c>
      <c r="P49" s="91">
        <f>K49*(1+'Control Panel'!$C$45)</f>
        <v>20986089.009689324</v>
      </c>
      <c r="Q49" s="91">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1">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77648.529335850501</v>
      </c>
      <c r="S49" s="91">
        <f t="shared" si="15"/>
        <v>-84737.392862417997</v>
      </c>
      <c r="T49" s="91">
        <f>O49*(1+'Control Panel'!$C$45)</f>
        <v>21822377.977105312</v>
      </c>
      <c r="U49" s="91">
        <f>P49*(1+'Control Panel'!$C$45)</f>
        <v>21615671.679980002</v>
      </c>
      <c r="V49" s="91">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0">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79977.985215926019</v>
      </c>
      <c r="X49" s="91">
        <f t="shared" si="16"/>
        <v>-87279.514648290555</v>
      </c>
      <c r="Y49" s="90">
        <f>T49*(1+'Control Panel'!$C$45)</f>
        <v>22477049.316418473</v>
      </c>
      <c r="Z49" s="90">
        <f>U49*(1+'Control Panel'!$C$45)</f>
        <v>22264141.830379404</v>
      </c>
      <c r="AA49" s="90">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0">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82377.324772403794</v>
      </c>
      <c r="AC49" s="92">
        <f t="shared" si="17"/>
        <v>-89897.900087739297</v>
      </c>
      <c r="AD49" s="92">
        <f>Y49*(1+'Control Panel'!$C$45)</f>
        <v>23151360.795911029</v>
      </c>
      <c r="AE49" s="90">
        <f>Z49*(1+'Control Panel'!$C$45)</f>
        <v>22932066.085290786</v>
      </c>
      <c r="AF49" s="90">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0">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84848.644515575914</v>
      </c>
      <c r="AH49" s="90">
        <f t="shared" si="18"/>
        <v>-92594.837090371453</v>
      </c>
      <c r="AI49" s="91">
        <f t="shared" si="19"/>
        <v>837018.36367252551</v>
      </c>
      <c r="AJ49" s="91">
        <f t="shared" si="20"/>
        <v>400239.40552504797</v>
      </c>
      <c r="AK49" s="91">
        <f t="shared" si="21"/>
        <v>-436778.95814747753</v>
      </c>
    </row>
    <row r="50" spans="1:37" s="93" customFormat="1" ht="14" x14ac:dyDescent="0.3">
      <c r="A50" s="85" t="str">
        <f>'ESTIMATED Earned Revenue'!A51</f>
        <v>Springfield, IL</v>
      </c>
      <c r="B50" s="85"/>
      <c r="C50" s="86">
        <f>'ESTIMATED Earned Revenue'!$I51*1.07925</f>
        <v>20292159.949500002</v>
      </c>
      <c r="D50" s="86">
        <f>'ESTIMATED Earned Revenue'!$L51*1.07925</f>
        <v>19363205.225250002</v>
      </c>
      <c r="E50" s="87">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7">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40248.578922525005</v>
      </c>
      <c r="G50" s="88">
        <f t="shared" si="11"/>
        <v>7.6222674240901166E-3</v>
      </c>
      <c r="H50" s="89">
        <f t="shared" si="12"/>
        <v>2.0786113897114547E-3</v>
      </c>
      <c r="I50" s="90">
        <f t="shared" si="13"/>
        <v>-114423.69082497501</v>
      </c>
      <c r="J50" s="90">
        <f>C50*(1+'Control Panel'!$C$45)</f>
        <v>20900924.747985002</v>
      </c>
      <c r="K50" s="90">
        <f>D50*(1+'Control Panel'!$C$45)</f>
        <v>19944101.382007502</v>
      </c>
      <c r="L50" s="91">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1">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73793.175113427758</v>
      </c>
      <c r="N50" s="91">
        <f t="shared" si="14"/>
        <v>-85519.26272649724</v>
      </c>
      <c r="O50" s="91">
        <f>J50*(1+'Control Panel'!$C$45)</f>
        <v>21527952.490424551</v>
      </c>
      <c r="P50" s="91">
        <f>K50*(1+'Control Panel'!$C$45)</f>
        <v>20542424.423467729</v>
      </c>
      <c r="Q50" s="91">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1">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76006.970366830603</v>
      </c>
      <c r="S50" s="91">
        <f t="shared" si="15"/>
        <v>-88084.840608292157</v>
      </c>
      <c r="T50" s="91">
        <f>O50*(1+'Control Panel'!$C$45)</f>
        <v>22173791.065137289</v>
      </c>
      <c r="U50" s="91">
        <f>P50*(1+'Control Panel'!$C$45)</f>
        <v>21158697.156171761</v>
      </c>
      <c r="V50" s="91">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0">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78287.179477835525</v>
      </c>
      <c r="X50" s="91">
        <f t="shared" si="16"/>
        <v>-90727.385826540951</v>
      </c>
      <c r="Y50" s="90">
        <f>T50*(1+'Control Panel'!$C$45)</f>
        <v>22839004.79709141</v>
      </c>
      <c r="Z50" s="90">
        <f>U50*(1+'Control Panel'!$C$45)</f>
        <v>21793458.070856914</v>
      </c>
      <c r="AA50" s="90">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0">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80635.794862170587</v>
      </c>
      <c r="AC50" s="92">
        <f t="shared" si="17"/>
        <v>-93449.207401337189</v>
      </c>
      <c r="AD50" s="92">
        <f>Y50*(1+'Control Panel'!$C$45)</f>
        <v>23524174.941004153</v>
      </c>
      <c r="AE50" s="90">
        <f>Z50*(1+'Control Panel'!$C$45)</f>
        <v>22447261.812982623</v>
      </c>
      <c r="AF50" s="90">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0">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83054.868708035705</v>
      </c>
      <c r="AH50" s="90">
        <f t="shared" si="18"/>
        <v>-96252.683623377292</v>
      </c>
      <c r="AI50" s="91">
        <f t="shared" si="19"/>
        <v>845811.36871434504</v>
      </c>
      <c r="AJ50" s="91">
        <f t="shared" si="20"/>
        <v>391777.98852830019</v>
      </c>
      <c r="AK50" s="91">
        <f t="shared" si="21"/>
        <v>-454033.38018604484</v>
      </c>
    </row>
    <row r="51" spans="1:37" s="93" customFormat="1" ht="14" x14ac:dyDescent="0.3">
      <c r="A51" s="85" t="str">
        <f>'ESTIMATED Earned Revenue'!A52</f>
        <v>Chattanooga, TN</v>
      </c>
      <c r="B51" s="85"/>
      <c r="C51" s="86">
        <f>'ESTIMATED Earned Revenue'!$I52*1.07925</f>
        <v>20973413.318917498</v>
      </c>
      <c r="D51" s="86">
        <f>'ESTIMATED Earned Revenue'!$L52*1.07925</f>
        <v>20072264.855744999</v>
      </c>
      <c r="E51" s="87">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7">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40319.4848855745</v>
      </c>
      <c r="G51" s="88">
        <f t="shared" si="11"/>
        <v>7.537091564013788E-3</v>
      </c>
      <c r="H51" s="89">
        <f t="shared" si="12"/>
        <v>2.008716264723581E-3</v>
      </c>
      <c r="I51" s="90">
        <f t="shared" si="13"/>
        <v>-117759.051709013</v>
      </c>
      <c r="J51" s="90">
        <f>C51*(1+'Control Panel'!$C$45)</f>
        <v>21602615.718485024</v>
      </c>
      <c r="K51" s="90">
        <f>D51*(1+'Control Panel'!$C$45)</f>
        <v>20674432.801417351</v>
      </c>
      <c r="L51" s="91">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1">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76495.401365244208</v>
      </c>
      <c r="N51" s="91">
        <f t="shared" si="14"/>
        <v>-86325.491327180906</v>
      </c>
      <c r="O51" s="91">
        <f>J51*(1+'Control Panel'!$C$45)</f>
        <v>22250694.190039575</v>
      </c>
      <c r="P51" s="91">
        <f>K51*(1+'Control Panel'!$C$45)</f>
        <v>21294665.785459872</v>
      </c>
      <c r="Q51" s="91">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1">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78790.263406201528</v>
      </c>
      <c r="S51" s="91">
        <f t="shared" si="15"/>
        <v>-88915.256066996342</v>
      </c>
      <c r="T51" s="91">
        <f>O51*(1+'Control Panel'!$C$45)</f>
        <v>22918215.015740763</v>
      </c>
      <c r="U51" s="91">
        <f>P51*(1+'Control Panel'!$C$45)</f>
        <v>21933505.75902367</v>
      </c>
      <c r="V51" s="91">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0">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81153.971308387583</v>
      </c>
      <c r="X51" s="91">
        <f t="shared" si="16"/>
        <v>-91582.713749006245</v>
      </c>
      <c r="Y51" s="90">
        <f>T51*(1+'Control Panel'!$C$45)</f>
        <v>23605761.466212988</v>
      </c>
      <c r="Z51" s="90">
        <f>U51*(1+'Control Panel'!$C$45)</f>
        <v>22591510.931794383</v>
      </c>
      <c r="AA51" s="90">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0">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83588.590447639217</v>
      </c>
      <c r="AC51" s="92">
        <f t="shared" si="17"/>
        <v>-94330.195161476455</v>
      </c>
      <c r="AD51" s="92">
        <f>Y51*(1+'Control Panel'!$C$45)</f>
        <v>24313934.31019938</v>
      </c>
      <c r="AE51" s="90">
        <f>Z51*(1+'Control Panel'!$C$45)</f>
        <v>23269256.259748213</v>
      </c>
      <c r="AF51" s="90">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0">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86096.24816106839</v>
      </c>
      <c r="AH51" s="90">
        <f t="shared" si="18"/>
        <v>-97160.101016320754</v>
      </c>
      <c r="AI51" s="91">
        <f t="shared" si="19"/>
        <v>864438.23200952169</v>
      </c>
      <c r="AJ51" s="91">
        <f t="shared" si="20"/>
        <v>406124.47468854091</v>
      </c>
      <c r="AK51" s="91">
        <f t="shared" si="21"/>
        <v>-458313.75732098077</v>
      </c>
    </row>
    <row r="52" spans="1:37" s="93" customFormat="1" ht="14" x14ac:dyDescent="0.3">
      <c r="A52" s="85" t="str">
        <f>'ESTIMATED Earned Revenue'!A53</f>
        <v>Toledo, OH</v>
      </c>
      <c r="B52" s="85"/>
      <c r="C52" s="86">
        <f>'ESTIMATED Earned Revenue'!$I53*1.07925</f>
        <v>21096172.707300004</v>
      </c>
      <c r="D52" s="86">
        <f>'ESTIMATED Earned Revenue'!$L53*1.07925</f>
        <v>16278590.547375003</v>
      </c>
      <c r="E52" s="87">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7">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39940.117454737505</v>
      </c>
      <c r="G52" s="88">
        <f t="shared" si="11"/>
        <v>7.522328136875131E-3</v>
      </c>
      <c r="H52" s="89">
        <f t="shared" si="12"/>
        <v>2.4535365846632237E-3</v>
      </c>
      <c r="I52" s="90">
        <f t="shared" si="13"/>
        <v>-118752.21608176251</v>
      </c>
      <c r="J52" s="90">
        <f>C52*(1+'Control Panel'!$C$45)</f>
        <v>21729057.888519004</v>
      </c>
      <c r="K52" s="90">
        <f>D52*(1+'Control Panel'!$C$45)</f>
        <v>16766948.263796253</v>
      </c>
      <c r="L52" s="91">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1">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62037.708576046141</v>
      </c>
      <c r="N52" s="91">
        <f t="shared" si="14"/>
        <v>-101415.39496654889</v>
      </c>
      <c r="O52" s="91">
        <f>J52*(1+'Control Panel'!$C$45)</f>
        <v>22380929.625174575</v>
      </c>
      <c r="P52" s="91">
        <f>K52*(1+'Control Panel'!$C$45)</f>
        <v>17269956.71171014</v>
      </c>
      <c r="Q52" s="91">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1">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63898.839833327518</v>
      </c>
      <c r="S52" s="91">
        <f t="shared" si="15"/>
        <v>-104457.85681554535</v>
      </c>
      <c r="T52" s="91">
        <f>O52*(1+'Control Panel'!$C$45)</f>
        <v>23052357.513929814</v>
      </c>
      <c r="U52" s="91">
        <f>P52*(1+'Control Panel'!$C$45)</f>
        <v>17788055.413061444</v>
      </c>
      <c r="V52" s="91">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0">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65815.805028327348</v>
      </c>
      <c r="X52" s="91">
        <f t="shared" si="16"/>
        <v>-107591.59252001175</v>
      </c>
      <c r="Y52" s="90">
        <f>T52*(1+'Control Panel'!$C$45)</f>
        <v>23743928.239347707</v>
      </c>
      <c r="Z52" s="90">
        <f>U52*(1+'Control Panel'!$C$45)</f>
        <v>18321697.075453289</v>
      </c>
      <c r="AA52" s="90">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0">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67790.279179177174</v>
      </c>
      <c r="AC52" s="92">
        <f t="shared" si="17"/>
        <v>-110819.34029561207</v>
      </c>
      <c r="AD52" s="92">
        <f>Y52*(1+'Control Panel'!$C$45)</f>
        <v>24456246.086528141</v>
      </c>
      <c r="AE52" s="90">
        <f>Z52*(1+'Control Panel'!$C$45)</f>
        <v>18871347.987716887</v>
      </c>
      <c r="AF52" s="90">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0">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69823.987554552485</v>
      </c>
      <c r="AH52" s="90">
        <f t="shared" si="18"/>
        <v>-114143.92050448047</v>
      </c>
      <c r="AI52" s="91">
        <f t="shared" si="19"/>
        <v>867794.72527362918</v>
      </c>
      <c r="AJ52" s="91">
        <f t="shared" si="20"/>
        <v>329366.6201714307</v>
      </c>
      <c r="AK52" s="91">
        <f t="shared" si="21"/>
        <v>-538428.10510219843</v>
      </c>
    </row>
    <row r="53" spans="1:37" s="93" customFormat="1" ht="14" x14ac:dyDescent="0.3">
      <c r="A53" s="85" t="str">
        <f>'ESTIMATED Earned Revenue'!A54</f>
        <v>Battle Creek, MI</v>
      </c>
      <c r="B53" s="85"/>
      <c r="C53" s="86">
        <f>'ESTIMATED Earned Revenue'!$I54*1.07925</f>
        <v>21397733.234737504</v>
      </c>
      <c r="D53" s="86">
        <f>'ESTIMATED Earned Revenue'!$L54*1.07925</f>
        <v>19768868.545642503</v>
      </c>
      <c r="E53" s="87">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7">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40289.145254564253</v>
      </c>
      <c r="G53" s="88">
        <f t="shared" si="11"/>
        <v>7.4709174432530069E-3</v>
      </c>
      <c r="H53" s="89">
        <f t="shared" si="12"/>
        <v>2.0380096696755502E-3</v>
      </c>
      <c r="I53" s="90">
        <f t="shared" si="13"/>
        <v>-119571.55321491075</v>
      </c>
      <c r="J53" s="90">
        <f>C53*(1+'Control Panel'!$C$45)</f>
        <v>22039665.231779631</v>
      </c>
      <c r="K53" s="90">
        <f>D53*(1+'Control Panel'!$C$45)</f>
        <v>20361934.602011777</v>
      </c>
      <c r="L53" s="91">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1">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75339.158027443584</v>
      </c>
      <c r="N53" s="91">
        <f t="shared" si="14"/>
        <v>-89317.361396115695</v>
      </c>
      <c r="O53" s="91">
        <f>J53*(1+'Control Panel'!$C$45)</f>
        <v>22700855.188733019</v>
      </c>
      <c r="P53" s="91">
        <f>K53*(1+'Control Panel'!$C$45)</f>
        <v>20972792.64007213</v>
      </c>
      <c r="Q53" s="91">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1">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77599.33276826689</v>
      </c>
      <c r="S53" s="91">
        <f t="shared" si="15"/>
        <v>-91996.882237999191</v>
      </c>
      <c r="T53" s="91">
        <f>O53*(1+'Control Panel'!$C$45)</f>
        <v>23381880.844395012</v>
      </c>
      <c r="U53" s="91">
        <f>P53*(1+'Control Panel'!$C$45)</f>
        <v>21601976.419274293</v>
      </c>
      <c r="V53" s="91">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0">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79927.312751314894</v>
      </c>
      <c r="X53" s="91">
        <f t="shared" si="16"/>
        <v>-94756.788705139159</v>
      </c>
      <c r="Y53" s="90">
        <f>T53*(1+'Control Panel'!$C$45)</f>
        <v>24083337.269726861</v>
      </c>
      <c r="Z53" s="90">
        <f>U53*(1+'Control Panel'!$C$45)</f>
        <v>22250035.711852521</v>
      </c>
      <c r="AA53" s="90">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0">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82325.132133854335</v>
      </c>
      <c r="AC53" s="92">
        <f t="shared" si="17"/>
        <v>-97599.492366293372</v>
      </c>
      <c r="AD53" s="92">
        <f>Y53*(1+'Control Panel'!$C$45)</f>
        <v>24805837.387818668</v>
      </c>
      <c r="AE53" s="90">
        <f>Z53*(1+'Control Panel'!$C$45)</f>
        <v>22917536.783208098</v>
      </c>
      <c r="AF53" s="90">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0">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84794.886097869967</v>
      </c>
      <c r="AH53" s="90">
        <f t="shared" si="18"/>
        <v>-100527.47713728216</v>
      </c>
      <c r="AI53" s="91">
        <f t="shared" si="19"/>
        <v>874183.82362157921</v>
      </c>
      <c r="AJ53" s="91">
        <f t="shared" si="20"/>
        <v>399985.82177874964</v>
      </c>
      <c r="AK53" s="91">
        <f t="shared" si="21"/>
        <v>-474198.00184282957</v>
      </c>
    </row>
    <row r="54" spans="1:37" s="93" customFormat="1" ht="14" x14ac:dyDescent="0.3">
      <c r="A54" s="85" t="str">
        <f>'ESTIMATED Earned Revenue'!A55</f>
        <v>Akron, OH</v>
      </c>
      <c r="B54" s="85"/>
      <c r="C54" s="86">
        <f>'ESTIMATED Earned Revenue'!$I55*1.07925</f>
        <v>21954751.050000001</v>
      </c>
      <c r="D54" s="86">
        <f>'ESTIMATED Earned Revenue'!$L55*1.07925</f>
        <v>19314169.501499999</v>
      </c>
      <c r="E54" s="87">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7">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40243.675350150006</v>
      </c>
      <c r="G54" s="88">
        <f t="shared" si="11"/>
        <v>7.3321138433040892E-3</v>
      </c>
      <c r="H54" s="89">
        <f t="shared" si="12"/>
        <v>2.0836347815537475E-3</v>
      </c>
      <c r="I54" s="90">
        <f t="shared" si="13"/>
        <v>-120731.05874985</v>
      </c>
      <c r="J54" s="90">
        <f>C54*(1+'Control Panel'!$C$45)</f>
        <v>22613393.581500001</v>
      </c>
      <c r="K54" s="90">
        <f>D54*(1+'Control Panel'!$C$45)</f>
        <v>19893594.586544998</v>
      </c>
      <c r="L54" s="91">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1">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73606.299970216496</v>
      </c>
      <c r="N54" s="91">
        <f t="shared" si="14"/>
        <v>-92197.676152783533</v>
      </c>
      <c r="O54" s="91">
        <f>J54*(1+'Control Panel'!$C$45)</f>
        <v>23291795.388945002</v>
      </c>
      <c r="P54" s="91">
        <f>K54*(1+'Control Panel'!$C$45)</f>
        <v>20490402.424141347</v>
      </c>
      <c r="Q54" s="91">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1">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75814.488969322992</v>
      </c>
      <c r="S54" s="91">
        <f t="shared" si="15"/>
        <v>-94963.606437367038</v>
      </c>
      <c r="T54" s="91">
        <f>O54*(1+'Control Panel'!$C$45)</f>
        <v>23990549.250613354</v>
      </c>
      <c r="U54" s="91">
        <f>P54*(1+'Control Panel'!$C$45)</f>
        <v>21105114.496865589</v>
      </c>
      <c r="V54" s="91">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0">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78088.923638402688</v>
      </c>
      <c r="X54" s="91">
        <f t="shared" si="16"/>
        <v>-97812.514630488062</v>
      </c>
      <c r="Y54" s="90">
        <f>T54*(1+'Control Panel'!$C$45)</f>
        <v>24710265.728131756</v>
      </c>
      <c r="Z54" s="90">
        <f>U54*(1+'Control Panel'!$C$45)</f>
        <v>21738267.931771558</v>
      </c>
      <c r="AA54" s="90">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0">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80431.591347554771</v>
      </c>
      <c r="AC54" s="92">
        <f t="shared" si="17"/>
        <v>-100746.89006940271</v>
      </c>
      <c r="AD54" s="92">
        <f>Y54*(1+'Control Panel'!$C$45)</f>
        <v>25451573.69997571</v>
      </c>
      <c r="AE54" s="90">
        <f>Z54*(1+'Control Panel'!$C$45)</f>
        <v>22390415.969724704</v>
      </c>
      <c r="AF54" s="90">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0">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82844.539087981408</v>
      </c>
      <c r="AH54" s="90">
        <f t="shared" si="18"/>
        <v>-103769.29677148479</v>
      </c>
      <c r="AI54" s="91">
        <f t="shared" si="19"/>
        <v>880275.82707500446</v>
      </c>
      <c r="AJ54" s="91">
        <f t="shared" si="20"/>
        <v>390785.84301347833</v>
      </c>
      <c r="AK54" s="91">
        <f t="shared" si="21"/>
        <v>-489489.98406152613</v>
      </c>
    </row>
    <row r="55" spans="1:37" s="93" customFormat="1" ht="14" x14ac:dyDescent="0.3">
      <c r="A55" s="85" t="str">
        <f>'ESTIMATED Earned Revenue'!A56</f>
        <v>Fredericksburg, VA</v>
      </c>
      <c r="B55" s="85"/>
      <c r="C55" s="86">
        <f>'ESTIMATED Earned Revenue'!$I56*1.07925</f>
        <v>22081745.31825</v>
      </c>
      <c r="D55" s="86">
        <f>'ESTIMATED Earned Revenue'!$L56*1.07925</f>
        <v>19748496.396000002</v>
      </c>
      <c r="E55" s="87">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7">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40287.108039600003</v>
      </c>
      <c r="G55" s="88">
        <f t="shared" si="11"/>
        <v>7.3014483372040593E-3</v>
      </c>
      <c r="H55" s="89">
        <f t="shared" si="12"/>
        <v>2.0400088812715907E-3</v>
      </c>
      <c r="I55" s="90">
        <f t="shared" si="13"/>
        <v>-120941.61459689999</v>
      </c>
      <c r="J55" s="90">
        <f>C55*(1+'Control Panel'!$C$45)</f>
        <v>22744197.6777975</v>
      </c>
      <c r="K55" s="90">
        <f>D55*(1+'Control Panel'!$C$45)</f>
        <v>20340951.287880003</v>
      </c>
      <c r="L55" s="91">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1">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75261.519765156016</v>
      </c>
      <c r="N55" s="91">
        <f t="shared" si="14"/>
        <v>-90804.064550438998</v>
      </c>
      <c r="O55" s="91">
        <f>J55*(1+'Control Panel'!$C$45)</f>
        <v>23426523.608131427</v>
      </c>
      <c r="P55" s="91">
        <f>K55*(1+'Control Panel'!$C$45)</f>
        <v>20951179.826516405</v>
      </c>
      <c r="Q55" s="91">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1">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77519.365358110706</v>
      </c>
      <c r="S55" s="91">
        <f t="shared" si="15"/>
        <v>-93528.186486952196</v>
      </c>
      <c r="T55" s="91">
        <f>O55*(1+'Control Panel'!$C$45)</f>
        <v>24129319.316375371</v>
      </c>
      <c r="U55" s="91">
        <f>P55*(1+'Control Panel'!$C$45)</f>
        <v>21579715.221311897</v>
      </c>
      <c r="V55" s="91">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0">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79844.946318854025</v>
      </c>
      <c r="X55" s="91">
        <f t="shared" si="16"/>
        <v>-96334.032081560756</v>
      </c>
      <c r="Y55" s="90">
        <f>T55*(1+'Control Panel'!$C$45)</f>
        <v>24853198.895866632</v>
      </c>
      <c r="Z55" s="90">
        <f>U55*(1+'Control Panel'!$C$45)</f>
        <v>22227106.677951254</v>
      </c>
      <c r="AA55" s="90">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0">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82240.294708419649</v>
      </c>
      <c r="AC55" s="92">
        <f t="shared" si="17"/>
        <v>-99224.053044007596</v>
      </c>
      <c r="AD55" s="92">
        <f>Y55*(1+'Control Panel'!$C$45)</f>
        <v>25598794.862742633</v>
      </c>
      <c r="AE55" s="90">
        <f>Z55*(1+'Control Panel'!$C$45)</f>
        <v>22893919.878289793</v>
      </c>
      <c r="AF55" s="90">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0">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84707.503549672241</v>
      </c>
      <c r="AH55" s="90">
        <f t="shared" si="18"/>
        <v>-102200.77463532782</v>
      </c>
      <c r="AI55" s="91">
        <f t="shared" si="19"/>
        <v>881664.74049849994</v>
      </c>
      <c r="AJ55" s="91">
        <f t="shared" si="20"/>
        <v>399573.62970021268</v>
      </c>
      <c r="AK55" s="91">
        <f t="shared" si="21"/>
        <v>-482091.11079828726</v>
      </c>
    </row>
    <row r="56" spans="1:37" s="93" customFormat="1" ht="14" x14ac:dyDescent="0.3">
      <c r="A56" s="85" t="str">
        <f>'ESTIMATED Earned Revenue'!A57</f>
        <v>Tulsa, OK</v>
      </c>
      <c r="B56" s="85"/>
      <c r="C56" s="86">
        <f>'ESTIMATED Earned Revenue'!$I57*1.07925</f>
        <v>22377397.123636365</v>
      </c>
      <c r="D56" s="86">
        <f>'ESTIMATED Earned Revenue'!$L57*1.07925</f>
        <v>20544256.070181821</v>
      </c>
      <c r="E56" s="87">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7">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40366.684007018186</v>
      </c>
      <c r="G56" s="88">
        <f t="shared" si="11"/>
        <v>7.2314052145210674E-3</v>
      </c>
      <c r="H56" s="89">
        <f t="shared" si="12"/>
        <v>1.9648647227293314E-3</v>
      </c>
      <c r="I56" s="90">
        <f t="shared" si="13"/>
        <v>-121453.34224025454</v>
      </c>
      <c r="J56" s="90">
        <f>C56*(1+'Control Panel'!$C$45)</f>
        <v>23048719.037345458</v>
      </c>
      <c r="K56" s="90">
        <f>D56*(1+'Control Panel'!$C$45)</f>
        <v>21160583.752287276</v>
      </c>
      <c r="L56" s="91">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1">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78294.159883462926</v>
      </c>
      <c r="N56" s="91">
        <f t="shared" si="14"/>
        <v>-88380.467151228004</v>
      </c>
      <c r="O56" s="91">
        <f>J56*(1+'Control Panel'!$C$45)</f>
        <v>23740180.608465821</v>
      </c>
      <c r="P56" s="91">
        <f>K56*(1+'Control Panel'!$C$45)</f>
        <v>21795401.264855895</v>
      </c>
      <c r="Q56" s="91">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1">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80642.984679966816</v>
      </c>
      <c r="S56" s="91">
        <f t="shared" si="15"/>
        <v>-91031.881165764848</v>
      </c>
      <c r="T56" s="91">
        <f>O56*(1+'Control Panel'!$C$45)</f>
        <v>24452386.026719797</v>
      </c>
      <c r="U56" s="91">
        <f>P56*(1+'Control Panel'!$C$45)</f>
        <v>22449263.302801572</v>
      </c>
      <c r="V56" s="91">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0">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83062.274220365813</v>
      </c>
      <c r="X56" s="91">
        <f t="shared" si="16"/>
        <v>-93762.837600737825</v>
      </c>
      <c r="Y56" s="90">
        <f>T56*(1+'Control Panel'!$C$45)</f>
        <v>25185957.607521392</v>
      </c>
      <c r="Z56" s="90">
        <f>U56*(1+'Control Panel'!$C$45)</f>
        <v>23122741.201885618</v>
      </c>
      <c r="AA56" s="90">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0">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85554.142446976795</v>
      </c>
      <c r="AC56" s="92">
        <f t="shared" si="17"/>
        <v>-96575.722728759953</v>
      </c>
      <c r="AD56" s="92">
        <f>Y56*(1+'Control Panel'!$C$45)</f>
        <v>25941536.335747033</v>
      </c>
      <c r="AE56" s="90">
        <f>Z56*(1+'Control Panel'!$C$45)</f>
        <v>23816423.437942188</v>
      </c>
      <c r="AF56" s="90">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0">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88120.766720386106</v>
      </c>
      <c r="AH56" s="90">
        <f t="shared" si="18"/>
        <v>-99472.994410622749</v>
      </c>
      <c r="AI56" s="91">
        <f t="shared" si="19"/>
        <v>884898.2310082718</v>
      </c>
      <c r="AJ56" s="91">
        <f t="shared" si="20"/>
        <v>415674.32795115846</v>
      </c>
      <c r="AK56" s="91">
        <f t="shared" si="21"/>
        <v>-469223.90305711335</v>
      </c>
    </row>
    <row r="57" spans="1:37" s="93" customFormat="1" ht="14" x14ac:dyDescent="0.3">
      <c r="A57" s="85" t="str">
        <f>'ESTIMATED Earned Revenue'!A58</f>
        <v>Medford, OR</v>
      </c>
      <c r="B57" s="85"/>
      <c r="C57" s="86">
        <f>'ESTIMATED Earned Revenue'!$I58*1.07925</f>
        <v>22396033.268257502</v>
      </c>
      <c r="D57" s="86">
        <f>'ESTIMATED Earned Revenue'!$L58*1.07925</f>
        <v>22392973.594507501</v>
      </c>
      <c r="E57" s="87">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7">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40551.555659450751</v>
      </c>
      <c r="G57" s="88">
        <f t="shared" si="11"/>
        <v>7.2270520675605391E-3</v>
      </c>
      <c r="H57" s="89">
        <f t="shared" si="12"/>
        <v>1.8109053488723421E-3</v>
      </c>
      <c r="I57" s="90">
        <f t="shared" si="13"/>
        <v>-121305.74287706426</v>
      </c>
      <c r="J57" s="90">
        <f>C57*(1+'Control Panel'!$C$45)</f>
        <v>23067914.266305227</v>
      </c>
      <c r="K57" s="90">
        <f>D57*(1+'Control Panel'!$C$45)</f>
        <v>23064762.802342728</v>
      </c>
      <c r="L57" s="91">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1">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85339.62236866809</v>
      </c>
      <c r="N57" s="91">
        <f t="shared" si="14"/>
        <v>-81373.395123942377</v>
      </c>
      <c r="O57" s="91">
        <f>J57*(1+'Control Panel'!$C$45)</f>
        <v>23759951.694294386</v>
      </c>
      <c r="P57" s="91">
        <f>K57*(1+'Control Panel'!$C$45)</f>
        <v>23756705.686413009</v>
      </c>
      <c r="Q57" s="91">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1">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87899.811039728142</v>
      </c>
      <c r="S57" s="91">
        <f t="shared" si="15"/>
        <v>-83814.596977660665</v>
      </c>
      <c r="T57" s="91">
        <f>O57*(1+'Control Panel'!$C$45)</f>
        <v>24472750.245123219</v>
      </c>
      <c r="U57" s="91">
        <f>P57*(1+'Control Panel'!$C$45)</f>
        <v>24469406.857005399</v>
      </c>
      <c r="V57" s="91">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0">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90536.805370919974</v>
      </c>
      <c r="X57" s="91">
        <f t="shared" si="16"/>
        <v>-86329.034886990514</v>
      </c>
      <c r="Y57" s="90">
        <f>T57*(1+'Control Panel'!$C$45)</f>
        <v>25206932.752476916</v>
      </c>
      <c r="Z57" s="90">
        <f>U57*(1+'Control Panel'!$C$45)</f>
        <v>25203489.06271556</v>
      </c>
      <c r="AA57" s="90">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0">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93252.909532047575</v>
      </c>
      <c r="AC57" s="92">
        <f t="shared" si="17"/>
        <v>-88918.905933600239</v>
      </c>
      <c r="AD57" s="92">
        <f>Y57*(1+'Control Panel'!$C$45)</f>
        <v>25963140.735051222</v>
      </c>
      <c r="AE57" s="90">
        <f>Z57*(1+'Control Panel'!$C$45)</f>
        <v>25959593.734597027</v>
      </c>
      <c r="AF57" s="90">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0">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96050.496818009007</v>
      </c>
      <c r="AH57" s="90">
        <f t="shared" si="18"/>
        <v>-91586.473111608211</v>
      </c>
      <c r="AI57" s="91">
        <f t="shared" si="19"/>
        <v>885102.05116317479</v>
      </c>
      <c r="AJ57" s="91">
        <f t="shared" si="20"/>
        <v>453079.64512937277</v>
      </c>
      <c r="AK57" s="91">
        <f t="shared" si="21"/>
        <v>-432022.40603380202</v>
      </c>
    </row>
    <row r="58" spans="1:37" s="93" customFormat="1" ht="14" x14ac:dyDescent="0.3">
      <c r="A58" s="85" t="str">
        <f>'ESTIMATED Earned Revenue'!A59</f>
        <v>Grand Island, NE</v>
      </c>
      <c r="B58" s="85"/>
      <c r="C58" s="86">
        <f>'ESTIMATED Earned Revenue'!$I59*1.07925</f>
        <v>22816793.353500001</v>
      </c>
      <c r="D58" s="86">
        <f>'ESTIMATED Earned Revenue'!$L59*1.07925</f>
        <v>11793129.875250001</v>
      </c>
      <c r="E58" s="87">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7">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39491.571387525</v>
      </c>
      <c r="G58" s="88">
        <f t="shared" si="11"/>
        <v>7.130661008596227E-3</v>
      </c>
      <c r="H58" s="89">
        <f t="shared" si="12"/>
        <v>3.3486929937408009E-3</v>
      </c>
      <c r="I58" s="90">
        <f t="shared" si="13"/>
        <v>-123207.24731947499</v>
      </c>
      <c r="J58" s="90">
        <f>C58*(1+'Control Panel'!$C$45)</f>
        <v>23501297.154105</v>
      </c>
      <c r="K58" s="90">
        <f>D58*(1+'Control Panel'!$C$45)</f>
        <v>12146923.771507502</v>
      </c>
      <c r="L58" s="91">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1">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44943.617954577756</v>
      </c>
      <c r="N58" s="91">
        <f t="shared" si="14"/>
        <v>-122636.16531363226</v>
      </c>
      <c r="O58" s="91">
        <f>J58*(1+'Control Panel'!$C$45)</f>
        <v>24206336.068728153</v>
      </c>
      <c r="P58" s="91">
        <f>K58*(1+'Control Panel'!$C$45)</f>
        <v>12511331.484652728</v>
      </c>
      <c r="Q58" s="91">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1">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46291.926493215098</v>
      </c>
      <c r="S58" s="91">
        <f t="shared" si="15"/>
        <v>-126315.25027304124</v>
      </c>
      <c r="T58" s="91">
        <f>O58*(1+'Control Panel'!$C$45)</f>
        <v>24932526.150789998</v>
      </c>
      <c r="U58" s="91">
        <f>P58*(1+'Control Panel'!$C$45)</f>
        <v>12886671.42919231</v>
      </c>
      <c r="V58" s="91">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0">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47680.684288011551</v>
      </c>
      <c r="X58" s="91">
        <f t="shared" si="16"/>
        <v>-130104.70778123249</v>
      </c>
      <c r="Y58" s="90">
        <f>T58*(1+'Control Panel'!$C$45)</f>
        <v>25680501.935313698</v>
      </c>
      <c r="Z58" s="90">
        <f>U58*(1+'Control Panel'!$C$45)</f>
        <v>13273271.57206808</v>
      </c>
      <c r="AA58" s="90">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0">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49111.104816651896</v>
      </c>
      <c r="AC58" s="92">
        <f t="shared" si="17"/>
        <v>-134007.84901466948</v>
      </c>
      <c r="AD58" s="92">
        <f>Y58*(1+'Control Panel'!$C$45)</f>
        <v>26450916.993373111</v>
      </c>
      <c r="AE58" s="90">
        <f>Z58*(1+'Control Panel'!$C$45)</f>
        <v>13671469.719230123</v>
      </c>
      <c r="AF58" s="90">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0">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50584.43796115146</v>
      </c>
      <c r="AH58" s="90">
        <f t="shared" si="18"/>
        <v>-138028.08448510955</v>
      </c>
      <c r="AI58" s="91">
        <f t="shared" si="19"/>
        <v>889703.82838129275</v>
      </c>
      <c r="AJ58" s="91">
        <f t="shared" si="20"/>
        <v>238611.77151360776</v>
      </c>
      <c r="AK58" s="91">
        <f t="shared" si="21"/>
        <v>-651092.05686768494</v>
      </c>
    </row>
    <row r="59" spans="1:37" s="93" customFormat="1" ht="14" x14ac:dyDescent="0.3">
      <c r="A59" s="85" t="str">
        <f>'ESTIMATED Earned Revenue'!A60</f>
        <v>Newark, OH</v>
      </c>
      <c r="B59" s="85"/>
      <c r="C59" s="86">
        <f>'ESTIMATED Earned Revenue'!$I60*1.07925</f>
        <v>22945471.737412505</v>
      </c>
      <c r="D59" s="86">
        <f>'ESTIMATED Earned Revenue'!$L60*1.07925</f>
        <v>17145487.873188756</v>
      </c>
      <c r="E59" s="87">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7">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40026.807187318875</v>
      </c>
      <c r="G59" s="88">
        <f t="shared" si="11"/>
        <v>7.10188822176733E-3</v>
      </c>
      <c r="H59" s="89">
        <f t="shared" si="12"/>
        <v>2.3345388293039338E-3</v>
      </c>
      <c r="I59" s="90">
        <f t="shared" si="13"/>
        <v>-122929.36828750615</v>
      </c>
      <c r="J59" s="90">
        <f>C59*(1+'Control Panel'!$C$45)</f>
        <v>23633835.889534879</v>
      </c>
      <c r="K59" s="90">
        <f>D59*(1+'Control Panel'!$C$45)</f>
        <v>17659852.50938442</v>
      </c>
      <c r="L59" s="91">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1">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65341.454284722357</v>
      </c>
      <c r="N59" s="91">
        <f t="shared" si="14"/>
        <v>-102503.40645434742</v>
      </c>
      <c r="O59" s="91">
        <f>J59*(1+'Control Panel'!$C$45)</f>
        <v>24342850.966220926</v>
      </c>
      <c r="P59" s="91">
        <f>K59*(1+'Control Panel'!$C$45)</f>
        <v>18189648.084665954</v>
      </c>
      <c r="Q59" s="91">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1">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67301.697913264026</v>
      </c>
      <c r="S59" s="91">
        <f t="shared" si="15"/>
        <v>-105578.50864797785</v>
      </c>
      <c r="T59" s="91">
        <f>O59*(1+'Control Panel'!$C$45)</f>
        <v>25073136.495207556</v>
      </c>
      <c r="U59" s="91">
        <f>P59*(1+'Control Panel'!$C$45)</f>
        <v>18735337.527205933</v>
      </c>
      <c r="V59" s="91">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0">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69320.748850661956</v>
      </c>
      <c r="X59" s="91">
        <f t="shared" si="16"/>
        <v>-108745.86390741718</v>
      </c>
      <c r="Y59" s="90">
        <f>T59*(1+'Control Panel'!$C$45)</f>
        <v>25825330.590063784</v>
      </c>
      <c r="Z59" s="90">
        <f>U59*(1+'Control Panel'!$C$45)</f>
        <v>19297397.65302211</v>
      </c>
      <c r="AA59" s="90">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0">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71400.371316181816</v>
      </c>
      <c r="AC59" s="92">
        <f t="shared" si="17"/>
        <v>-112008.23982463972</v>
      </c>
      <c r="AD59" s="92">
        <f>Y59*(1+'Control Panel'!$C$45)</f>
        <v>26600090.507765699</v>
      </c>
      <c r="AE59" s="90">
        <f>Z59*(1+'Control Panel'!$C$45)</f>
        <v>19876319.582612775</v>
      </c>
      <c r="AF59" s="90">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0">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73542.382455667277</v>
      </c>
      <c r="AH59" s="90">
        <f t="shared" si="18"/>
        <v>-115368.4870193789</v>
      </c>
      <c r="AI59" s="91">
        <f t="shared" si="19"/>
        <v>891111.16067425848</v>
      </c>
      <c r="AJ59" s="91">
        <f t="shared" si="20"/>
        <v>346906.65482049738</v>
      </c>
      <c r="AK59" s="91">
        <f t="shared" si="21"/>
        <v>-544204.5058537611</v>
      </c>
    </row>
    <row r="60" spans="1:37" s="93" customFormat="1" ht="14" x14ac:dyDescent="0.3">
      <c r="A60" s="85" t="str">
        <f>'ESTIMATED Earned Revenue'!A61</f>
        <v>Waterloo, IA</v>
      </c>
      <c r="B60" s="85"/>
      <c r="C60" s="86">
        <f>'ESTIMATED Earned Revenue'!$I61*1.07925</f>
        <v>23015515.353810005</v>
      </c>
      <c r="D60" s="86">
        <f>'ESTIMATED Earned Revenue'!$L61*1.07925</f>
        <v>11779143.065062502</v>
      </c>
      <c r="E60" s="87">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7">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39490.172706506251</v>
      </c>
      <c r="G60" s="88">
        <f t="shared" si="11"/>
        <v>7.0863615348339768E-3</v>
      </c>
      <c r="H60" s="89">
        <f t="shared" si="12"/>
        <v>3.3525505623270661E-3</v>
      </c>
      <c r="I60" s="90">
        <f t="shared" si="13"/>
        <v>-123606.09000111377</v>
      </c>
      <c r="J60" s="90">
        <f>C60*(1+'Control Panel'!$C$45)</f>
        <v>23705980.814424306</v>
      </c>
      <c r="K60" s="90">
        <f>D60*(1+'Control Panel'!$C$45)</f>
        <v>12132517.357014379</v>
      </c>
      <c r="L60" s="91">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1">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44890.314220953202</v>
      </c>
      <c r="N60" s="91">
        <f t="shared" si="14"/>
        <v>-123098.83636789542</v>
      </c>
      <c r="O60" s="91">
        <f>J60*(1+'Control Panel'!$C$45)</f>
        <v>24417160.238857035</v>
      </c>
      <c r="P60" s="91">
        <f>K60*(1+'Control Panel'!$C$45)</f>
        <v>12496492.87772481</v>
      </c>
      <c r="Q60" s="91">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1">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46237.023647581795</v>
      </c>
      <c r="S60" s="91">
        <f t="shared" si="15"/>
        <v>-126791.8014589323</v>
      </c>
      <c r="T60" s="91">
        <f>O60*(1+'Control Panel'!$C$45)</f>
        <v>25149675.046022747</v>
      </c>
      <c r="U60" s="91">
        <f>P60*(1+'Control Panel'!$C$45)</f>
        <v>12871387.664056554</v>
      </c>
      <c r="V60" s="91">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0">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47624.13435700925</v>
      </c>
      <c r="X60" s="91">
        <f t="shared" si="16"/>
        <v>-130595.55550270027</v>
      </c>
      <c r="Y60" s="90">
        <f>T60*(1+'Control Panel'!$C$45)</f>
        <v>25904165.297403429</v>
      </c>
      <c r="Z60" s="90">
        <f>U60*(1+'Control Panel'!$C$45)</f>
        <v>13257529.293978252</v>
      </c>
      <c r="AA60" s="90">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0">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49052.858387719534</v>
      </c>
      <c r="AC60" s="92">
        <f t="shared" si="17"/>
        <v>-134513.42216778127</v>
      </c>
      <c r="AD60" s="92">
        <f>Y60*(1+'Control Panel'!$C$45)</f>
        <v>26681290.256325532</v>
      </c>
      <c r="AE60" s="90">
        <f>Z60*(1+'Control Panel'!$C$45)</f>
        <v>13655255.1727976</v>
      </c>
      <c r="AF60" s="90">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0">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50524.444139351122</v>
      </c>
      <c r="AH60" s="90">
        <f t="shared" si="18"/>
        <v>-138548.82483281475</v>
      </c>
      <c r="AI60" s="91">
        <f t="shared" si="19"/>
        <v>891877.21508273901</v>
      </c>
      <c r="AJ60" s="91">
        <f t="shared" si="20"/>
        <v>238328.7747526149</v>
      </c>
      <c r="AK60" s="91">
        <f t="shared" si="21"/>
        <v>-653548.44033012411</v>
      </c>
    </row>
    <row r="61" spans="1:37" s="93" customFormat="1" ht="14" x14ac:dyDescent="0.3">
      <c r="A61" s="85" t="str">
        <f>'ESTIMATED Earned Revenue'!A62</f>
        <v>Waco, TX</v>
      </c>
      <c r="B61" s="85"/>
      <c r="C61" s="86">
        <f>'ESTIMATED Earned Revenue'!$I62*1.07925</f>
        <v>23064929.322307501</v>
      </c>
      <c r="D61" s="86">
        <f>'ESTIMATED Earned Revenue'!$L62*1.07925</f>
        <v>22266574.72150125</v>
      </c>
      <c r="E61" s="87">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7">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40538.915772150125</v>
      </c>
      <c r="G61" s="88">
        <f t="shared" si="11"/>
        <v>7.0754645879959003E-3</v>
      </c>
      <c r="H61" s="89">
        <f t="shared" si="12"/>
        <v>1.8206175075955698E-3</v>
      </c>
      <c r="I61" s="90">
        <f t="shared" si="13"/>
        <v>-122656.17487246488</v>
      </c>
      <c r="J61" s="90">
        <f>C61*(1+'Control Panel'!$C$45)</f>
        <v>23756877.201976728</v>
      </c>
      <c r="K61" s="90">
        <f>D61*(1+'Control Panel'!$C$45)</f>
        <v>22934571.963146288</v>
      </c>
      <c r="L61" s="91">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1">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84857.916263641266</v>
      </c>
      <c r="N61" s="91">
        <f t="shared" si="14"/>
        <v>-83233.027100312203</v>
      </c>
      <c r="O61" s="91">
        <f>J61*(1+'Control Panel'!$C$45)</f>
        <v>24469583.51803603</v>
      </c>
      <c r="P61" s="91">
        <f>K61*(1+'Control Panel'!$C$45)</f>
        <v>23622609.122040678</v>
      </c>
      <c r="Q61" s="91">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1">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87403.653751550519</v>
      </c>
      <c r="S61" s="91">
        <f t="shared" si="15"/>
        <v>-85730.017913321572</v>
      </c>
      <c r="T61" s="91">
        <f>O61*(1+'Control Panel'!$C$45)</f>
        <v>25203671.023577113</v>
      </c>
      <c r="U61" s="91">
        <f>P61*(1+'Control Panel'!$C$45)</f>
        <v>24331287.3957019</v>
      </c>
      <c r="V61" s="91">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0">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90025.763364097031</v>
      </c>
      <c r="X61" s="91">
        <f t="shared" si="16"/>
        <v>-88301.918450721234</v>
      </c>
      <c r="Y61" s="90">
        <f>T61*(1+'Control Panel'!$C$45)</f>
        <v>25959781.154284425</v>
      </c>
      <c r="Z61" s="90">
        <f>U61*(1+'Control Panel'!$C$45)</f>
        <v>25061226.017572958</v>
      </c>
      <c r="AA61" s="90">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0">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92726.536265019953</v>
      </c>
      <c r="AC61" s="92">
        <f t="shared" si="17"/>
        <v>-90950.976004242882</v>
      </c>
      <c r="AD61" s="92">
        <f>Y61*(1+'Control Panel'!$C$45)</f>
        <v>26738574.58891296</v>
      </c>
      <c r="AE61" s="90">
        <f>Z61*(1+'Control Panel'!$C$45)</f>
        <v>25813062.798100147</v>
      </c>
      <c r="AF61" s="90">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0">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95508.332352970552</v>
      </c>
      <c r="AH61" s="90">
        <f t="shared" si="18"/>
        <v>-93679.505284370156</v>
      </c>
      <c r="AI61" s="91">
        <f t="shared" si="19"/>
        <v>892417.64675024734</v>
      </c>
      <c r="AJ61" s="91">
        <f t="shared" si="20"/>
        <v>450522.20199727936</v>
      </c>
      <c r="AK61" s="91">
        <f t="shared" si="21"/>
        <v>-441895.44475296797</v>
      </c>
    </row>
    <row r="62" spans="1:37" s="93" customFormat="1" ht="14" x14ac:dyDescent="0.3">
      <c r="A62" s="85" t="str">
        <f>'ESTIMATED Earned Revenue'!A63</f>
        <v>Stockton, CA</v>
      </c>
      <c r="B62" s="85"/>
      <c r="C62" s="86">
        <f>'ESTIMATED Earned Revenue'!$I63*1.07925</f>
        <v>23886252.397500001</v>
      </c>
      <c r="D62" s="86">
        <f>'ESTIMATED Earned Revenue'!$L63*1.07925</f>
        <v>23035672.808250003</v>
      </c>
      <c r="E62" s="87">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7">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40615.825580824996</v>
      </c>
      <c r="G62" s="88">
        <f t="shared" si="11"/>
        <v>6.9009459521683844E-3</v>
      </c>
      <c r="H62" s="89">
        <f t="shared" si="12"/>
        <v>1.7631707968294649E-3</v>
      </c>
      <c r="I62" s="90">
        <f t="shared" si="13"/>
        <v>-124221.91121417501</v>
      </c>
      <c r="J62" s="90">
        <f>C62*(1+'Control Panel'!$C$45)</f>
        <v>24602839.969425</v>
      </c>
      <c r="K62" s="90">
        <f>D62*(1+'Control Panel'!$C$45)</f>
        <v>23726742.992497504</v>
      </c>
      <c r="L62" s="91">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1">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87788.949072240765</v>
      </c>
      <c r="N62" s="91">
        <f t="shared" si="14"/>
        <v>-81993.919826609257</v>
      </c>
      <c r="O62" s="91">
        <f>J62*(1+'Control Panel'!$C$45)</f>
        <v>25340925.168507751</v>
      </c>
      <c r="P62" s="91">
        <f>K62*(1+'Control Panel'!$C$45)</f>
        <v>24438545.282272428</v>
      </c>
      <c r="Q62" s="91">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1">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90422.617544407985</v>
      </c>
      <c r="S62" s="91">
        <f t="shared" si="15"/>
        <v>-84453.737421407539</v>
      </c>
      <c r="T62" s="91">
        <f>O62*(1+'Control Panel'!$C$45)</f>
        <v>26101152.923562985</v>
      </c>
      <c r="U62" s="91">
        <f>P62*(1+'Control Panel'!$C$45)</f>
        <v>25171701.640740603</v>
      </c>
      <c r="V62" s="91">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0">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93135.296070740238</v>
      </c>
      <c r="X62" s="91">
        <f t="shared" si="16"/>
        <v>-86987.349544049765</v>
      </c>
      <c r="Y62" s="90">
        <f>T62*(1+'Control Panel'!$C$45)</f>
        <v>26884187.511269875</v>
      </c>
      <c r="Z62" s="90">
        <f>U62*(1+'Control Panel'!$C$45)</f>
        <v>25926852.689962823</v>
      </c>
      <c r="AA62" s="90">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0">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95929.354952862443</v>
      </c>
      <c r="AC62" s="92">
        <f t="shared" si="17"/>
        <v>-89596.970030371289</v>
      </c>
      <c r="AD62" s="92">
        <f>Y62*(1+'Control Panel'!$C$45)</f>
        <v>27690713.136607971</v>
      </c>
      <c r="AE62" s="90">
        <f>Z62*(1+'Control Panel'!$C$45)</f>
        <v>26704658.270661708</v>
      </c>
      <c r="AF62" s="90">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0">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98807.235601448323</v>
      </c>
      <c r="AH62" s="90">
        <f t="shared" si="18"/>
        <v>-92284.879131282403</v>
      </c>
      <c r="AI62" s="91">
        <f t="shared" si="19"/>
        <v>901400.30919542001</v>
      </c>
      <c r="AJ62" s="91">
        <f t="shared" si="20"/>
        <v>466083.45324169978</v>
      </c>
      <c r="AK62" s="91">
        <f t="shared" si="21"/>
        <v>-435316.85595372022</v>
      </c>
    </row>
    <row r="63" spans="1:37" s="93" customFormat="1" ht="14" x14ac:dyDescent="0.3">
      <c r="A63" s="85" t="str">
        <f>'ESTIMATED Earned Revenue'!A64</f>
        <v>Flint, MI</v>
      </c>
      <c r="B63" s="85"/>
      <c r="C63" s="86">
        <f>'ESTIMATED Earned Revenue'!$I64*1.07925</f>
        <v>23987505.711435001</v>
      </c>
      <c r="D63" s="86">
        <f>'ESTIMATED Earned Revenue'!$L64*1.07925</f>
        <v>23046783.201337498</v>
      </c>
      <c r="E63" s="87">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7">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40616.936620133747</v>
      </c>
      <c r="G63" s="88">
        <f t="shared" si="11"/>
        <v>6.8802586399883264E-3</v>
      </c>
      <c r="H63" s="89">
        <f t="shared" si="12"/>
        <v>1.7623690154631463E-3</v>
      </c>
      <c r="I63" s="90">
        <f t="shared" si="13"/>
        <v>-124423.30680273625</v>
      </c>
      <c r="J63" s="90">
        <f>C63*(1+'Control Panel'!$C$45)</f>
        <v>24707130.882778052</v>
      </c>
      <c r="K63" s="90">
        <f>D63*(1+'Control Panel'!$C$45)</f>
        <v>23738186.697377622</v>
      </c>
      <c r="L63" s="91">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1">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87831.290780297204</v>
      </c>
      <c r="N63" s="91">
        <f t="shared" si="14"/>
        <v>-82160.159945258914</v>
      </c>
      <c r="O63" s="91">
        <f>J63*(1+'Control Panel'!$C$45)</f>
        <v>25448344.809261393</v>
      </c>
      <c r="P63" s="91">
        <f>K63*(1+'Control Panel'!$C$45)</f>
        <v>24450332.298298951</v>
      </c>
      <c r="Q63" s="91">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1">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90466.229503706127</v>
      </c>
      <c r="S63" s="91">
        <f t="shared" si="15"/>
        <v>-84624.9647436167</v>
      </c>
      <c r="T63" s="91">
        <f>O63*(1+'Control Panel'!$C$45)</f>
        <v>26211795.153539237</v>
      </c>
      <c r="U63" s="91">
        <f>P63*(1+'Control Panel'!$C$45)</f>
        <v>25183842.267247919</v>
      </c>
      <c r="V63" s="91">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0">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93180.216388817309</v>
      </c>
      <c r="X63" s="91">
        <f t="shared" si="16"/>
        <v>-87163.713685925191</v>
      </c>
      <c r="Y63" s="90">
        <f>T63*(1+'Control Panel'!$C$45)</f>
        <v>26998149.008145414</v>
      </c>
      <c r="Z63" s="90">
        <f>U63*(1+'Control Panel'!$C$45)</f>
        <v>25939357.535265356</v>
      </c>
      <c r="AA63" s="90">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0">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95975.622880481824</v>
      </c>
      <c r="AC63" s="92">
        <f t="shared" si="17"/>
        <v>-89778.625096502976</v>
      </c>
      <c r="AD63" s="92">
        <f>Y63*(1+'Control Panel'!$C$45)</f>
        <v>27808093.478389777</v>
      </c>
      <c r="AE63" s="90">
        <f>Z63*(1+'Control Panel'!$C$45)</f>
        <v>26717538.261323318</v>
      </c>
      <c r="AF63" s="90">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0">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98854.891566896287</v>
      </c>
      <c r="AH63" s="90">
        <f t="shared" si="18"/>
        <v>-92471.983849398064</v>
      </c>
      <c r="AI63" s="91">
        <f t="shared" si="19"/>
        <v>902507.69844090065</v>
      </c>
      <c r="AJ63" s="91">
        <f t="shared" si="20"/>
        <v>466308.25112019875</v>
      </c>
      <c r="AK63" s="91">
        <f t="shared" si="21"/>
        <v>-436199.4473207019</v>
      </c>
    </row>
    <row r="64" spans="1:37" s="93" customFormat="1" ht="14" x14ac:dyDescent="0.3">
      <c r="A64" s="85" t="str">
        <f>'ESTIMATED Earned Revenue'!A65</f>
        <v>Des Moines, IA</v>
      </c>
      <c r="B64" s="85"/>
      <c r="C64" s="86">
        <f>'ESTIMATED Earned Revenue'!$I65*1.07925</f>
        <v>24670832.611500002</v>
      </c>
      <c r="D64" s="86">
        <f>'ESTIMATED Earned Revenue'!$L65*1.07925</f>
        <v>22490628.354375001</v>
      </c>
      <c r="E64" s="87">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7">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40561.321135437502</v>
      </c>
      <c r="G64" s="88">
        <f t="shared" si="11"/>
        <v>6.7450863877788828E-3</v>
      </c>
      <c r="H64" s="89">
        <f t="shared" si="12"/>
        <v>1.8034765634970483E-3</v>
      </c>
      <c r="I64" s="90">
        <f t="shared" si="13"/>
        <v>-125845.57608756251</v>
      </c>
      <c r="J64" s="90">
        <f>C64*(1+'Control Panel'!$C$45)</f>
        <v>25410957.589845002</v>
      </c>
      <c r="K64" s="90">
        <f>D64*(1+'Control Panel'!$C$45)</f>
        <v>23165347.205006253</v>
      </c>
      <c r="L64" s="91">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1">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85711.784658523145</v>
      </c>
      <c r="N64" s="91">
        <f t="shared" si="14"/>
        <v>-85687.31948116688</v>
      </c>
      <c r="O64" s="91">
        <f>J64*(1+'Control Panel'!$C$45)</f>
        <v>26173286.317540351</v>
      </c>
      <c r="P64" s="91">
        <f>K64*(1+'Control Panel'!$C$45)</f>
        <v>23860307.621156443</v>
      </c>
      <c r="Q64" s="91">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1">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88283.138198278844</v>
      </c>
      <c r="S64" s="91">
        <f t="shared" si="15"/>
        <v>-88257.93906560188</v>
      </c>
      <c r="T64" s="91">
        <f>O64*(1+'Control Panel'!$C$45)</f>
        <v>26958484.907066561</v>
      </c>
      <c r="U64" s="91">
        <f>P64*(1+'Control Panel'!$C$45)</f>
        <v>24576116.849791136</v>
      </c>
      <c r="V64" s="91">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0">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90931.632344227211</v>
      </c>
      <c r="X64" s="91">
        <f t="shared" si="16"/>
        <v>-90905.677237569951</v>
      </c>
      <c r="Y64" s="90">
        <f>T64*(1+'Control Panel'!$C$45)</f>
        <v>27767239.454278558</v>
      </c>
      <c r="Z64" s="90">
        <f>U64*(1+'Control Panel'!$C$45)</f>
        <v>25313400.35528487</v>
      </c>
      <c r="AA64" s="90">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0">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93659.581314554016</v>
      </c>
      <c r="AC64" s="92">
        <f t="shared" si="17"/>
        <v>-93632.847554697088</v>
      </c>
      <c r="AD64" s="92">
        <f>Y64*(1+'Control Panel'!$C$45)</f>
        <v>28600256.637906916</v>
      </c>
      <c r="AE64" s="90">
        <f>Z64*(1+'Control Panel'!$C$45)</f>
        <v>26072802.365943417</v>
      </c>
      <c r="AF64" s="90">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0">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96469.368753990653</v>
      </c>
      <c r="AH64" s="90">
        <f t="shared" si="18"/>
        <v>-96441.832981337968</v>
      </c>
      <c r="AI64" s="91">
        <f t="shared" si="19"/>
        <v>909981.12158994772</v>
      </c>
      <c r="AJ64" s="91">
        <f t="shared" si="20"/>
        <v>455055.50526957389</v>
      </c>
      <c r="AK64" s="91">
        <f t="shared" si="21"/>
        <v>-454925.61632037384</v>
      </c>
    </row>
    <row r="65" spans="1:37" s="93" customFormat="1" ht="14" x14ac:dyDescent="0.3">
      <c r="A65" s="85" t="str">
        <f>'ESTIMATED Earned Revenue'!A66</f>
        <v>Falls Creek, PA</v>
      </c>
      <c r="B65" s="85"/>
      <c r="C65" s="86">
        <f>'ESTIMATED Earned Revenue'!$I66*1.07925</f>
        <v>26384696.721000001</v>
      </c>
      <c r="D65" s="86">
        <f>'ESTIMATED Earned Revenue'!$L66*1.07925</f>
        <v>23743960.300124999</v>
      </c>
      <c r="E65" s="87">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7">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40686.654330012498</v>
      </c>
      <c r="G65" s="88">
        <f t="shared" si="11"/>
        <v>6.4368610046150708E-3</v>
      </c>
      <c r="H65" s="89">
        <f t="shared" si="12"/>
        <v>1.7135580507940077E-3</v>
      </c>
      <c r="I65" s="90">
        <f t="shared" si="13"/>
        <v>-129147.97111198751</v>
      </c>
      <c r="J65" s="90">
        <f>C65*(1+'Control Panel'!$C$45)</f>
        <v>27176237.62263</v>
      </c>
      <c r="K65" s="90">
        <f>D65*(1+'Control Panel'!$C$45)</f>
        <v>24456279.109128751</v>
      </c>
      <c r="L65" s="91">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1">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90488.232703776375</v>
      </c>
      <c r="N65" s="91">
        <f t="shared" si="14"/>
        <v>-84441.431501483647</v>
      </c>
      <c r="O65" s="91">
        <f>J65*(1+'Control Panel'!$C$45)</f>
        <v>27991524.751308899</v>
      </c>
      <c r="P65" s="91">
        <f>K65*(1+'Control Panel'!$C$45)</f>
        <v>25189967.482402615</v>
      </c>
      <c r="Q65" s="91">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1">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93202.879684889675</v>
      </c>
      <c r="S65" s="91">
        <f t="shared" si="15"/>
        <v>-86974.674446528152</v>
      </c>
      <c r="T65" s="91">
        <f>O65*(1+'Control Panel'!$C$45)</f>
        <v>28831270.493848167</v>
      </c>
      <c r="U65" s="91">
        <f>P65*(1+'Control Panel'!$C$45)</f>
        <v>25945666.506874695</v>
      </c>
      <c r="V65" s="91">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0">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95998.966075436372</v>
      </c>
      <c r="X65" s="91">
        <f t="shared" si="16"/>
        <v>-89583.914679924012</v>
      </c>
      <c r="Y65" s="90">
        <f>T65*(1+'Control Panel'!$C$45)</f>
        <v>29696208.608663615</v>
      </c>
      <c r="Z65" s="90">
        <f>U65*(1+'Control Panel'!$C$45)</f>
        <v>26724036.502080936</v>
      </c>
      <c r="AA65" s="90">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0">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98878.935057699462</v>
      </c>
      <c r="AC65" s="92">
        <f t="shared" si="17"/>
        <v>-92271.432120321741</v>
      </c>
      <c r="AD65" s="92">
        <f>Y65*(1+'Control Panel'!$C$45)</f>
        <v>30587094.866923526</v>
      </c>
      <c r="AE65" s="90">
        <f>Z65*(1+'Control Panel'!$C$45)</f>
        <v>27525757.597143363</v>
      </c>
      <c r="AF65" s="90">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0">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101845.30310943045</v>
      </c>
      <c r="AH65" s="90">
        <f t="shared" si="18"/>
        <v>-95039.575083931384</v>
      </c>
      <c r="AI65" s="91">
        <f t="shared" si="19"/>
        <v>928725.34446342126</v>
      </c>
      <c r="AJ65" s="91">
        <f t="shared" si="20"/>
        <v>480414.31663123227</v>
      </c>
      <c r="AK65" s="91">
        <f t="shared" si="21"/>
        <v>-448311.02783218899</v>
      </c>
    </row>
    <row r="66" spans="1:37" s="93" customFormat="1" ht="14" x14ac:dyDescent="0.3">
      <c r="A66" s="85" t="str">
        <f>'ESTIMATED Earned Revenue'!A67</f>
        <v>Muskegon, MI</v>
      </c>
      <c r="B66" s="85"/>
      <c r="C66" s="86">
        <f>'ESTIMATED Earned Revenue'!$I67*1.07925</f>
        <v>26872398.712102503</v>
      </c>
      <c r="D66" s="86">
        <f>'ESTIMATED Earned Revenue'!$L67*1.07925</f>
        <v>22381508.300850004</v>
      </c>
      <c r="E66" s="87">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7">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40550.409130084998</v>
      </c>
      <c r="G66" s="88">
        <f t="shared" si="11"/>
        <v>6.3563372683688793E-3</v>
      </c>
      <c r="H66" s="89">
        <f t="shared" si="12"/>
        <v>1.8117817881176926E-3</v>
      </c>
      <c r="I66" s="90">
        <f t="shared" si="13"/>
        <v>-130259.62029412002</v>
      </c>
      <c r="J66" s="90">
        <f>C66*(1+'Control Panel'!$C$45)</f>
        <v>27678570.67346558</v>
      </c>
      <c r="K66" s="90">
        <f>D66*(1+'Control Panel'!$C$45)</f>
        <v>23052953.549875505</v>
      </c>
      <c r="L66" s="91">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1">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85295.928134539368</v>
      </c>
      <c r="N66" s="91">
        <f t="shared" si="14"/>
        <v>-90638.402172391798</v>
      </c>
      <c r="O66" s="91">
        <f>J66*(1+'Control Panel'!$C$45)</f>
        <v>28508927.793669548</v>
      </c>
      <c r="P66" s="91">
        <f>K66*(1+'Control Panel'!$C$45)</f>
        <v>23744542.156371772</v>
      </c>
      <c r="Q66" s="91">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1">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87854.805978575561</v>
      </c>
      <c r="S66" s="91">
        <f t="shared" si="15"/>
        <v>-93357.554237563556</v>
      </c>
      <c r="T66" s="91">
        <f>O66*(1+'Control Panel'!$C$45)</f>
        <v>29364195.627479635</v>
      </c>
      <c r="U66" s="91">
        <f>P66*(1+'Control Panel'!$C$45)</f>
        <v>24456878.421062928</v>
      </c>
      <c r="V66" s="91">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0">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90490.450157932835</v>
      </c>
      <c r="X66" s="91">
        <f t="shared" si="16"/>
        <v>-96158.280864690474</v>
      </c>
      <c r="Y66" s="90">
        <f>T66*(1+'Control Panel'!$C$45)</f>
        <v>30245121.496304024</v>
      </c>
      <c r="Z66" s="90">
        <f>U66*(1+'Control Panel'!$C$45)</f>
        <v>25190584.773694817</v>
      </c>
      <c r="AA66" s="90">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0">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93205.16366267082</v>
      </c>
      <c r="AC66" s="92">
        <f t="shared" si="17"/>
        <v>-99043.02929063121</v>
      </c>
      <c r="AD66" s="92">
        <f>Y66*(1+'Control Panel'!$C$45)</f>
        <v>31152475.141193144</v>
      </c>
      <c r="AE66" s="90">
        <f>Z66*(1+'Control Panel'!$C$45)</f>
        <v>25946302.316905662</v>
      </c>
      <c r="AF66" s="90">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0">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96001.318572550954</v>
      </c>
      <c r="AH66" s="90">
        <f t="shared" si="18"/>
        <v>-102014.32016935013</v>
      </c>
      <c r="AI66" s="91">
        <f t="shared" si="19"/>
        <v>934059.25324089685</v>
      </c>
      <c r="AJ66" s="91">
        <f t="shared" si="20"/>
        <v>452847.66650626954</v>
      </c>
      <c r="AK66" s="91">
        <f t="shared" si="21"/>
        <v>-481211.58673462732</v>
      </c>
    </row>
    <row r="67" spans="1:37" s="93" customFormat="1" ht="14" x14ac:dyDescent="0.3">
      <c r="A67" s="85" t="str">
        <f>'ESTIMATED Earned Revenue'!A68</f>
        <v>Charleston, WV</v>
      </c>
      <c r="B67" s="85"/>
      <c r="C67" s="86">
        <f>'ESTIMATED Earned Revenue'!$I68*1.07925</f>
        <v>27360580.473000001</v>
      </c>
      <c r="D67" s="86">
        <f>'ESTIMATED Earned Revenue'!$L68*1.07925</f>
        <v>24033745.940250002</v>
      </c>
      <c r="E67" s="87">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7">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40715.632894025002</v>
      </c>
      <c r="G67" s="88">
        <f t="shared" ref="G67:G98" si="22">E67/$C67</f>
        <v>6.2786092245200155E-3</v>
      </c>
      <c r="H67" s="89">
        <f t="shared" ref="H67:H98" si="23">F67/$D67</f>
        <v>1.6941026586220738E-3</v>
      </c>
      <c r="I67" s="90">
        <f t="shared" ref="I67:I98" si="24">F67-E67</f>
        <v>-131070.760051975</v>
      </c>
      <c r="J67" s="90">
        <f>C67*(1+'Control Panel'!$C$45)</f>
        <v>28181397.887190003</v>
      </c>
      <c r="K67" s="90">
        <f>D67*(1+'Control Panel'!$C$45)</f>
        <v>24754758.318457503</v>
      </c>
      <c r="L67" s="91">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1">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91592.605778292767</v>
      </c>
      <c r="N67" s="91">
        <f t="shared" ref="N67:N98" si="25">M67-L67</f>
        <v>-85347.378956087268</v>
      </c>
      <c r="O67" s="91">
        <f>J67*(1+'Control Panel'!$C$45)</f>
        <v>29026839.823805705</v>
      </c>
      <c r="P67" s="91">
        <f>K67*(1+'Control Panel'!$C$45)</f>
        <v>25497401.068011228</v>
      </c>
      <c r="Q67" s="91">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1">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94340.383951641546</v>
      </c>
      <c r="S67" s="91">
        <f t="shared" ref="S67:S98" si="26">R67-Q67</f>
        <v>-87907.800324769909</v>
      </c>
      <c r="T67" s="91">
        <f>O67*(1+'Control Panel'!$C$45)</f>
        <v>29897645.018519878</v>
      </c>
      <c r="U67" s="91">
        <f>P67*(1+'Control Panel'!$C$45)</f>
        <v>26262323.100051567</v>
      </c>
      <c r="V67" s="91">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0">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97170.595470190805</v>
      </c>
      <c r="X67" s="91">
        <f t="shared" ref="X67:X98" si="27">W67-V67</f>
        <v>-90545.03433451298</v>
      </c>
      <c r="Y67" s="90">
        <f>T67*(1+'Control Panel'!$C$45)</f>
        <v>30794574.369075477</v>
      </c>
      <c r="Z67" s="90">
        <f>U67*(1+'Control Panel'!$C$45)</f>
        <v>27050192.793053113</v>
      </c>
      <c r="AA67" s="90">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0">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100085.71333429652</v>
      </c>
      <c r="AC67" s="92">
        <f t="shared" ref="AC67:AC98" si="28">AB67-AA67</f>
        <v>-93261.385364548405</v>
      </c>
      <c r="AD67" s="92">
        <f>Y67*(1+'Control Panel'!$C$45)</f>
        <v>31718411.600147743</v>
      </c>
      <c r="AE67" s="90">
        <f>Z67*(1+'Control Panel'!$C$45)</f>
        <v>27861698.576844707</v>
      </c>
      <c r="AF67" s="90">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0">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103088.28473432543</v>
      </c>
      <c r="AH67" s="90">
        <f t="shared" ref="AH67:AH98" si="29">AG67-AF67</f>
        <v>-96059.226925484836</v>
      </c>
      <c r="AI67" s="91">
        <f t="shared" ref="AI67:AI98" si="30">L67+Q67+V67+AA67+AF67</f>
        <v>939398.40917415032</v>
      </c>
      <c r="AJ67" s="91">
        <f t="shared" ref="AJ67:AJ98" si="31">M67+R67+W67+AB67+AG67</f>
        <v>486277.58326874708</v>
      </c>
      <c r="AK67" s="91">
        <f t="shared" ref="AK67:AK98" si="32">AJ67-AI67</f>
        <v>-453120.82590540324</v>
      </c>
    </row>
    <row r="68" spans="1:37" s="93" customFormat="1" ht="14" x14ac:dyDescent="0.3">
      <c r="A68" s="85" t="str">
        <f>'ESTIMATED Earned Revenue'!A69</f>
        <v>Wichita, KS</v>
      </c>
      <c r="B68" s="85"/>
      <c r="C68" s="86">
        <f>'ESTIMATED Earned Revenue'!$I69*1.07925</f>
        <v>27431125.293097503</v>
      </c>
      <c r="D68" s="86">
        <f>'ESTIMATED Earned Revenue'!$L69*1.07925</f>
        <v>23560780.276875</v>
      </c>
      <c r="E68" s="87">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7">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40668.336327687502</v>
      </c>
      <c r="G68" s="88">
        <f t="shared" si="22"/>
        <v>6.2676058947336421E-3</v>
      </c>
      <c r="H68" s="89">
        <f t="shared" si="23"/>
        <v>1.7261031192419224E-3</v>
      </c>
      <c r="I68" s="90">
        <f t="shared" si="24"/>
        <v>-131259.14625850751</v>
      </c>
      <c r="J68" s="90">
        <f>C68*(1+'Control Panel'!$C$45)</f>
        <v>28254059.051890429</v>
      </c>
      <c r="K68" s="90">
        <f>D68*(1+'Control Panel'!$C$45)</f>
        <v>24267603.685181253</v>
      </c>
      <c r="L68" s="91">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1">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89790.133635170641</v>
      </c>
      <c r="N68" s="91">
        <f t="shared" si="25"/>
        <v>-87295.173428610229</v>
      </c>
      <c r="O68" s="91">
        <f>J68*(1+'Control Panel'!$C$45)</f>
        <v>29101680.823447142</v>
      </c>
      <c r="P68" s="91">
        <f>K68*(1+'Control Panel'!$C$45)</f>
        <v>24995631.795736689</v>
      </c>
      <c r="Q68" s="91">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1">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92483.837644225758</v>
      </c>
      <c r="S68" s="91">
        <f t="shared" si="26"/>
        <v>-89914.028631468551</v>
      </c>
      <c r="T68" s="91">
        <f>O68*(1+'Control Panel'!$C$45)</f>
        <v>29974731.248150557</v>
      </c>
      <c r="U68" s="91">
        <f>P68*(1+'Control Panel'!$C$45)</f>
        <v>25745500.749608789</v>
      </c>
      <c r="V68" s="91">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0">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95258.352773552528</v>
      </c>
      <c r="X68" s="91">
        <f t="shared" si="27"/>
        <v>-92611.449490412633</v>
      </c>
      <c r="Y68" s="90">
        <f>T68*(1+'Control Panel'!$C$45)</f>
        <v>30873973.185595077</v>
      </c>
      <c r="Z68" s="90">
        <f>U68*(1+'Control Panel'!$C$45)</f>
        <v>26517865.772097051</v>
      </c>
      <c r="AA68" s="90">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0">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98116.103356759093</v>
      </c>
      <c r="AC68" s="92">
        <f t="shared" si="28"/>
        <v>-95389.792975125049</v>
      </c>
      <c r="AD68" s="92">
        <f>Y68*(1+'Control Panel'!$C$45)</f>
        <v>31800192.38116293</v>
      </c>
      <c r="AE68" s="90">
        <f>Z68*(1+'Control Panel'!$C$45)</f>
        <v>27313401.745259963</v>
      </c>
      <c r="AF68" s="90">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0">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101059.58645746186</v>
      </c>
      <c r="AH68" s="90">
        <f t="shared" si="29"/>
        <v>-98251.486764378773</v>
      </c>
      <c r="AI68" s="91">
        <f t="shared" si="30"/>
        <v>940169.94515716517</v>
      </c>
      <c r="AJ68" s="91">
        <f t="shared" si="31"/>
        <v>476708.01386716991</v>
      </c>
      <c r="AK68" s="91">
        <f t="shared" si="32"/>
        <v>-463461.93128999526</v>
      </c>
    </row>
    <row r="69" spans="1:37" s="93" customFormat="1" ht="14" x14ac:dyDescent="0.3">
      <c r="A69" s="85" t="str">
        <f>'ESTIMATED Earned Revenue'!A70</f>
        <v>Dallas, TX</v>
      </c>
      <c r="B69" s="85"/>
      <c r="C69" s="86">
        <f>'ESTIMATED Earned Revenue'!$I70*1.07925</f>
        <v>27732775.473832503</v>
      </c>
      <c r="D69" s="86">
        <f>'ESTIMATED Earned Revenue'!$L70*1.07925</f>
        <v>27123722.645107504</v>
      </c>
      <c r="E69" s="87">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7">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41024.63056451075</v>
      </c>
      <c r="G69" s="88">
        <f t="shared" si="22"/>
        <v>6.2211870250944738E-3</v>
      </c>
      <c r="H69" s="89">
        <f t="shared" si="23"/>
        <v>1.5125000023516555E-3</v>
      </c>
      <c r="I69" s="90">
        <f t="shared" si="24"/>
        <v>-131506.15238315426</v>
      </c>
      <c r="J69" s="90">
        <f>C69*(1+'Control Panel'!$C$45)</f>
        <v>28564758.738047481</v>
      </c>
      <c r="K69" s="90">
        <f>D69*(1+'Control Panel'!$C$45)</f>
        <v>27937434.32446073</v>
      </c>
      <c r="L69" s="91">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1">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103368.5070005047</v>
      </c>
      <c r="N69" s="91">
        <f t="shared" si="25"/>
        <v>-74338.199435590272</v>
      </c>
      <c r="O69" s="91">
        <f>J69*(1+'Control Panel'!$C$45)</f>
        <v>29421701.500188906</v>
      </c>
      <c r="P69" s="91">
        <f>K69*(1+'Control Panel'!$C$45)</f>
        <v>28775557.354194552</v>
      </c>
      <c r="Q69" s="91">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1">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106469.56221051984</v>
      </c>
      <c r="S69" s="91">
        <f t="shared" si="26"/>
        <v>-76568.345418658006</v>
      </c>
      <c r="T69" s="91">
        <f>O69*(1+'Control Panel'!$C$45)</f>
        <v>30304352.545194574</v>
      </c>
      <c r="U69" s="91">
        <f>P69*(1+'Control Panel'!$C$45)</f>
        <v>29638824.074820388</v>
      </c>
      <c r="V69" s="91">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0">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109663.64907683544</v>
      </c>
      <c r="X69" s="91">
        <f t="shared" si="27"/>
        <v>-78865.39578121774</v>
      </c>
      <c r="Y69" s="90">
        <f>T69*(1+'Control Panel'!$C$45)</f>
        <v>31213483.121550411</v>
      </c>
      <c r="Z69" s="90">
        <f>U69*(1+'Control Panel'!$C$45)</f>
        <v>30527988.797065001</v>
      </c>
      <c r="AA69" s="90">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0">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112953.55854914051</v>
      </c>
      <c r="AC69" s="92">
        <f t="shared" si="28"/>
        <v>-81231.35765465429</v>
      </c>
      <c r="AD69" s="92">
        <f>Y69*(1+'Control Panel'!$C$45)</f>
        <v>32149887.615196925</v>
      </c>
      <c r="AE69" s="90">
        <f>Z69*(1+'Control Panel'!$C$45)</f>
        <v>31443828.460976951</v>
      </c>
      <c r="AF69" s="90">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0">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116342.16530561472</v>
      </c>
      <c r="AH69" s="90">
        <f t="shared" si="29"/>
        <v>-83668.298384293928</v>
      </c>
      <c r="AI69" s="91">
        <f t="shared" si="30"/>
        <v>943469.03881702945</v>
      </c>
      <c r="AJ69" s="91">
        <f t="shared" si="31"/>
        <v>548797.44214261521</v>
      </c>
      <c r="AK69" s="91">
        <f t="shared" si="32"/>
        <v>-394671.59667441424</v>
      </c>
    </row>
    <row r="70" spans="1:37" s="93" customFormat="1" ht="14" x14ac:dyDescent="0.3">
      <c r="A70" s="85" t="str">
        <f>'ESTIMATED Earned Revenue'!A71</f>
        <v>Hagerstown, MD</v>
      </c>
      <c r="B70" s="85"/>
      <c r="C70" s="86">
        <f>'ESTIMATED Earned Revenue'!$I71*1.07925</f>
        <v>28633209.408750001</v>
      </c>
      <c r="D70" s="86">
        <f>'ESTIMATED Earned Revenue'!$L71*1.07925</f>
        <v>22802833.254750002</v>
      </c>
      <c r="E70" s="87">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7">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40592.541625475002</v>
      </c>
      <c r="G70" s="88">
        <f t="shared" si="22"/>
        <v>6.0884425608337895E-3</v>
      </c>
      <c r="H70" s="89">
        <f t="shared" si="23"/>
        <v>1.7801534209359387E-3</v>
      </c>
      <c r="I70" s="90">
        <f t="shared" si="24"/>
        <v>-133739.10919202503</v>
      </c>
      <c r="J70" s="90">
        <f>C70*(1+'Control Panel'!$C$45)</f>
        <v>29492205.691012502</v>
      </c>
      <c r="K70" s="90">
        <f>D70*(1+'Control Panel'!$C$45)</f>
        <v>23486918.252392504</v>
      </c>
      <c r="L70" s="91">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1">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86901.597533852269</v>
      </c>
      <c r="N70" s="91">
        <f t="shared" si="25"/>
        <v>-92660.002808172751</v>
      </c>
      <c r="O70" s="91">
        <f>J70*(1+'Control Panel'!$C$45)</f>
        <v>30376971.861742876</v>
      </c>
      <c r="P70" s="91">
        <f>K70*(1+'Control Panel'!$C$45)</f>
        <v>24191525.799964279</v>
      </c>
      <c r="Q70" s="91">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1">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89508.645459867839</v>
      </c>
      <c r="S70" s="91">
        <f t="shared" si="26"/>
        <v>-95439.802892417938</v>
      </c>
      <c r="T70" s="91">
        <f>O70*(1+'Control Panel'!$C$45)</f>
        <v>31288281.017595164</v>
      </c>
      <c r="U70" s="91">
        <f>P70*(1+'Control Panel'!$C$45)</f>
        <v>24917271.573963206</v>
      </c>
      <c r="V70" s="91">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0">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92193.904823663863</v>
      </c>
      <c r="X70" s="91">
        <f t="shared" si="27"/>
        <v>-98302.996979190517</v>
      </c>
      <c r="Y70" s="90">
        <f>T70*(1+'Control Panel'!$C$45)</f>
        <v>32226929.448123019</v>
      </c>
      <c r="Z70" s="90">
        <f>U70*(1+'Control Panel'!$C$45)</f>
        <v>25664789.721182104</v>
      </c>
      <c r="AA70" s="90">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0">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94959.721968373793</v>
      </c>
      <c r="AC70" s="92">
        <f t="shared" si="28"/>
        <v>-101252.08688856622</v>
      </c>
      <c r="AD70" s="92">
        <f>Y70*(1+'Control Panel'!$C$45)</f>
        <v>33193737.33156671</v>
      </c>
      <c r="AE70" s="90">
        <f>Z70*(1+'Control Panel'!$C$45)</f>
        <v>26434733.412817568</v>
      </c>
      <c r="AF70" s="90">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0">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97808.513627425011</v>
      </c>
      <c r="AH70" s="90">
        <f t="shared" si="29"/>
        <v>-104289.64949522319</v>
      </c>
      <c r="AI70" s="91">
        <f t="shared" si="30"/>
        <v>953316.92247675336</v>
      </c>
      <c r="AJ70" s="91">
        <f t="shared" si="31"/>
        <v>461372.3834131828</v>
      </c>
      <c r="AK70" s="91">
        <f t="shared" si="32"/>
        <v>-491944.53906357056</v>
      </c>
    </row>
    <row r="71" spans="1:37" s="93" customFormat="1" ht="14" x14ac:dyDescent="0.3">
      <c r="A71" s="85" t="str">
        <f>'ESTIMATED Earned Revenue'!A72</f>
        <v>Madison, WI</v>
      </c>
      <c r="B71" s="85"/>
      <c r="C71" s="86">
        <f>'ESTIMATED Earned Revenue'!$I72*1.07925</f>
        <v>29394510.20025</v>
      </c>
      <c r="D71" s="86">
        <f>'ESTIMATED Earned Revenue'!$L72*1.07925</f>
        <v>26973251.67825</v>
      </c>
      <c r="E71" s="87">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7">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41009.583467824996</v>
      </c>
      <c r="G71" s="88">
        <f t="shared" si="22"/>
        <v>5.982554266170571E-3</v>
      </c>
      <c r="H71" s="89">
        <f t="shared" si="23"/>
        <v>1.5203796693482549E-3</v>
      </c>
      <c r="I71" s="90">
        <f t="shared" si="24"/>
        <v>-134844.66893267501</v>
      </c>
      <c r="J71" s="90">
        <f>C71*(1+'Control Panel'!$C$45)</f>
        <v>30276345.5062575</v>
      </c>
      <c r="K71" s="90">
        <f>D71*(1+'Control Panel'!$C$45)</f>
        <v>27782449.228597499</v>
      </c>
      <c r="L71" s="91">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1">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102795.06214581075</v>
      </c>
      <c r="N71" s="91">
        <f t="shared" si="25"/>
        <v>-78334.817826704268</v>
      </c>
      <c r="O71" s="91">
        <f>J71*(1+'Control Panel'!$C$45)</f>
        <v>31184635.871445227</v>
      </c>
      <c r="P71" s="91">
        <f>K71*(1+'Control Panel'!$C$45)</f>
        <v>28615922.705455426</v>
      </c>
      <c r="Q71" s="91">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1">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105878.91401018508</v>
      </c>
      <c r="S71" s="91">
        <f t="shared" si="26"/>
        <v>-80684.862361505424</v>
      </c>
      <c r="T71" s="91">
        <f>O71*(1+'Control Panel'!$C$45)</f>
        <v>32120174.947588585</v>
      </c>
      <c r="U71" s="91">
        <f>P71*(1+'Control Panel'!$C$45)</f>
        <v>29474400.386619091</v>
      </c>
      <c r="V71" s="91">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0">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109055.28143049064</v>
      </c>
      <c r="X71" s="91">
        <f t="shared" si="27"/>
        <v>-83105.408232350572</v>
      </c>
      <c r="Y71" s="90">
        <f>T71*(1+'Control Panel'!$C$45)</f>
        <v>33083780.196016245</v>
      </c>
      <c r="Z71" s="90">
        <f>U71*(1+'Control Panel'!$C$45)</f>
        <v>30358632.398217663</v>
      </c>
      <c r="AA71" s="90">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0">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112326.93987340535</v>
      </c>
      <c r="AC71" s="92">
        <f t="shared" si="28"/>
        <v>-85598.570479321119</v>
      </c>
      <c r="AD71" s="92">
        <f>Y71*(1+'Control Panel'!$C$45)</f>
        <v>34076293.601896733</v>
      </c>
      <c r="AE71" s="90">
        <f>Z71*(1+'Control Panel'!$C$45)</f>
        <v>31269391.370164193</v>
      </c>
      <c r="AF71" s="90">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0">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115696.74806960752</v>
      </c>
      <c r="AH71" s="90">
        <f t="shared" si="29"/>
        <v>-88166.527593700725</v>
      </c>
      <c r="AI71" s="91">
        <f t="shared" si="30"/>
        <v>961643.13202308142</v>
      </c>
      <c r="AJ71" s="91">
        <f t="shared" si="31"/>
        <v>545752.94552949932</v>
      </c>
      <c r="AK71" s="91">
        <f t="shared" si="32"/>
        <v>-415890.18649358209</v>
      </c>
    </row>
    <row r="72" spans="1:37" s="93" customFormat="1" ht="14" x14ac:dyDescent="0.3">
      <c r="A72" s="85" t="s">
        <v>56</v>
      </c>
      <c r="B72" s="85"/>
      <c r="C72" s="86">
        <f>'ESTIMATED Earned Revenue'!$I73*1.07925</f>
        <v>29855838.850500003</v>
      </c>
      <c r="D72" s="86">
        <f>'ESTIMATED Earned Revenue'!$L73*1.07925</f>
        <v>29386388.844000001</v>
      </c>
      <c r="E72" s="87">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7">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41250.897184399997</v>
      </c>
      <c r="G72" s="88">
        <f t="shared" si="22"/>
        <v>5.9210163407630891E-3</v>
      </c>
      <c r="H72" s="89">
        <f t="shared" si="23"/>
        <v>1.4037416234905108E-3</v>
      </c>
      <c r="I72" s="90">
        <f t="shared" si="24"/>
        <v>-135526.01251659999</v>
      </c>
      <c r="J72" s="90">
        <f>C72*(1+'Control Panel'!$C$45)</f>
        <v>30751514.016015004</v>
      </c>
      <c r="K72" s="90">
        <f>D72*(1+'Control Panel'!$C$45)</f>
        <v>30267980.509320002</v>
      </c>
      <c r="L72" s="91">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1">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111991.52788448401</v>
      </c>
      <c r="N72" s="91">
        <f t="shared" si="25"/>
        <v>-70088.68910754603</v>
      </c>
      <c r="O72" s="91">
        <f>J72*(1+'Control Panel'!$C$45)</f>
        <v>31674059.436495457</v>
      </c>
      <c r="P72" s="91">
        <f>K72*(1+'Control Panel'!$C$45)</f>
        <v>31176019.924599603</v>
      </c>
      <c r="Q72" s="91">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1">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115351.27372101853</v>
      </c>
      <c r="S72" s="91">
        <f t="shared" si="26"/>
        <v>-72191.34978077242</v>
      </c>
      <c r="T72" s="91">
        <f>O72*(1+'Control Panel'!$C$45)</f>
        <v>32624281.219590321</v>
      </c>
      <c r="U72" s="91">
        <f>P72*(1+'Control Panel'!$C$45)</f>
        <v>32111300.522337593</v>
      </c>
      <c r="V72" s="91">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0">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118811.8119326491</v>
      </c>
      <c r="X72" s="91">
        <f t="shared" si="27"/>
        <v>-74357.09027419558</v>
      </c>
      <c r="Y72" s="90">
        <f>T72*(1+'Control Panel'!$C$45)</f>
        <v>33603009.656178035</v>
      </c>
      <c r="Z72" s="90">
        <f>U72*(1+'Control Panel'!$C$45)</f>
        <v>33074639.538007721</v>
      </c>
      <c r="AA72" s="90">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0">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122376.16629062858</v>
      </c>
      <c r="AC72" s="92">
        <f t="shared" si="28"/>
        <v>-76587.802982421475</v>
      </c>
      <c r="AD72" s="92">
        <f>Y72*(1+'Control Panel'!$C$45)</f>
        <v>34611099.945863374</v>
      </c>
      <c r="AE72" s="90">
        <f>Z72*(1+'Control Panel'!$C$45)</f>
        <v>34066878.724147953</v>
      </c>
      <c r="AF72" s="90">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0">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126047.45127934743</v>
      </c>
      <c r="AH72" s="90">
        <f t="shared" si="29"/>
        <v>-78885.437071894106</v>
      </c>
      <c r="AI72" s="91">
        <f t="shared" si="30"/>
        <v>966688.60032495717</v>
      </c>
      <c r="AJ72" s="91">
        <f t="shared" si="31"/>
        <v>594578.23110812763</v>
      </c>
      <c r="AK72" s="91">
        <f t="shared" si="32"/>
        <v>-372110.36921682954</v>
      </c>
    </row>
    <row r="73" spans="1:37" s="93" customFormat="1" ht="14" x14ac:dyDescent="0.3">
      <c r="A73" s="85" t="str">
        <f>'ESTIMATED Earned Revenue'!A74</f>
        <v>Corpus Christi, TX</v>
      </c>
      <c r="B73" s="85"/>
      <c r="C73" s="86">
        <f>'ESTIMATED Earned Revenue'!$I74*1.07925</f>
        <v>29998399.962306648</v>
      </c>
      <c r="D73" s="86">
        <f>'ESTIMATED Earned Revenue'!$L74*1.07925</f>
        <v>28482986.380533926</v>
      </c>
      <c r="E73" s="87">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7">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41160.556938053393</v>
      </c>
      <c r="G73" s="88">
        <f t="shared" si="22"/>
        <v>5.902382531971501E-3</v>
      </c>
      <c r="H73" s="89">
        <f t="shared" si="23"/>
        <v>1.4450927437223953E-3</v>
      </c>
      <c r="I73" s="90">
        <f t="shared" si="24"/>
        <v>-135901.47498655989</v>
      </c>
      <c r="J73" s="90">
        <f>C73*(1+'Control Panel'!$C$45)</f>
        <v>30898351.961175848</v>
      </c>
      <c r="K73" s="90">
        <f>D73*(1+'Control Panel'!$C$45)</f>
        <v>29337475.971949946</v>
      </c>
      <c r="L73" s="91">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1">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108548.66109621481</v>
      </c>
      <c r="N73" s="91">
        <f t="shared" si="25"/>
        <v>-73825.231786136894</v>
      </c>
      <c r="O73" s="91">
        <f>J73*(1+'Control Panel'!$C$45)</f>
        <v>31825302.520011123</v>
      </c>
      <c r="P73" s="91">
        <f>K73*(1+'Control Panel'!$C$45)</f>
        <v>30217600.251108445</v>
      </c>
      <c r="Q73" s="91">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1">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111805.12092910125</v>
      </c>
      <c r="S73" s="91">
        <f t="shared" si="26"/>
        <v>-76039.98873972104</v>
      </c>
      <c r="T73" s="91">
        <f>O73*(1+'Control Panel'!$C$45)</f>
        <v>32780061.595611457</v>
      </c>
      <c r="U73" s="91">
        <f>P73*(1+'Control Panel'!$C$45)</f>
        <v>31124128.258641701</v>
      </c>
      <c r="V73" s="91">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0">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115159.2745569743</v>
      </c>
      <c r="X73" s="91">
        <f t="shared" si="27"/>
        <v>-78321.188401912659</v>
      </c>
      <c r="Y73" s="90">
        <f>T73*(1+'Control Panel'!$C$45)</f>
        <v>33763463.443479799</v>
      </c>
      <c r="Z73" s="90">
        <f>U73*(1+'Control Panel'!$C$45)</f>
        <v>32057852.106400952</v>
      </c>
      <c r="AA73" s="90">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0">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118614.05279368353</v>
      </c>
      <c r="AC73" s="92">
        <f t="shared" si="28"/>
        <v>-80670.824053970064</v>
      </c>
      <c r="AD73" s="92">
        <f>Y73*(1+'Control Panel'!$C$45)</f>
        <v>34776367.346784197</v>
      </c>
      <c r="AE73" s="90">
        <f>Z73*(1+'Control Panel'!$C$45)</f>
        <v>33019587.66959298</v>
      </c>
      <c r="AF73" s="90">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0">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122172.47437749403</v>
      </c>
      <c r="AH73" s="90">
        <f t="shared" si="29"/>
        <v>-83090.948775589161</v>
      </c>
      <c r="AI73" s="91">
        <f t="shared" si="30"/>
        <v>968247.76551079785</v>
      </c>
      <c r="AJ73" s="91">
        <f t="shared" si="31"/>
        <v>576299.58375346789</v>
      </c>
      <c r="AK73" s="91">
        <f t="shared" si="32"/>
        <v>-391948.18175732996</v>
      </c>
    </row>
    <row r="74" spans="1:37" s="93" customFormat="1" ht="14" x14ac:dyDescent="0.3">
      <c r="A74" s="85" t="str">
        <f>'ESTIMATED Earned Revenue'!A75</f>
        <v>Long Beach, CA</v>
      </c>
      <c r="B74" s="85"/>
      <c r="C74" s="86">
        <f>'ESTIMATED Earned Revenue'!$I75*1.07925</f>
        <v>30262587.982732501</v>
      </c>
      <c r="D74" s="86">
        <f>'ESTIMATED Earned Revenue'!$L75*1.07925</f>
        <v>28682685.574424997</v>
      </c>
      <c r="E74" s="87">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7">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41180.526857442499</v>
      </c>
      <c r="G74" s="88">
        <f t="shared" si="22"/>
        <v>5.8683152963254874E-3</v>
      </c>
      <c r="H74" s="89">
        <f t="shared" si="23"/>
        <v>1.435727723284086E-3</v>
      </c>
      <c r="I74" s="90">
        <f t="shared" si="24"/>
        <v>-136409.88110802253</v>
      </c>
      <c r="J74" s="90">
        <f>C74*(1+'Control Panel'!$C$45)</f>
        <v>31170465.622214478</v>
      </c>
      <c r="K74" s="90">
        <f>D74*(1+'Control Panel'!$C$45)</f>
        <v>29543166.141657747</v>
      </c>
      <c r="L74" s="91">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1">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109309.71472413366</v>
      </c>
      <c r="N74" s="91">
        <f t="shared" si="25"/>
        <v>-73608.405480295303</v>
      </c>
      <c r="O74" s="91">
        <f>J74*(1+'Control Panel'!$C$45)</f>
        <v>32105579.590880912</v>
      </c>
      <c r="P74" s="91">
        <f>K74*(1+'Control Panel'!$C$45)</f>
        <v>30429461.125907481</v>
      </c>
      <c r="Q74" s="91">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1">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112589.00616585769</v>
      </c>
      <c r="S74" s="91">
        <f t="shared" si="26"/>
        <v>-75816.657644704159</v>
      </c>
      <c r="T74" s="91">
        <f>O74*(1+'Control Panel'!$C$45)</f>
        <v>33068746.978607342</v>
      </c>
      <c r="U74" s="91">
        <f>P74*(1+'Control Panel'!$C$45)</f>
        <v>31342344.959684707</v>
      </c>
      <c r="V74" s="91">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0">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115966.67635083343</v>
      </c>
      <c r="X74" s="91">
        <f t="shared" si="27"/>
        <v>-78091.157374045302</v>
      </c>
      <c r="Y74" s="90">
        <f>T74*(1+'Control Panel'!$C$45)</f>
        <v>34060809.38796556</v>
      </c>
      <c r="Z74" s="90">
        <f>U74*(1+'Control Panel'!$C$45)</f>
        <v>32282615.308475249</v>
      </c>
      <c r="AA74" s="90">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0">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119445.67664135843</v>
      </c>
      <c r="AC74" s="92">
        <f t="shared" si="28"/>
        <v>-80433.892095266681</v>
      </c>
      <c r="AD74" s="92">
        <f>Y74*(1+'Control Panel'!$C$45)</f>
        <v>35082633.669604525</v>
      </c>
      <c r="AE74" s="90">
        <f>Z74*(1+'Control Panel'!$C$45)</f>
        <v>33251093.767729506</v>
      </c>
      <c r="AF74" s="90">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0">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123029.04694059918</v>
      </c>
      <c r="AH74" s="90">
        <f t="shared" si="29"/>
        <v>-82846.908858124676</v>
      </c>
      <c r="AI74" s="91">
        <f t="shared" si="30"/>
        <v>971137.1422752185</v>
      </c>
      <c r="AJ74" s="91">
        <f t="shared" si="31"/>
        <v>580340.1208227824</v>
      </c>
      <c r="AK74" s="91">
        <f t="shared" si="32"/>
        <v>-390797.02145243611</v>
      </c>
    </row>
    <row r="75" spans="1:37" s="93" customFormat="1" ht="14" x14ac:dyDescent="0.3">
      <c r="A75" s="85" t="str">
        <f>'ESTIMATED Earned Revenue'!A76</f>
        <v>Rockford, IL</v>
      </c>
      <c r="B75" s="85"/>
      <c r="C75" s="86">
        <f>'ESTIMATED Earned Revenue'!$I76*1.07925</f>
        <v>30454521.910657503</v>
      </c>
      <c r="D75" s="86">
        <f>'ESTIMATED Earned Revenue'!$L76*1.07925</f>
        <v>26622242.883750003</v>
      </c>
      <c r="E75" s="87">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7">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40974.482588375002</v>
      </c>
      <c r="G75" s="88">
        <f t="shared" si="22"/>
        <v>5.8439359627258918E-3</v>
      </c>
      <c r="H75" s="89">
        <f t="shared" si="23"/>
        <v>1.5391070830243791E-3</v>
      </c>
      <c r="I75" s="90">
        <f t="shared" si="24"/>
        <v>-136999.79323294002</v>
      </c>
      <c r="J75" s="90">
        <f>C75*(1+'Control Panel'!$C$45)</f>
        <v>31368157.567977227</v>
      </c>
      <c r="K75" s="90">
        <f>D75*(1+'Control Panel'!$C$45)</f>
        <v>27420910.170262504</v>
      </c>
      <c r="L75" s="91">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1">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101457.36762997127</v>
      </c>
      <c r="N75" s="91">
        <f t="shared" si="25"/>
        <v>-81856.136465983203</v>
      </c>
      <c r="O75" s="91">
        <f>J75*(1+'Control Panel'!$C$45)</f>
        <v>32309202.295016546</v>
      </c>
      <c r="P75" s="91">
        <f>K75*(1+'Control Panel'!$C$45)</f>
        <v>28243537.475370381</v>
      </c>
      <c r="Q75" s="91">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1">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104501.08865887042</v>
      </c>
      <c r="S75" s="91">
        <f t="shared" si="26"/>
        <v>-84311.820559962725</v>
      </c>
      <c r="T75" s="91">
        <f>O75*(1+'Control Panel'!$C$45)</f>
        <v>33278478.363867044</v>
      </c>
      <c r="U75" s="91">
        <f>P75*(1+'Control Panel'!$C$45)</f>
        <v>29090843.599631492</v>
      </c>
      <c r="V75" s="91">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0">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107636.12131863652</v>
      </c>
      <c r="X75" s="91">
        <f t="shared" si="27"/>
        <v>-86841.175176761608</v>
      </c>
      <c r="Y75" s="90">
        <f>T75*(1+'Control Panel'!$C$45)</f>
        <v>34276832.714783058</v>
      </c>
      <c r="Z75" s="90">
        <f>U75*(1+'Control Panel'!$C$45)</f>
        <v>29963568.907620437</v>
      </c>
      <c r="AA75" s="90">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0">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110865.20495819562</v>
      </c>
      <c r="AC75" s="92">
        <f t="shared" si="28"/>
        <v>-89446.410432064469</v>
      </c>
      <c r="AD75" s="92">
        <f>Y75*(1+'Control Panel'!$C$45)</f>
        <v>35305137.696226552</v>
      </c>
      <c r="AE75" s="90">
        <f>Z75*(1+'Control Panel'!$C$45)</f>
        <v>30862475.974849053</v>
      </c>
      <c r="AF75" s="90">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0">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114191.16110694149</v>
      </c>
      <c r="AH75" s="90">
        <f t="shared" si="29"/>
        <v>-92129.802745026391</v>
      </c>
      <c r="AI75" s="91">
        <f t="shared" si="30"/>
        <v>973236.28905241378</v>
      </c>
      <c r="AJ75" s="91">
        <f t="shared" si="31"/>
        <v>538650.94367261534</v>
      </c>
      <c r="AK75" s="91">
        <f t="shared" si="32"/>
        <v>-434585.34537979844</v>
      </c>
    </row>
    <row r="76" spans="1:37" s="93" customFormat="1" ht="14" x14ac:dyDescent="0.3">
      <c r="A76" s="85" t="str">
        <f>'ESTIMATED Earned Revenue'!A77</f>
        <v>Sioux City, IA</v>
      </c>
      <c r="B76" s="85"/>
      <c r="C76" s="86">
        <f>'ESTIMATED Earned Revenue'!$I77*1.07925</f>
        <v>30797752.518030006</v>
      </c>
      <c r="D76" s="86">
        <f>'ESTIMATED Earned Revenue'!$L77*1.07925</f>
        <v>27615518.619990002</v>
      </c>
      <c r="E76" s="87">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7">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41073.810161998998</v>
      </c>
      <c r="G76" s="88">
        <f t="shared" si="22"/>
        <v>5.8010965875339836E-3</v>
      </c>
      <c r="H76" s="89">
        <f t="shared" si="23"/>
        <v>1.4873452397257158E-3</v>
      </c>
      <c r="I76" s="90">
        <f t="shared" si="24"/>
        <v>-137586.92687406103</v>
      </c>
      <c r="J76" s="90">
        <f>C76*(1+'Control Panel'!$C$45)</f>
        <v>31721685.093570907</v>
      </c>
      <c r="K76" s="90">
        <f>D76*(1+'Control Panel'!$C$45)</f>
        <v>28443984.178589702</v>
      </c>
      <c r="L76" s="91">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1">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105242.74146078189</v>
      </c>
      <c r="N76" s="91">
        <f t="shared" si="25"/>
        <v>-78777.817686359951</v>
      </c>
      <c r="O76" s="91">
        <f>J76*(1+'Control Panel'!$C$45)</f>
        <v>32673335.646378033</v>
      </c>
      <c r="P76" s="91">
        <f>K76*(1+'Control Panel'!$C$45)</f>
        <v>29297303.703947395</v>
      </c>
      <c r="Q76" s="91">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1">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108400.02370460537</v>
      </c>
      <c r="S76" s="91">
        <f t="shared" si="26"/>
        <v>-81141.152216950737</v>
      </c>
      <c r="T76" s="91">
        <f>O76*(1+'Control Panel'!$C$45)</f>
        <v>33653535.715769373</v>
      </c>
      <c r="U76" s="91">
        <f>P76*(1+'Control Panel'!$C$45)</f>
        <v>30176222.815065816</v>
      </c>
      <c r="V76" s="91">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0">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111652.02441574352</v>
      </c>
      <c r="X76" s="91">
        <f t="shared" si="27"/>
        <v>-83575.386783459267</v>
      </c>
      <c r="Y76" s="90">
        <f>T76*(1+'Control Panel'!$C$45)</f>
        <v>34663141.787242457</v>
      </c>
      <c r="Z76" s="90">
        <f>U76*(1+'Control Panel'!$C$45)</f>
        <v>31081509.499517791</v>
      </c>
      <c r="AA76" s="90">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0">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115001.58514821583</v>
      </c>
      <c r="AC76" s="92">
        <f t="shared" si="28"/>
        <v>-86082.648386963047</v>
      </c>
      <c r="AD76" s="92">
        <f>Y76*(1+'Control Panel'!$C$45)</f>
        <v>35703036.040859729</v>
      </c>
      <c r="AE76" s="90">
        <f>Z76*(1+'Control Panel'!$C$45)</f>
        <v>32013954.784503326</v>
      </c>
      <c r="AF76" s="90">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0">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118451.6327026623</v>
      </c>
      <c r="AH76" s="90">
        <f t="shared" si="29"/>
        <v>-88665.127838571949</v>
      </c>
      <c r="AI76" s="91">
        <f t="shared" si="30"/>
        <v>976990.14034431393</v>
      </c>
      <c r="AJ76" s="91">
        <f t="shared" si="31"/>
        <v>558748.00743200886</v>
      </c>
      <c r="AK76" s="91">
        <f t="shared" si="32"/>
        <v>-418242.13291230507</v>
      </c>
    </row>
    <row r="77" spans="1:37" s="93" customFormat="1" ht="14" x14ac:dyDescent="0.3">
      <c r="A77" s="85" t="str">
        <f>'ESTIMATED Earned Revenue'!A78</f>
        <v>Mobile, AL</v>
      </c>
      <c r="B77" s="85"/>
      <c r="C77" s="86">
        <f>'ESTIMATED Earned Revenue'!$I78*1.07925</f>
        <v>31450838.422980003</v>
      </c>
      <c r="D77" s="86">
        <f>'ESTIMATED Earned Revenue'!$L78*1.07925</f>
        <v>27102306.455996253</v>
      </c>
      <c r="E77" s="87">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7">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41022.488945599624</v>
      </c>
      <c r="G77" s="88">
        <f t="shared" si="22"/>
        <v>5.7221656995466493E-3</v>
      </c>
      <c r="H77" s="89">
        <f t="shared" si="23"/>
        <v>1.5136161570678277E-3</v>
      </c>
      <c r="I77" s="90">
        <f t="shared" si="24"/>
        <v>-138944.4199003604</v>
      </c>
      <c r="J77" s="90">
        <f>C77*(1+'Control Panel'!$C$45)</f>
        <v>32394363.575669404</v>
      </c>
      <c r="K77" s="90">
        <f>D77*(1+'Control Panel'!$C$45)</f>
        <v>27915375.64967614</v>
      </c>
      <c r="L77" s="91">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1">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103286.88990380173</v>
      </c>
      <c r="N77" s="91">
        <f t="shared" si="25"/>
        <v>-82079.026207537099</v>
      </c>
      <c r="O77" s="91">
        <f>J77*(1+'Control Panel'!$C$45)</f>
        <v>33366194.482939485</v>
      </c>
      <c r="P77" s="91">
        <f>K77*(1+'Control Panel'!$C$45)</f>
        <v>28752836.919166427</v>
      </c>
      <c r="Q77" s="91">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1">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106385.49660091578</v>
      </c>
      <c r="S77" s="91">
        <f t="shared" si="26"/>
        <v>-84541.396993763236</v>
      </c>
      <c r="T77" s="91">
        <f>O77*(1+'Control Panel'!$C$45)</f>
        <v>34367180.317427672</v>
      </c>
      <c r="U77" s="91">
        <f>P77*(1+'Control Panel'!$C$45)</f>
        <v>29615422.026741419</v>
      </c>
      <c r="V77" s="91">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0">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109577.06149894325</v>
      </c>
      <c r="X77" s="91">
        <f t="shared" si="27"/>
        <v>-87077.638903576124</v>
      </c>
      <c r="Y77" s="90">
        <f>T77*(1+'Control Panel'!$C$45)</f>
        <v>35398195.726950504</v>
      </c>
      <c r="Z77" s="90">
        <f>U77*(1+'Control Panel'!$C$45)</f>
        <v>30503884.687543664</v>
      </c>
      <c r="AA77" s="90">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0">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112864.37334391156</v>
      </c>
      <c r="AC77" s="92">
        <f t="shared" si="28"/>
        <v>-89689.968070683433</v>
      </c>
      <c r="AD77" s="92">
        <f>Y77*(1+'Control Panel'!$C$45)</f>
        <v>36460141.598759018</v>
      </c>
      <c r="AE77" s="90">
        <f>Z77*(1+'Control Panel'!$C$45)</f>
        <v>31419001.228169974</v>
      </c>
      <c r="AF77" s="90">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0">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116250.30454422891</v>
      </c>
      <c r="AH77" s="90">
        <f t="shared" si="29"/>
        <v>-92380.667112803902</v>
      </c>
      <c r="AI77" s="91">
        <f t="shared" si="30"/>
        <v>984132.82318016514</v>
      </c>
      <c r="AJ77" s="91">
        <f t="shared" si="31"/>
        <v>548364.1258918012</v>
      </c>
      <c r="AK77" s="91">
        <f t="shared" si="32"/>
        <v>-435768.69728836394</v>
      </c>
    </row>
    <row r="78" spans="1:37" s="93" customFormat="1" ht="14" x14ac:dyDescent="0.3">
      <c r="A78" s="85" t="str">
        <f>'ESTIMATED Earned Revenue'!A79</f>
        <v>Kennewick, WA</v>
      </c>
      <c r="B78" s="85"/>
      <c r="C78" s="86">
        <f>'ESTIMATED Earned Revenue'!$I79*1.07925</f>
        <v>31755626.900827501</v>
      </c>
      <c r="D78" s="86">
        <f>'ESTIMATED Earned Revenue'!$L79*1.07925</f>
        <v>25196000.399407502</v>
      </c>
      <c r="E78" s="87">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7">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40831.858339940751</v>
      </c>
      <c r="G78" s="88">
        <f t="shared" si="22"/>
        <v>5.6864405910043454E-3</v>
      </c>
      <c r="H78" s="89">
        <f t="shared" si="23"/>
        <v>1.6205690463832877E-3</v>
      </c>
      <c r="I78" s="90">
        <f t="shared" si="24"/>
        <v>-139744.62746171426</v>
      </c>
      <c r="J78" s="90">
        <f>C78*(1+'Control Panel'!$C$45)</f>
        <v>32708295.707852326</v>
      </c>
      <c r="K78" s="90">
        <f>D78*(1+'Control Panel'!$C$45)</f>
        <v>25951880.411389727</v>
      </c>
      <c r="L78" s="91">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1">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96021.957522141995</v>
      </c>
      <c r="N78" s="91">
        <f t="shared" si="25"/>
        <v>-89971.822853562669</v>
      </c>
      <c r="O78" s="91">
        <f>J78*(1+'Control Panel'!$C$45)</f>
        <v>33689544.579087898</v>
      </c>
      <c r="P78" s="91">
        <f>K78*(1+'Control Panel'!$C$45)</f>
        <v>26730436.823731419</v>
      </c>
      <c r="Q78" s="91">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1">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98902.616247806247</v>
      </c>
      <c r="S78" s="91">
        <f t="shared" si="26"/>
        <v>-92670.977539169588</v>
      </c>
      <c r="T78" s="91">
        <f>O78*(1+'Control Panel'!$C$45)</f>
        <v>34700230.916460536</v>
      </c>
      <c r="U78" s="91">
        <f>P78*(1+'Control Panel'!$C$45)</f>
        <v>27532349.928443361</v>
      </c>
      <c r="V78" s="91">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0">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101869.69473524044</v>
      </c>
      <c r="X78" s="91">
        <f t="shared" si="27"/>
        <v>-95451.106865344671</v>
      </c>
      <c r="Y78" s="90">
        <f>T78*(1+'Control Panel'!$C$45)</f>
        <v>35741237.843954355</v>
      </c>
      <c r="Z78" s="90">
        <f>U78*(1+'Control Panel'!$C$45)</f>
        <v>28358320.426296663</v>
      </c>
      <c r="AA78" s="90">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0">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104925.78557729766</v>
      </c>
      <c r="AC78" s="92">
        <f t="shared" si="28"/>
        <v>-98314.640071305024</v>
      </c>
      <c r="AD78" s="92">
        <f>Y78*(1+'Control Panel'!$C$45)</f>
        <v>36813474.979272984</v>
      </c>
      <c r="AE78" s="90">
        <f>Z78*(1+'Control Panel'!$C$45)</f>
        <v>29209070.039085563</v>
      </c>
      <c r="AF78" s="90">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0">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108073.55914461659</v>
      </c>
      <c r="AH78" s="90">
        <f t="shared" si="29"/>
        <v>-101264.07927344416</v>
      </c>
      <c r="AI78" s="91">
        <f t="shared" si="30"/>
        <v>987466.23982992896</v>
      </c>
      <c r="AJ78" s="91">
        <f t="shared" si="31"/>
        <v>509793.61322710296</v>
      </c>
      <c r="AK78" s="91">
        <f t="shared" si="32"/>
        <v>-477672.626602826</v>
      </c>
    </row>
    <row r="79" spans="1:37" s="93" customFormat="1" ht="14" x14ac:dyDescent="0.3">
      <c r="A79" s="85" t="str">
        <f>'ESTIMATED Earned Revenue'!A80</f>
        <v>Albuquerque, NM</v>
      </c>
      <c r="B79" s="85"/>
      <c r="C79" s="86">
        <f>'ESTIMATED Earned Revenue'!$I80*1.07925</f>
        <v>32399882.565750003</v>
      </c>
      <c r="D79" s="86">
        <f>'ESTIMATED Earned Revenue'!$L80*1.07925</f>
        <v>27545172.155250002</v>
      </c>
      <c r="E79" s="87">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7">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41066.775515524998</v>
      </c>
      <c r="G79" s="88">
        <f t="shared" si="22"/>
        <v>5.6131375403116416E-3</v>
      </c>
      <c r="H79" s="89">
        <f t="shared" si="23"/>
        <v>1.4908883227908174E-3</v>
      </c>
      <c r="I79" s="90">
        <f t="shared" si="24"/>
        <v>-140798.22161597502</v>
      </c>
      <c r="J79" s="90">
        <f>C79*(1+'Control Panel'!$C$45)</f>
        <v>33371879.042722505</v>
      </c>
      <c r="K79" s="90">
        <f>D79*(1+'Control Panel'!$C$45)</f>
        <v>28371527.319907501</v>
      </c>
      <c r="L79" s="91">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1">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104974.65108365777</v>
      </c>
      <c r="N79" s="91">
        <f t="shared" si="25"/>
        <v>-82346.295961787269</v>
      </c>
      <c r="O79" s="91">
        <f>J79*(1+'Control Panel'!$C$45)</f>
        <v>34373035.414004184</v>
      </c>
      <c r="P79" s="91">
        <f>K79*(1+'Control Panel'!$C$45)</f>
        <v>29222673.139504727</v>
      </c>
      <c r="Q79" s="91">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1">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108123.8906161675</v>
      </c>
      <c r="S79" s="91">
        <f t="shared" si="26"/>
        <v>-84816.684840640912</v>
      </c>
      <c r="T79" s="91">
        <f>O79*(1+'Control Panel'!$C$45)</f>
        <v>35404226.476424314</v>
      </c>
      <c r="U79" s="91">
        <f>P79*(1+'Control Panel'!$C$45)</f>
        <v>30099353.333689868</v>
      </c>
      <c r="V79" s="91">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0">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111367.60733465252</v>
      </c>
      <c r="X79" s="91">
        <f t="shared" si="27"/>
        <v>-87361.185385860139</v>
      </c>
      <c r="Y79" s="90">
        <f>T79*(1+'Control Panel'!$C$45)</f>
        <v>36466353.270717047</v>
      </c>
      <c r="Z79" s="90">
        <f>U79*(1+'Control Panel'!$C$45)</f>
        <v>31002333.933700565</v>
      </c>
      <c r="AA79" s="90">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0">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114708.6355546921</v>
      </c>
      <c r="AC79" s="92">
        <f t="shared" si="28"/>
        <v>-89982.020947435987</v>
      </c>
      <c r="AD79" s="92">
        <f>Y79*(1+'Control Panel'!$C$45)</f>
        <v>37560343.868838556</v>
      </c>
      <c r="AE79" s="90">
        <f>Z79*(1+'Control Panel'!$C$45)</f>
        <v>31932403.951711584</v>
      </c>
      <c r="AF79" s="90">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0">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118149.89462133286</v>
      </c>
      <c r="AH79" s="90">
        <f t="shared" si="29"/>
        <v>-92681.481575859027</v>
      </c>
      <c r="AI79" s="91">
        <f t="shared" si="30"/>
        <v>994512.34792208602</v>
      </c>
      <c r="AJ79" s="91">
        <f t="shared" si="31"/>
        <v>557324.67921050277</v>
      </c>
      <c r="AK79" s="91">
        <f t="shared" si="32"/>
        <v>-437187.66871158325</v>
      </c>
    </row>
    <row r="80" spans="1:37" s="93" customFormat="1" ht="14" x14ac:dyDescent="0.3">
      <c r="A80" s="85" t="str">
        <f>'ESTIMATED Earned Revenue'!A81</f>
        <v>Kansas City, MO</v>
      </c>
      <c r="B80" s="85"/>
      <c r="C80" s="86">
        <f>'ESTIMATED Earned Revenue'!$I81*1.07925</f>
        <v>32804806.103437498</v>
      </c>
      <c r="D80" s="86">
        <f>'ESTIMATED Earned Revenue'!$L81*1.07925</f>
        <v>29440662.302906249</v>
      </c>
      <c r="E80" s="87">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7">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41256.324530290622</v>
      </c>
      <c r="G80" s="88">
        <f t="shared" si="22"/>
        <v>5.5685390619557166E-3</v>
      </c>
      <c r="H80" s="89">
        <f t="shared" si="23"/>
        <v>1.4013381936118327E-3</v>
      </c>
      <c r="I80" s="90">
        <f t="shared" si="24"/>
        <v>-141418.5196765844</v>
      </c>
      <c r="J80" s="90">
        <f>C80*(1+'Control Panel'!$C$45)</f>
        <v>33788950.286540627</v>
      </c>
      <c r="K80" s="90">
        <f>D80*(1+'Control Panel'!$C$45)</f>
        <v>30323882.171993438</v>
      </c>
      <c r="L80" s="91">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1">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112198.36403637573</v>
      </c>
      <c r="N80" s="91">
        <f t="shared" si="25"/>
        <v>-75956.725496705549</v>
      </c>
      <c r="O80" s="91">
        <f>J80*(1+'Control Panel'!$C$45)</f>
        <v>34802618.795136847</v>
      </c>
      <c r="P80" s="91">
        <f>K80*(1+'Control Panel'!$C$45)</f>
        <v>31233598.637153242</v>
      </c>
      <c r="Q80" s="91">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1">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115564.314957467</v>
      </c>
      <c r="S80" s="91">
        <f t="shared" si="26"/>
        <v>-78235.427261606732</v>
      </c>
      <c r="T80" s="91">
        <f>O80*(1+'Control Panel'!$C$45)</f>
        <v>35846697.358990952</v>
      </c>
      <c r="U80" s="91">
        <f>P80*(1+'Control Panel'!$C$45)</f>
        <v>32170606.596267838</v>
      </c>
      <c r="V80" s="91">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0">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119031.24440619101</v>
      </c>
      <c r="X80" s="91">
        <f t="shared" si="27"/>
        <v>-80582.490079454947</v>
      </c>
      <c r="Y80" s="90">
        <f>T80*(1+'Control Panel'!$C$45)</f>
        <v>36922098.279760681</v>
      </c>
      <c r="Z80" s="90">
        <f>U80*(1+'Control Panel'!$C$45)</f>
        <v>33135724.794155873</v>
      </c>
      <c r="AA80" s="90">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0">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122602.18173837673</v>
      </c>
      <c r="AC80" s="92">
        <f t="shared" si="28"/>
        <v>-82999.964781838615</v>
      </c>
      <c r="AD80" s="92">
        <f>Y80*(1+'Control Panel'!$C$45)</f>
        <v>38029761.228153504</v>
      </c>
      <c r="AE80" s="90">
        <f>Z80*(1+'Control Panel'!$C$45)</f>
        <v>34129796.537980549</v>
      </c>
      <c r="AF80" s="90">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0">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126280.24719052804</v>
      </c>
      <c r="AH80" s="90">
        <f t="shared" si="29"/>
        <v>-85489.963725293739</v>
      </c>
      <c r="AI80" s="91">
        <f t="shared" si="30"/>
        <v>998940.92367383814</v>
      </c>
      <c r="AJ80" s="91">
        <f t="shared" si="31"/>
        <v>595676.35232893855</v>
      </c>
      <c r="AK80" s="91">
        <f t="shared" si="32"/>
        <v>-403264.5713448996</v>
      </c>
    </row>
    <row r="81" spans="1:37" s="93" customFormat="1" ht="14" x14ac:dyDescent="0.3">
      <c r="A81" s="85" t="str">
        <f>'ESTIMATED Earned Revenue'!A82</f>
        <v>Honolulu, HI</v>
      </c>
      <c r="B81" s="85"/>
      <c r="C81" s="86">
        <f>'ESTIMATED Earned Revenue'!$I82*1.07925</f>
        <v>33279866.321250003</v>
      </c>
      <c r="D81" s="86">
        <f>'ESTIMATED Earned Revenue'!$L82*1.07925</f>
        <v>20522228.528625</v>
      </c>
      <c r="E81" s="87">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7">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40364.481252862504</v>
      </c>
      <c r="G81" s="88">
        <f t="shared" si="22"/>
        <v>5.5175992256089983E-3</v>
      </c>
      <c r="H81" s="89">
        <f t="shared" si="23"/>
        <v>1.9668663759669644E-3</v>
      </c>
      <c r="I81" s="90">
        <f t="shared" si="24"/>
        <v>-143260.48338963749</v>
      </c>
      <c r="J81" s="90">
        <f>C81*(1+'Control Panel'!$C$45)</f>
        <v>34278262.310887501</v>
      </c>
      <c r="K81" s="90">
        <f>D81*(1+'Control Panel'!$C$45)</f>
        <v>21137895.384483751</v>
      </c>
      <c r="L81" s="91">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1">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78210.212922589883</v>
      </c>
      <c r="N81" s="91">
        <f t="shared" si="25"/>
        <v>-110923.50065918514</v>
      </c>
      <c r="O81" s="91">
        <f>J81*(1+'Control Panel'!$C$45)</f>
        <v>35306610.180214129</v>
      </c>
      <c r="P81" s="91">
        <f>K81*(1+'Control Panel'!$C$45)</f>
        <v>21772032.246018264</v>
      </c>
      <c r="Q81" s="91">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1">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80556.519310267584</v>
      </c>
      <c r="S81" s="91">
        <f t="shared" si="26"/>
        <v>-114251.20567896072</v>
      </c>
      <c r="T81" s="91">
        <f>O81*(1+'Control Panel'!$C$45)</f>
        <v>36365808.485620551</v>
      </c>
      <c r="U81" s="91">
        <f>P81*(1+'Control Panel'!$C$45)</f>
        <v>22425193.213398814</v>
      </c>
      <c r="V81" s="91">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0">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82973.214889575611</v>
      </c>
      <c r="X81" s="91">
        <f t="shared" si="27"/>
        <v>-117678.74184932953</v>
      </c>
      <c r="Y81" s="90">
        <f>T81*(1+'Control Panel'!$C$45)</f>
        <v>37456782.740189165</v>
      </c>
      <c r="Z81" s="90">
        <f>U81*(1+'Control Panel'!$C$45)</f>
        <v>23097949.009800781</v>
      </c>
      <c r="AA81" s="90">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0">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85462.411336262885</v>
      </c>
      <c r="AC81" s="92">
        <f t="shared" si="28"/>
        <v>-121209.10410480943</v>
      </c>
      <c r="AD81" s="92">
        <f>Y81*(1+'Control Panel'!$C$45)</f>
        <v>38580486.222394839</v>
      </c>
      <c r="AE81" s="90">
        <f>Z81*(1+'Control Panel'!$C$45)</f>
        <v>23790887.480094805</v>
      </c>
      <c r="AF81" s="90">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0">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88026.28367635078</v>
      </c>
      <c r="AH81" s="90">
        <f t="shared" si="29"/>
        <v>-124845.37722795369</v>
      </c>
      <c r="AI81" s="91">
        <f t="shared" si="30"/>
        <v>1004136.5716552852</v>
      </c>
      <c r="AJ81" s="91">
        <f t="shared" si="31"/>
        <v>415228.64213504671</v>
      </c>
      <c r="AK81" s="91">
        <f t="shared" si="32"/>
        <v>-588907.92952023842</v>
      </c>
    </row>
    <row r="82" spans="1:37" s="93" customFormat="1" ht="14" x14ac:dyDescent="0.3">
      <c r="A82" s="85" t="str">
        <f>'ESTIMATED Earned Revenue'!A83</f>
        <v>Boston, MA</v>
      </c>
      <c r="B82" s="85"/>
      <c r="C82" s="86">
        <f>'ESTIMATED Earned Revenue'!$I83*1.07925</f>
        <v>33415981.331250001</v>
      </c>
      <c r="D82" s="86">
        <f>'ESTIMATED Earned Revenue'!$L83*1.07925</f>
        <v>25702579.42275</v>
      </c>
      <c r="E82" s="87">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7">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40882.516242275</v>
      </c>
      <c r="G82" s="88">
        <f t="shared" si="22"/>
        <v>5.5032708104407147E-3</v>
      </c>
      <c r="H82" s="89">
        <f t="shared" si="23"/>
        <v>1.5905997437007764E-3</v>
      </c>
      <c r="I82" s="90">
        <f t="shared" si="24"/>
        <v>-143014.67842022498</v>
      </c>
      <c r="J82" s="90">
        <f>C82*(1+'Control Panel'!$C$45)</f>
        <v>34418460.771187499</v>
      </c>
      <c r="K82" s="90">
        <f>D82*(1+'Control Panel'!$C$45)</f>
        <v>26473656.805432502</v>
      </c>
      <c r="L82" s="91">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1">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97952.530180100264</v>
      </c>
      <c r="N82" s="91">
        <f t="shared" si="25"/>
        <v>-91461.580322274764</v>
      </c>
      <c r="O82" s="91">
        <f>J82*(1+'Control Panel'!$C$45)</f>
        <v>35451014.594323128</v>
      </c>
      <c r="P82" s="91">
        <f>K82*(1+'Control Panel'!$C$45)</f>
        <v>27267866.509595476</v>
      </c>
      <c r="Q82" s="91">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1">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100891.10608550327</v>
      </c>
      <c r="S82" s="91">
        <f t="shared" si="26"/>
        <v>-94205.427731943026</v>
      </c>
      <c r="T82" s="91">
        <f>O82*(1+'Control Panel'!$C$45)</f>
        <v>36514545.032152824</v>
      </c>
      <c r="U82" s="91">
        <f>P82*(1+'Control Panel'!$C$45)</f>
        <v>28085902.504883341</v>
      </c>
      <c r="V82" s="91">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0">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103917.83926806836</v>
      </c>
      <c r="X82" s="91">
        <f t="shared" si="27"/>
        <v>-97031.590563901336</v>
      </c>
      <c r="Y82" s="90">
        <f>T82*(1+'Control Panel'!$C$45)</f>
        <v>37609981.383117408</v>
      </c>
      <c r="Z82" s="90">
        <f>U82*(1+'Control Panel'!$C$45)</f>
        <v>28928479.580029842</v>
      </c>
      <c r="AA82" s="90">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0">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107035.37444611042</v>
      </c>
      <c r="AC82" s="92">
        <f t="shared" si="28"/>
        <v>-99942.538280818379</v>
      </c>
      <c r="AD82" s="92">
        <f>Y82*(1+'Control Panel'!$C$45)</f>
        <v>38738280.824610934</v>
      </c>
      <c r="AE82" s="90">
        <f>Z82*(1+'Control Panel'!$C$45)</f>
        <v>29796333.967430737</v>
      </c>
      <c r="AF82" s="90">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0">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110246.43567949373</v>
      </c>
      <c r="AH82" s="90">
        <f t="shared" si="29"/>
        <v>-102940.81442924292</v>
      </c>
      <c r="AI82" s="91">
        <f t="shared" si="30"/>
        <v>1005625.2369874566</v>
      </c>
      <c r="AJ82" s="91">
        <f t="shared" si="31"/>
        <v>520043.28565927607</v>
      </c>
      <c r="AK82" s="91">
        <f t="shared" si="32"/>
        <v>-485581.9513281805</v>
      </c>
    </row>
    <row r="83" spans="1:37" s="93" customFormat="1" ht="14" x14ac:dyDescent="0.3">
      <c r="A83" s="85" t="str">
        <f>'ESTIMATED Earned Revenue'!A84</f>
        <v>Omaha, NE</v>
      </c>
      <c r="B83" s="85"/>
      <c r="C83" s="86">
        <f>'ESTIMATED Earned Revenue'!$I84*1.07925</f>
        <v>37656270.162314996</v>
      </c>
      <c r="D83" s="86">
        <f>'ESTIMATED Earned Revenue'!$L84*1.07925</f>
        <v>34461309.127706245</v>
      </c>
      <c r="E83" s="87">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7">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41758.38921277062</v>
      </c>
      <c r="G83" s="88">
        <f t="shared" si="22"/>
        <v>5.1087845794444767E-3</v>
      </c>
      <c r="H83" s="89">
        <f t="shared" si="23"/>
        <v>1.211747036597564E-3</v>
      </c>
      <c r="I83" s="90">
        <f t="shared" si="24"/>
        <v>-150619.38311185938</v>
      </c>
      <c r="J83" s="90">
        <f>C83*(1+'Control Panel'!$C$45)</f>
        <v>38785958.267184444</v>
      </c>
      <c r="K83" s="90">
        <f>D83*(1+'Control Panel'!$C$45)</f>
        <v>35495148.401537433</v>
      </c>
      <c r="L83" s="91">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1">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131332.04908568852</v>
      </c>
      <c r="N83" s="91">
        <f t="shared" si="25"/>
        <v>-66817.056408680393</v>
      </c>
      <c r="O83" s="91">
        <f>J83*(1+'Control Panel'!$C$45)</f>
        <v>39949537.015199982</v>
      </c>
      <c r="P83" s="91">
        <f>K83*(1+'Control Panel'!$C$45)</f>
        <v>36560002.853583559</v>
      </c>
      <c r="Q83" s="91">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1">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135272.01055825918</v>
      </c>
      <c r="S83" s="91">
        <f t="shared" si="26"/>
        <v>-68821.568100940814</v>
      </c>
      <c r="T83" s="91">
        <f>O83*(1+'Control Panel'!$C$45)</f>
        <v>41148023.125655979</v>
      </c>
      <c r="U83" s="91">
        <f>P83*(1+'Control Panel'!$C$45)</f>
        <v>37656802.939191066</v>
      </c>
      <c r="V83" s="91">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0">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139330.17087500694</v>
      </c>
      <c r="X83" s="91">
        <f t="shared" si="27"/>
        <v>-70886.21514396905</v>
      </c>
      <c r="Y83" s="90">
        <f>T83*(1+'Control Panel'!$C$45)</f>
        <v>42382463.819425657</v>
      </c>
      <c r="Z83" s="90">
        <f>U83*(1+'Control Panel'!$C$45)</f>
        <v>38786507.027366802</v>
      </c>
      <c r="AA83" s="90">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0">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143510.07600125717</v>
      </c>
      <c r="AC83" s="92">
        <f t="shared" si="28"/>
        <v>-73012.801598288119</v>
      </c>
      <c r="AD83" s="92">
        <f>Y83*(1+'Control Panel'!$C$45)</f>
        <v>43653937.734008431</v>
      </c>
      <c r="AE83" s="90">
        <f>Z83*(1+'Control Panel'!$C$45)</f>
        <v>39950102.238187805</v>
      </c>
      <c r="AF83" s="90">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0">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147815.37828129489</v>
      </c>
      <c r="AH83" s="90">
        <f t="shared" si="29"/>
        <v>-75203.185646236758</v>
      </c>
      <c r="AI83" s="91">
        <f t="shared" si="30"/>
        <v>1052000.5116996218</v>
      </c>
      <c r="AJ83" s="91">
        <f t="shared" si="31"/>
        <v>697259.68480150658</v>
      </c>
      <c r="AK83" s="91">
        <f t="shared" si="32"/>
        <v>-354740.82689811522</v>
      </c>
    </row>
    <row r="84" spans="1:37" s="93" customFormat="1" ht="14" x14ac:dyDescent="0.3">
      <c r="A84" s="85" t="str">
        <f>'ESTIMATED Earned Revenue'!A85</f>
        <v>Eugene, OR</v>
      </c>
      <c r="B84" s="85"/>
      <c r="C84" s="86">
        <f>'ESTIMATED Earned Revenue'!$I85*1.07925</f>
        <v>38379560.276062496</v>
      </c>
      <c r="D84" s="86">
        <f>'ESTIMATED Earned Revenue'!$L85*1.07925</f>
        <v>37578147.571814992</v>
      </c>
      <c r="E84" s="87">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7">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42070.0730571815</v>
      </c>
      <c r="G84" s="88">
        <f t="shared" si="22"/>
        <v>5.050197322688299E-3</v>
      </c>
      <c r="H84" s="89">
        <f t="shared" si="23"/>
        <v>1.1195355752111533E-3</v>
      </c>
      <c r="I84" s="90">
        <f t="shared" si="24"/>
        <v>-151754.2794949435</v>
      </c>
      <c r="J84" s="90">
        <f>C84*(1+'Control Panel'!$C$45)</f>
        <v>39530947.084344372</v>
      </c>
      <c r="K84" s="90">
        <f>D84*(1+'Control Panel'!$C$45)</f>
        <v>38705491.998969443</v>
      </c>
      <c r="L84" s="91">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1">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143210.32039618696</v>
      </c>
      <c r="N84" s="91">
        <f t="shared" si="25"/>
        <v>-56428.762732501811</v>
      </c>
      <c r="O84" s="91">
        <f>J84*(1+'Control Panel'!$C$45)</f>
        <v>40716875.496874705</v>
      </c>
      <c r="P84" s="91">
        <f>K84*(1+'Control Panel'!$C$45)</f>
        <v>39866656.758938529</v>
      </c>
      <c r="Q84" s="91">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1">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147506.63000807256</v>
      </c>
      <c r="S84" s="91">
        <f t="shared" si="26"/>
        <v>-58121.625614476885</v>
      </c>
      <c r="T84" s="91">
        <f>O84*(1+'Control Panel'!$C$45)</f>
        <v>41938381.761780947</v>
      </c>
      <c r="U84" s="91">
        <f>P84*(1+'Control Panel'!$C$45)</f>
        <v>41062656.461706683</v>
      </c>
      <c r="V84" s="91">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0">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151931.82890831472</v>
      </c>
      <c r="X84" s="91">
        <f t="shared" si="27"/>
        <v>-59865.274382911215</v>
      </c>
      <c r="Y84" s="90">
        <f>T84*(1+'Control Panel'!$C$45)</f>
        <v>43196533.214634374</v>
      </c>
      <c r="Z84" s="90">
        <f>U84*(1+'Control Panel'!$C$45)</f>
        <v>42294536.155557886</v>
      </c>
      <c r="AA84" s="90">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0">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156489.7837755642</v>
      </c>
      <c r="AC84" s="92">
        <f t="shared" si="28"/>
        <v>-61661.232614398526</v>
      </c>
      <c r="AD84" s="92">
        <f>Y84*(1+'Control Panel'!$C$45)</f>
        <v>44492429.211073406</v>
      </c>
      <c r="AE84" s="90">
        <f>Z84*(1+'Control Panel'!$C$45)</f>
        <v>43563372.240224622</v>
      </c>
      <c r="AF84" s="90">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0">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161184.47728883111</v>
      </c>
      <c r="AH84" s="90">
        <f t="shared" si="29"/>
        <v>-63511.069592830492</v>
      </c>
      <c r="AI84" s="91">
        <f t="shared" si="30"/>
        <v>1059911.0053140884</v>
      </c>
      <c r="AJ84" s="91">
        <f t="shared" si="31"/>
        <v>760323.0403769695</v>
      </c>
      <c r="AK84" s="91">
        <f t="shared" si="32"/>
        <v>-299587.96493711893</v>
      </c>
    </row>
    <row r="85" spans="1:37" s="93" customFormat="1" ht="14" x14ac:dyDescent="0.3">
      <c r="A85" s="85" t="str">
        <f>'ESTIMATED Earned Revenue'!A86</f>
        <v>Memphis, TN</v>
      </c>
      <c r="B85" s="85"/>
      <c r="C85" s="86">
        <f>'ESTIMATED Earned Revenue'!$I86*1.07925</f>
        <v>38587118.301180005</v>
      </c>
      <c r="D85" s="86">
        <f>'ESTIMATED Earned Revenue'!$L86*1.07925</f>
        <v>35724475.032172509</v>
      </c>
      <c r="E85" s="87">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7">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41884.70580321725</v>
      </c>
      <c r="G85" s="88">
        <f t="shared" si="22"/>
        <v>5.0337904760413303E-3</v>
      </c>
      <c r="H85" s="89">
        <f t="shared" si="23"/>
        <v>1.1724372650821881E-3</v>
      </c>
      <c r="I85" s="90">
        <f t="shared" si="24"/>
        <v>-152354.76279914277</v>
      </c>
      <c r="J85" s="90">
        <f>C85*(1+'Control Panel'!$C$45)</f>
        <v>39744731.850215405</v>
      </c>
      <c r="K85" s="90">
        <f>D85*(1+'Control Panel'!$C$45)</f>
        <v>36796209.283137687</v>
      </c>
      <c r="L85" s="91">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1">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136145.97434760944</v>
      </c>
      <c r="N85" s="91">
        <f t="shared" si="25"/>
        <v>-63920.678312821372</v>
      </c>
      <c r="O85" s="91">
        <f>J85*(1+'Control Panel'!$C$45)</f>
        <v>40937073.805721872</v>
      </c>
      <c r="P85" s="91">
        <f>K85*(1+'Control Panel'!$C$45)</f>
        <v>37900095.561631821</v>
      </c>
      <c r="Q85" s="91">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1">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140230.35357803776</v>
      </c>
      <c r="S85" s="91">
        <f t="shared" si="26"/>
        <v>-65838.298662206013</v>
      </c>
      <c r="T85" s="91">
        <f>O85*(1+'Control Panel'!$C$45)</f>
        <v>42165186.019893527</v>
      </c>
      <c r="U85" s="91">
        <f>P85*(1+'Control Panel'!$C$45)</f>
        <v>39037098.428480774</v>
      </c>
      <c r="V85" s="91">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0">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144437.26418537888</v>
      </c>
      <c r="X85" s="91">
        <f t="shared" si="27"/>
        <v>-67813.447622072214</v>
      </c>
      <c r="Y85" s="90">
        <f>T85*(1+'Control Panel'!$C$45)</f>
        <v>43430141.600490332</v>
      </c>
      <c r="Z85" s="90">
        <f>U85*(1+'Control Panel'!$C$45)</f>
        <v>40208211.381335199</v>
      </c>
      <c r="AA85" s="90">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0">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148770.38211094023</v>
      </c>
      <c r="AC85" s="92">
        <f t="shared" si="28"/>
        <v>-69847.851050734404</v>
      </c>
      <c r="AD85" s="92">
        <f>Y85*(1+'Control Panel'!$C$45)</f>
        <v>44733045.848505042</v>
      </c>
      <c r="AE85" s="90">
        <f>Z85*(1+'Control Panel'!$C$45)</f>
        <v>41414457.722775258</v>
      </c>
      <c r="AF85" s="90">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0">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153233.49357426848</v>
      </c>
      <c r="AH85" s="90">
        <f t="shared" si="29"/>
        <v>-71943.286582256405</v>
      </c>
      <c r="AI85" s="91">
        <f t="shared" si="30"/>
        <v>1062181.0300263253</v>
      </c>
      <c r="AJ85" s="91">
        <f t="shared" si="31"/>
        <v>722817.46779623465</v>
      </c>
      <c r="AK85" s="91">
        <f t="shared" si="32"/>
        <v>-339363.56223009061</v>
      </c>
    </row>
    <row r="86" spans="1:37" s="93" customFormat="1" ht="14" x14ac:dyDescent="0.3">
      <c r="A86" s="85" t="str">
        <f>'ESTIMATED Earned Revenue'!A87</f>
        <v>Grand Rapids, MI</v>
      </c>
      <c r="B86" s="85"/>
      <c r="C86" s="86">
        <f>'ESTIMATED Earned Revenue'!$I87*1.07925</f>
        <v>38652473.061989993</v>
      </c>
      <c r="D86" s="86">
        <f>'ESTIMATED Earned Revenue'!$L87*1.07925</f>
        <v>35962861.283122495</v>
      </c>
      <c r="E86" s="87">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7">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41908.544428312249</v>
      </c>
      <c r="G86" s="88">
        <f t="shared" si="22"/>
        <v>5.0286608521077905E-3</v>
      </c>
      <c r="H86" s="89">
        <f t="shared" si="23"/>
        <v>1.1653284230746146E-3</v>
      </c>
      <c r="I86" s="90">
        <f t="shared" si="24"/>
        <v>-152461.63369566776</v>
      </c>
      <c r="J86" s="90">
        <f>C86*(1+'Control Panel'!$C$45)</f>
        <v>39812047.253849693</v>
      </c>
      <c r="K86" s="90">
        <f>D86*(1+'Control Panel'!$C$45)</f>
        <v>37041747.12161617</v>
      </c>
      <c r="L86" s="91">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1">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137054.46434997983</v>
      </c>
      <c r="N86" s="91">
        <f t="shared" si="25"/>
        <v>-63146.819117719599</v>
      </c>
      <c r="O86" s="91">
        <f>J86*(1+'Control Panel'!$C$45)</f>
        <v>41006408.671465181</v>
      </c>
      <c r="P86" s="91">
        <f>K86*(1+'Control Panel'!$C$45)</f>
        <v>38152999.535264656</v>
      </c>
      <c r="Q86" s="91">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1">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141166.09828047923</v>
      </c>
      <c r="S86" s="91">
        <f t="shared" si="26"/>
        <v>-65041.223691251158</v>
      </c>
      <c r="T86" s="91">
        <f>O86*(1+'Control Panel'!$C$45)</f>
        <v>42236600.931609139</v>
      </c>
      <c r="U86" s="91">
        <f>P86*(1+'Control Panel'!$C$45)</f>
        <v>39297589.521322593</v>
      </c>
      <c r="V86" s="91">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0">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145401.0812288936</v>
      </c>
      <c r="X86" s="91">
        <f t="shared" si="27"/>
        <v>-66992.460401988705</v>
      </c>
      <c r="Y86" s="90">
        <f>T86*(1+'Control Panel'!$C$45)</f>
        <v>43503698.959557414</v>
      </c>
      <c r="Z86" s="90">
        <f>U86*(1+'Control Panel'!$C$45)</f>
        <v>40476517.206962273</v>
      </c>
      <c r="AA86" s="90">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0">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149763.11366576041</v>
      </c>
      <c r="AC86" s="92">
        <f t="shared" si="28"/>
        <v>-69002.234214048396</v>
      </c>
      <c r="AD86" s="92">
        <f>Y86*(1+'Control Panel'!$C$45)</f>
        <v>44808809.928344138</v>
      </c>
      <c r="AE86" s="90">
        <f>Z86*(1+'Control Panel'!$C$45)</f>
        <v>41690812.723171145</v>
      </c>
      <c r="AF86" s="90">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0">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154256.00707573324</v>
      </c>
      <c r="AH86" s="90">
        <f t="shared" si="29"/>
        <v>-71072.301240469824</v>
      </c>
      <c r="AI86" s="91">
        <f t="shared" si="30"/>
        <v>1062895.8032663241</v>
      </c>
      <c r="AJ86" s="91">
        <f t="shared" si="31"/>
        <v>727640.76460084633</v>
      </c>
      <c r="AK86" s="91">
        <f t="shared" si="32"/>
        <v>-335255.03866547777</v>
      </c>
    </row>
    <row r="87" spans="1:37" s="93" customFormat="1" ht="14" x14ac:dyDescent="0.3">
      <c r="A87" s="85" t="str">
        <f>'ESTIMATED Earned Revenue'!A88</f>
        <v>Savannah, GA</v>
      </c>
      <c r="B87" s="85"/>
      <c r="C87" s="86">
        <f>'ESTIMATED Earned Revenue'!$I88*1.07925</f>
        <v>39959253.914250001</v>
      </c>
      <c r="D87" s="86">
        <f>'ESTIMATED Earned Revenue'!$L88*1.07925</f>
        <v>33510076.82175</v>
      </c>
      <c r="E87" s="87">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7">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41663.265982174998</v>
      </c>
      <c r="G87" s="88">
        <f t="shared" si="22"/>
        <v>4.9296150586598669E-3</v>
      </c>
      <c r="H87" s="89">
        <f t="shared" si="23"/>
        <v>1.2433055944274381E-3</v>
      </c>
      <c r="I87" s="90">
        <f t="shared" si="24"/>
        <v>-155320.47384632501</v>
      </c>
      <c r="J87" s="90">
        <f>C87*(1+'Control Panel'!$C$45)</f>
        <v>41158031.531677499</v>
      </c>
      <c r="K87" s="90">
        <f>D87*(1+'Control Panel'!$C$45)</f>
        <v>34515379.126402497</v>
      </c>
      <c r="L87" s="91">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1">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127706.90276768924</v>
      </c>
      <c r="N87" s="91">
        <f t="shared" si="25"/>
        <v>-75186.349255665773</v>
      </c>
      <c r="O87" s="91">
        <f>J87*(1+'Control Panel'!$C$45)</f>
        <v>42392772.477627829</v>
      </c>
      <c r="P87" s="91">
        <f>K87*(1+'Control Panel'!$C$45)</f>
        <v>35550840.500194572</v>
      </c>
      <c r="Q87" s="91">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1">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131538.10985071992</v>
      </c>
      <c r="S87" s="91">
        <f t="shared" si="26"/>
        <v>-77441.939733335777</v>
      </c>
      <c r="T87" s="91">
        <f>O87*(1+'Control Panel'!$C$45)</f>
        <v>43664555.651956663</v>
      </c>
      <c r="U87" s="91">
        <f>P87*(1+'Control Panel'!$C$45)</f>
        <v>36617365.715200409</v>
      </c>
      <c r="V87" s="91">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0">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135484.25314624151</v>
      </c>
      <c r="X87" s="91">
        <f t="shared" si="27"/>
        <v>-79765.197925335873</v>
      </c>
      <c r="Y87" s="90">
        <f>T87*(1+'Control Panel'!$C$45)</f>
        <v>44974492.321515366</v>
      </c>
      <c r="Z87" s="90">
        <f>U87*(1+'Control Panel'!$C$45)</f>
        <v>37715886.686656423</v>
      </c>
      <c r="AA87" s="90">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0">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139548.78074062878</v>
      </c>
      <c r="AC87" s="92">
        <f t="shared" si="28"/>
        <v>-82158.15386309594</v>
      </c>
      <c r="AD87" s="92">
        <f>Y87*(1+'Control Panel'!$C$45)</f>
        <v>46323727.091160826</v>
      </c>
      <c r="AE87" s="90">
        <f>Z87*(1+'Control Panel'!$C$45)</f>
        <v>38847363.287256114</v>
      </c>
      <c r="AF87" s="90">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0">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143735.24416284764</v>
      </c>
      <c r="AH87" s="90">
        <f t="shared" si="29"/>
        <v>-84622.898478988791</v>
      </c>
      <c r="AI87" s="91">
        <f t="shared" si="30"/>
        <v>1077187.8299245492</v>
      </c>
      <c r="AJ87" s="91">
        <f t="shared" si="31"/>
        <v>678013.29066812701</v>
      </c>
      <c r="AK87" s="91">
        <f t="shared" si="32"/>
        <v>-399174.5392564222</v>
      </c>
    </row>
    <row r="88" spans="1:37" s="93" customFormat="1" ht="14" x14ac:dyDescent="0.3">
      <c r="A88" s="85" t="str">
        <f>'ESTIMATED Earned Revenue'!A89</f>
        <v>North Haven, CT</v>
      </c>
      <c r="B88" s="85"/>
      <c r="C88" s="94">
        <f>'ESTIMATED Earned Revenue'!$I89*1.07925</f>
        <v>40497765.128250003</v>
      </c>
      <c r="D88" s="94">
        <f>'ESTIMATED Earned Revenue'!$L89*1.07925</f>
        <v>34994447.052749999</v>
      </c>
      <c r="E88" s="95">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7">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41811.703005274998</v>
      </c>
      <c r="G88" s="88">
        <f t="shared" si="22"/>
        <v>4.8906590679577743E-3</v>
      </c>
      <c r="H88" s="89">
        <f t="shared" si="23"/>
        <v>1.1948096491494434E-3</v>
      </c>
      <c r="I88" s="90">
        <f t="shared" si="24"/>
        <v>-156249.05925122503</v>
      </c>
      <c r="J88" s="90">
        <f>C88*(1+'Control Panel'!$C$45)</f>
        <v>41712698.082097501</v>
      </c>
      <c r="K88" s="90">
        <f>D88*(1+'Control Panel'!$C$45)</f>
        <v>36044280.464332499</v>
      </c>
      <c r="L88" s="91">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1">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133363.83771803026</v>
      </c>
      <c r="N88" s="91">
        <f t="shared" si="25"/>
        <v>-70638.747406164766</v>
      </c>
      <c r="O88" s="91">
        <f>J88*(1+'Control Panel'!$C$45)</f>
        <v>42964079.024560429</v>
      </c>
      <c r="P88" s="91">
        <f>K88*(1+'Control Panel'!$C$45)</f>
        <v>37125608.878262475</v>
      </c>
      <c r="Q88" s="91">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1">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137364.75284957117</v>
      </c>
      <c r="S88" s="91">
        <f t="shared" si="26"/>
        <v>-72757.909828349715</v>
      </c>
      <c r="T88" s="91">
        <f>O88*(1+'Control Panel'!$C$45)</f>
        <v>44253001.395297244</v>
      </c>
      <c r="U88" s="91">
        <f>P88*(1+'Control Panel'!$C$45)</f>
        <v>38239377.144610353</v>
      </c>
      <c r="V88" s="91">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0">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141485.69543505833</v>
      </c>
      <c r="X88" s="91">
        <f t="shared" si="27"/>
        <v>-74940.647123200208</v>
      </c>
      <c r="Y88" s="90">
        <f>T88*(1+'Control Panel'!$C$45)</f>
        <v>45580591.437156163</v>
      </c>
      <c r="Z88" s="90">
        <f>U88*(1+'Control Panel'!$C$45)</f>
        <v>39386558.458948664</v>
      </c>
      <c r="AA88" s="90">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0">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145730.26629811007</v>
      </c>
      <c r="AC88" s="92">
        <f t="shared" si="28"/>
        <v>-77188.866536896239</v>
      </c>
      <c r="AD88" s="92">
        <f>Y88*(1+'Control Panel'!$C$45)</f>
        <v>46948009.180270851</v>
      </c>
      <c r="AE88" s="90">
        <f>Z88*(1+'Control Panel'!$C$45)</f>
        <v>40568155.212717123</v>
      </c>
      <c r="AF88" s="90">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0">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150102.17428705335</v>
      </c>
      <c r="AH88" s="90">
        <f t="shared" si="29"/>
        <v>-79504.532533003134</v>
      </c>
      <c r="AI88" s="91">
        <f t="shared" si="30"/>
        <v>1083077.4300154373</v>
      </c>
      <c r="AJ88" s="91">
        <f t="shared" si="31"/>
        <v>708046.72658782313</v>
      </c>
      <c r="AK88" s="91">
        <f t="shared" si="32"/>
        <v>-375030.70342761418</v>
      </c>
    </row>
    <row r="89" spans="1:37" s="93" customFormat="1" ht="14" x14ac:dyDescent="0.3">
      <c r="A89" s="85" t="str">
        <f>'ESTIMATED Earned Revenue'!A90</f>
        <v>Oxnard, CA</v>
      </c>
      <c r="B89" s="85"/>
      <c r="C89" s="86">
        <f>'ESTIMATED Earned Revenue'!$I90*1.07925</f>
        <v>42588372.478687502</v>
      </c>
      <c r="D89" s="86">
        <f>'ESTIMATED Earned Revenue'!$L90*1.07925</f>
        <v>39614412.785272501</v>
      </c>
      <c r="E89" s="87">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7">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42273.699578527252</v>
      </c>
      <c r="G89" s="88">
        <f t="shared" si="22"/>
        <v>4.7478589162144843E-3</v>
      </c>
      <c r="H89" s="89">
        <f t="shared" si="23"/>
        <v>1.0671292745816844E-3</v>
      </c>
      <c r="I89" s="90">
        <f t="shared" si="24"/>
        <v>-159929.88442147276</v>
      </c>
      <c r="J89" s="90">
        <f>C89*(1+'Control Panel'!$C$45)</f>
        <v>43866023.653048128</v>
      </c>
      <c r="K89" s="90">
        <f>D89*(1+'Control Panel'!$C$45)</f>
        <v>40802845.168830678</v>
      </c>
      <c r="L89" s="91">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1">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150970.52712467351</v>
      </c>
      <c r="N89" s="91">
        <f t="shared" si="25"/>
        <v>-57299.162335326517</v>
      </c>
      <c r="O89" s="91">
        <f>J89*(1+'Control Panel'!$C$45)</f>
        <v>45182004.362639576</v>
      </c>
      <c r="P89" s="91">
        <f>K89*(1+'Control Panel'!$C$45)</f>
        <v>42026930.523895599</v>
      </c>
      <c r="Q89" s="91">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1">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155499.64293841372</v>
      </c>
      <c r="S89" s="91">
        <f t="shared" si="26"/>
        <v>-59018.137205386331</v>
      </c>
      <c r="T89" s="91">
        <f>O89*(1+'Control Panel'!$C$45)</f>
        <v>46537464.493518762</v>
      </c>
      <c r="U89" s="91">
        <f>P89*(1+'Control Panel'!$C$45)</f>
        <v>43287738.439612471</v>
      </c>
      <c r="V89" s="91">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0">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160164.63222656614</v>
      </c>
      <c r="X89" s="91">
        <f t="shared" si="27"/>
        <v>-60788.68132154792</v>
      </c>
      <c r="Y89" s="90">
        <f>T89*(1+'Control Panel'!$C$45)</f>
        <v>47933588.428324327</v>
      </c>
      <c r="Z89" s="90">
        <f>U89*(1+'Control Panel'!$C$45)</f>
        <v>44586370.592800848</v>
      </c>
      <c r="AA89" s="90">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0">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164969.57119336314</v>
      </c>
      <c r="AC89" s="92">
        <f t="shared" si="28"/>
        <v>-62612.341761194373</v>
      </c>
      <c r="AD89" s="92">
        <f>Y89*(1+'Control Panel'!$C$45)</f>
        <v>49371596.081174061</v>
      </c>
      <c r="AE89" s="90">
        <f>Z89*(1+'Control Panel'!$C$45)</f>
        <v>45923961.710584871</v>
      </c>
      <c r="AF89" s="90">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0">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169918.65832916403</v>
      </c>
      <c r="AH89" s="90">
        <f t="shared" si="29"/>
        <v>-64490.712014030199</v>
      </c>
      <c r="AI89" s="91">
        <f t="shared" si="30"/>
        <v>1105732.0664496659</v>
      </c>
      <c r="AJ89" s="91">
        <f t="shared" si="31"/>
        <v>801523.03181218053</v>
      </c>
      <c r="AK89" s="91">
        <f t="shared" si="32"/>
        <v>-304209.0346374854</v>
      </c>
    </row>
    <row r="90" spans="1:37" s="93" customFormat="1" ht="14" x14ac:dyDescent="0.3">
      <c r="A90" s="85" t="str">
        <f>'ESTIMATED Earned Revenue'!A91</f>
        <v>Cincinnati, OH</v>
      </c>
      <c r="B90" s="85"/>
      <c r="C90" s="94">
        <f>'ESTIMATED Earned Revenue'!$I91*1.07925</f>
        <v>42845179.098825008</v>
      </c>
      <c r="D90" s="94">
        <f>'ESTIMATED Earned Revenue'!$L91*1.07925</f>
        <v>32509169.751930006</v>
      </c>
      <c r="E90" s="95">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7">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41563.175275193003</v>
      </c>
      <c r="G90" s="88">
        <f t="shared" si="22"/>
        <v>4.7194010680549417E-3</v>
      </c>
      <c r="H90" s="89">
        <f t="shared" si="23"/>
        <v>1.2785062058598244E-3</v>
      </c>
      <c r="I90" s="90">
        <f t="shared" si="24"/>
        <v>-160640.408724807</v>
      </c>
      <c r="J90" s="90">
        <f>C90*(1+'Control Panel'!$C$45)</f>
        <v>44130534.471789762</v>
      </c>
      <c r="K90" s="90">
        <f>D90*(1+'Control Panel'!$C$45)</f>
        <v>33484444.844487906</v>
      </c>
      <c r="L90" s="91">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1">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123892.44592460526</v>
      </c>
      <c r="N90" s="91">
        <f t="shared" si="25"/>
        <v>-84377.243535394766</v>
      </c>
      <c r="O90" s="91">
        <f>J90*(1+'Control Panel'!$C$45)</f>
        <v>45454450.505943455</v>
      </c>
      <c r="P90" s="91">
        <f>K90*(1+'Control Panel'!$C$45)</f>
        <v>34488978.189822547</v>
      </c>
      <c r="Q90" s="91">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1">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127609.21930234342</v>
      </c>
      <c r="S90" s="91">
        <f t="shared" si="26"/>
        <v>-86908.560841456623</v>
      </c>
      <c r="T90" s="91">
        <f>O90*(1+'Control Panel'!$C$45)</f>
        <v>46818084.021121763</v>
      </c>
      <c r="U90" s="91">
        <f>P90*(1+'Control Panel'!$C$45)</f>
        <v>35523647.535517223</v>
      </c>
      <c r="V90" s="91">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0">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131437.49588141372</v>
      </c>
      <c r="X90" s="91">
        <f t="shared" si="27"/>
        <v>-89515.817666700343</v>
      </c>
      <c r="Y90" s="90">
        <f>T90*(1+'Control Panel'!$C$45)</f>
        <v>48222626.541755415</v>
      </c>
      <c r="Z90" s="90">
        <f>U90*(1+'Control Panel'!$C$45)</f>
        <v>36589356.961582743</v>
      </c>
      <c r="AA90" s="90">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0">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135380.62075785614</v>
      </c>
      <c r="AC90" s="92">
        <f t="shared" si="28"/>
        <v>-92201.292196701368</v>
      </c>
      <c r="AD90" s="92">
        <f>Y90*(1+'Control Panel'!$C$45)</f>
        <v>49669305.338008076</v>
      </c>
      <c r="AE90" s="90">
        <f>Z90*(1+'Control Panel'!$C$45)</f>
        <v>37687037.670430228</v>
      </c>
      <c r="AF90" s="90">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0">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139442.03938059186</v>
      </c>
      <c r="AH90" s="90">
        <f t="shared" si="29"/>
        <v>-94967.330962602369</v>
      </c>
      <c r="AI90" s="91">
        <f t="shared" si="30"/>
        <v>1105732.0664496659</v>
      </c>
      <c r="AJ90" s="91">
        <f t="shared" si="31"/>
        <v>657761.82124681037</v>
      </c>
      <c r="AK90" s="91">
        <f t="shared" si="32"/>
        <v>-447970.24520285556</v>
      </c>
    </row>
    <row r="91" spans="1:37" s="93" customFormat="1" ht="14" x14ac:dyDescent="0.3">
      <c r="A91" s="85" t="str">
        <f>'ESTIMATED Earned Revenue'!A92</f>
        <v>Iowa City, IA</v>
      </c>
      <c r="B91" s="85"/>
      <c r="C91" s="86">
        <f>'ESTIMATED Earned Revenue'!$I92*1.07925</f>
        <v>43923256.634002507</v>
      </c>
      <c r="D91" s="86">
        <f>'ESTIMATED Earned Revenue'!$L92*1.07925</f>
        <v>35661156.4707525</v>
      </c>
      <c r="E91" s="87">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7">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41878.373947075248</v>
      </c>
      <c r="G91" s="88">
        <f t="shared" si="22"/>
        <v>4.6035653887163555E-3</v>
      </c>
      <c r="H91" s="89">
        <f t="shared" si="23"/>
        <v>1.1743414429484865E-3</v>
      </c>
      <c r="I91" s="90">
        <f t="shared" si="24"/>
        <v>-160325.21005292475</v>
      </c>
      <c r="J91" s="90">
        <f>C91*(1+'Control Panel'!$C$45)</f>
        <v>45240954.33302258</v>
      </c>
      <c r="K91" s="90">
        <f>D91*(1+'Control Panel'!$C$45)</f>
        <v>36730991.164875075</v>
      </c>
      <c r="L91" s="91">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1">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135904.6673100378</v>
      </c>
      <c r="N91" s="91">
        <f t="shared" si="25"/>
        <v>-72365.022149962228</v>
      </c>
      <c r="O91" s="91">
        <f>J91*(1+'Control Panel'!$C$45)</f>
        <v>46598182.963013262</v>
      </c>
      <c r="P91" s="91">
        <f>K91*(1+'Control Panel'!$C$45)</f>
        <v>37832920.899821326</v>
      </c>
      <c r="Q91" s="91">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1">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139981.80732933892</v>
      </c>
      <c r="S91" s="91">
        <f t="shared" si="26"/>
        <v>-74535.972814461129</v>
      </c>
      <c r="T91" s="91">
        <f>O91*(1+'Control Panel'!$C$45)</f>
        <v>47996128.451903664</v>
      </c>
      <c r="U91" s="91">
        <f>P91*(1+'Control Panel'!$C$45)</f>
        <v>38967908.526815966</v>
      </c>
      <c r="V91" s="91">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0">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144181.26154921908</v>
      </c>
      <c r="X91" s="91">
        <f t="shared" si="27"/>
        <v>-76772.051998894982</v>
      </c>
      <c r="Y91" s="90">
        <f>T91*(1+'Control Panel'!$C$45)</f>
        <v>49436012.305460773</v>
      </c>
      <c r="Z91" s="90">
        <f>U91*(1+'Control Panel'!$C$45)</f>
        <v>40136945.782620445</v>
      </c>
      <c r="AA91" s="90">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0">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148506.69939569564</v>
      </c>
      <c r="AC91" s="92">
        <f t="shared" si="28"/>
        <v>-79075.213558861869</v>
      </c>
      <c r="AD91" s="92">
        <f>Y91*(1+'Control Panel'!$C$45)</f>
        <v>50919092.6746246</v>
      </c>
      <c r="AE91" s="90">
        <f>Z91*(1+'Control Panel'!$C$45)</f>
        <v>41341054.156099059</v>
      </c>
      <c r="AF91" s="90">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0">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152961.90037756652</v>
      </c>
      <c r="AH91" s="90">
        <f t="shared" si="29"/>
        <v>-81447.469965627708</v>
      </c>
      <c r="AI91" s="91">
        <f t="shared" si="30"/>
        <v>1105732.0664496659</v>
      </c>
      <c r="AJ91" s="91">
        <f t="shared" si="31"/>
        <v>721536.33596185804</v>
      </c>
      <c r="AK91" s="91">
        <f t="shared" si="32"/>
        <v>-384195.73048780789</v>
      </c>
    </row>
    <row r="92" spans="1:37" s="93" customFormat="1" ht="14" x14ac:dyDescent="0.3">
      <c r="A92" s="85" t="str">
        <f>'ESTIMATED Earned Revenue'!A93</f>
        <v>Tallahassee, FL</v>
      </c>
      <c r="B92" s="85"/>
      <c r="C92" s="86">
        <f>'ESTIMATED Earned Revenue'!$I93*1.07925</f>
        <v>44355585.178409994</v>
      </c>
      <c r="D92" s="86">
        <f>'ESTIMATED Earned Revenue'!$L93*1.07925</f>
        <v>42771485.156737499</v>
      </c>
      <c r="E92" s="87">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7">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42569.175900000002</v>
      </c>
      <c r="G92" s="88">
        <f t="shared" si="22"/>
        <v>4.5586949915480375E-3</v>
      </c>
      <c r="H92" s="89">
        <f t="shared" si="23"/>
        <v>9.9526999691509129E-4</v>
      </c>
      <c r="I92" s="90">
        <f t="shared" si="24"/>
        <v>-159634.4081</v>
      </c>
      <c r="J92" s="90">
        <f>C92*(1+'Control Panel'!$C$45)</f>
        <v>45686252.733762294</v>
      </c>
      <c r="K92" s="90">
        <f>D92*(1+'Control Panel'!$C$45)</f>
        <v>44054629.711439624</v>
      </c>
      <c r="L92" s="91">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1">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163002.12993232661</v>
      </c>
      <c r="N92" s="91">
        <f t="shared" si="25"/>
        <v>-45267.559527673409</v>
      </c>
      <c r="O92" s="91">
        <f>J92*(1+'Control Panel'!$C$45)</f>
        <v>47056840.315775163</v>
      </c>
      <c r="P92" s="91">
        <f>K92*(1+'Control Panel'!$C$45)</f>
        <v>45376268.602782816</v>
      </c>
      <c r="Q92" s="91">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1">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167892.19383029643</v>
      </c>
      <c r="S92" s="91">
        <f t="shared" si="26"/>
        <v>-46625.58631350362</v>
      </c>
      <c r="T92" s="91">
        <f>O92*(1+'Control Panel'!$C$45)</f>
        <v>48468545.525248423</v>
      </c>
      <c r="U92" s="91">
        <f>P92*(1+'Control Panel'!$C$45)</f>
        <v>46737556.660866298</v>
      </c>
      <c r="V92" s="91">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0">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172928.95964520532</v>
      </c>
      <c r="X92" s="91">
        <f t="shared" si="27"/>
        <v>-48024.353902908741</v>
      </c>
      <c r="Y92" s="90">
        <f>T92*(1+'Control Panel'!$C$45)</f>
        <v>49922601.891005874</v>
      </c>
      <c r="Z92" s="90">
        <f>U92*(1+'Control Panel'!$C$45)</f>
        <v>48139683.360692285</v>
      </c>
      <c r="AA92" s="90">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0">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178116.82843456147</v>
      </c>
      <c r="AC92" s="92">
        <f t="shared" si="28"/>
        <v>-49465.084519996046</v>
      </c>
      <c r="AD92" s="92">
        <f>Y92*(1+'Control Panel'!$C$45)</f>
        <v>51420279.947736055</v>
      </c>
      <c r="AE92" s="90">
        <f>Z92*(1+'Control Panel'!$C$45)</f>
        <v>49583873.861513056</v>
      </c>
      <c r="AF92" s="90">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0">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183460.3332875983</v>
      </c>
      <c r="AH92" s="90">
        <f t="shared" si="29"/>
        <v>-50949.037055595923</v>
      </c>
      <c r="AI92" s="91">
        <f t="shared" si="30"/>
        <v>1105732.0664496659</v>
      </c>
      <c r="AJ92" s="91">
        <f t="shared" si="31"/>
        <v>865400.44512998813</v>
      </c>
      <c r="AK92" s="91">
        <f t="shared" si="32"/>
        <v>-240331.6213196778</v>
      </c>
    </row>
    <row r="93" spans="1:37" s="93" customFormat="1" ht="14" x14ac:dyDescent="0.3">
      <c r="A93" s="85" t="str">
        <f>'ESTIMATED Earned Revenue'!A94</f>
        <v>Tucson, AZ</v>
      </c>
      <c r="B93" s="85"/>
      <c r="C93" s="86">
        <f>'ESTIMATED Earned Revenue'!$I94*1.07925</f>
        <v>44594507.471250005</v>
      </c>
      <c r="D93" s="86">
        <f>'ESTIMATED Earned Revenue'!$L94*1.07925</f>
        <v>42393951.257250004</v>
      </c>
      <c r="E93" s="87">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7">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42551.653425725002</v>
      </c>
      <c r="G93" s="88">
        <f t="shared" si="22"/>
        <v>4.5342710451586506E-3</v>
      </c>
      <c r="H93" s="89">
        <f t="shared" si="23"/>
        <v>1.0037199214462942E-3</v>
      </c>
      <c r="I93" s="90">
        <f t="shared" si="24"/>
        <v>-159651.930574275</v>
      </c>
      <c r="J93" s="90">
        <f>C93*(1+'Control Panel'!$C$45)</f>
        <v>45932342.695387505</v>
      </c>
      <c r="K93" s="90">
        <f>D93*(1+'Control Panel'!$C$45)</f>
        <v>43665769.794967502</v>
      </c>
      <c r="L93" s="91">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1">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161563.34824137978</v>
      </c>
      <c r="N93" s="91">
        <f t="shared" si="25"/>
        <v>-46706.341218620248</v>
      </c>
      <c r="O93" s="91">
        <f>J93*(1+'Control Panel'!$C$45)</f>
        <v>47310312.976249129</v>
      </c>
      <c r="P93" s="91">
        <f>K93*(1+'Control Panel'!$C$45)</f>
        <v>44975742.888816528</v>
      </c>
      <c r="Q93" s="91">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1">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166410.24868862116</v>
      </c>
      <c r="S93" s="91">
        <f t="shared" si="26"/>
        <v>-48107.531455178891</v>
      </c>
      <c r="T93" s="91">
        <f>O93*(1+'Control Panel'!$C$45)</f>
        <v>48729622.3655366</v>
      </c>
      <c r="U93" s="91">
        <f>P93*(1+'Control Panel'!$C$45)</f>
        <v>46325015.175481021</v>
      </c>
      <c r="V93" s="91">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0">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171402.55614927979</v>
      </c>
      <c r="X93" s="91">
        <f t="shared" si="27"/>
        <v>-49550.757398834277</v>
      </c>
      <c r="Y93" s="90">
        <f>T93*(1+'Control Panel'!$C$45)</f>
        <v>50191511.036502697</v>
      </c>
      <c r="Z93" s="90">
        <f>U93*(1+'Control Panel'!$C$45)</f>
        <v>47714765.630745456</v>
      </c>
      <c r="AA93" s="90">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0">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176544.63283375819</v>
      </c>
      <c r="AC93" s="92">
        <f t="shared" si="28"/>
        <v>-51037.280120799318</v>
      </c>
      <c r="AD93" s="92">
        <f>Y93*(1+'Control Panel'!$C$45)</f>
        <v>51697256.367597781</v>
      </c>
      <c r="AE93" s="90">
        <f>Z93*(1+'Control Panel'!$C$45)</f>
        <v>49146208.599667817</v>
      </c>
      <c r="AF93" s="90">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0">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181840.97181877092</v>
      </c>
      <c r="AH93" s="90">
        <f t="shared" si="29"/>
        <v>-52568.398524423304</v>
      </c>
      <c r="AI93" s="91">
        <f t="shared" si="30"/>
        <v>1105732.0664496659</v>
      </c>
      <c r="AJ93" s="91">
        <f t="shared" si="31"/>
        <v>857761.75773180998</v>
      </c>
      <c r="AK93" s="91">
        <f t="shared" si="32"/>
        <v>-247970.30871785595</v>
      </c>
    </row>
    <row r="94" spans="1:37" s="93" customFormat="1" ht="14" x14ac:dyDescent="0.3">
      <c r="A94" s="85" t="str">
        <f>'ESTIMATED Earned Revenue'!A95</f>
        <v>Detroit, MI</v>
      </c>
      <c r="B94" s="85"/>
      <c r="C94" s="86">
        <f>'ESTIMATED Earned Revenue'!$I95*1.07925</f>
        <v>45346538.5845</v>
      </c>
      <c r="D94" s="86">
        <f>'ESTIMATED Earned Revenue'!$L95*1.07925</f>
        <v>22163881.6395</v>
      </c>
      <c r="E94" s="87">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7">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40528.646463949997</v>
      </c>
      <c r="G94" s="88">
        <f t="shared" si="22"/>
        <v>4.4590742824440329E-3</v>
      </c>
      <c r="H94" s="89">
        <f t="shared" si="23"/>
        <v>1.8285897354604487E-3</v>
      </c>
      <c r="I94" s="90">
        <f t="shared" si="24"/>
        <v>-161674.93753605001</v>
      </c>
      <c r="J94" s="90">
        <f>C94*(1+'Control Panel'!$C$45)</f>
        <v>46706934.742035002</v>
      </c>
      <c r="K94" s="90">
        <f>D94*(1+'Control Panel'!$C$45)</f>
        <v>22828798.088684998</v>
      </c>
      <c r="L94" s="91">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1">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84466.552928134493</v>
      </c>
      <c r="N94" s="91">
        <f t="shared" si="25"/>
        <v>-123803.13653186553</v>
      </c>
      <c r="O94" s="91">
        <f>J94*(1+'Control Panel'!$C$45)</f>
        <v>48108142.784296051</v>
      </c>
      <c r="P94" s="91">
        <f>K94*(1+'Control Panel'!$C$45)</f>
        <v>23513662.03134555</v>
      </c>
      <c r="Q94" s="91">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1">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87000.549515978535</v>
      </c>
      <c r="S94" s="91">
        <f t="shared" si="26"/>
        <v>-127517.23062782151</v>
      </c>
      <c r="T94" s="91">
        <f>O94*(1+'Control Panel'!$C$45)</f>
        <v>49551387.06782493</v>
      </c>
      <c r="U94" s="91">
        <f>P94*(1+'Control Panel'!$C$45)</f>
        <v>24219071.892285917</v>
      </c>
      <c r="V94" s="91">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0">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89610.56600145789</v>
      </c>
      <c r="X94" s="91">
        <f t="shared" si="27"/>
        <v>-131342.74754665617</v>
      </c>
      <c r="Y94" s="90">
        <f>T94*(1+'Control Panel'!$C$45)</f>
        <v>51037928.679859675</v>
      </c>
      <c r="Z94" s="90">
        <f>U94*(1+'Control Panel'!$C$45)</f>
        <v>24945644.049054496</v>
      </c>
      <c r="AA94" s="90">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0">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92298.882981501636</v>
      </c>
      <c r="AC94" s="92">
        <f t="shared" si="28"/>
        <v>-135283.02997305588</v>
      </c>
      <c r="AD94" s="92">
        <f>Y94*(1+'Control Panel'!$C$45)</f>
        <v>52569066.540255465</v>
      </c>
      <c r="AE94" s="90">
        <f>Z94*(1+'Control Panel'!$C$45)</f>
        <v>25694013.370526131</v>
      </c>
      <c r="AF94" s="90">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0">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95067.84947094669</v>
      </c>
      <c r="AH94" s="90">
        <f t="shared" si="29"/>
        <v>-139341.52087224752</v>
      </c>
      <c r="AI94" s="91">
        <f t="shared" si="30"/>
        <v>1105732.0664496659</v>
      </c>
      <c r="AJ94" s="91">
        <f t="shared" si="31"/>
        <v>448444.40089801926</v>
      </c>
      <c r="AK94" s="91">
        <f t="shared" si="32"/>
        <v>-657287.66555164661</v>
      </c>
    </row>
    <row r="95" spans="1:37" s="93" customFormat="1" ht="14" x14ac:dyDescent="0.3">
      <c r="A95" s="85" t="str">
        <f>'ESTIMATED Earned Revenue'!A96</f>
        <v>Canton, OH</v>
      </c>
      <c r="B95" s="85"/>
      <c r="C95" s="86">
        <f>'ESTIMATED Earned Revenue'!$I96*1.07925</f>
        <v>45878053.020750001</v>
      </c>
      <c r="D95" s="86">
        <f>'ESTIMATED Earned Revenue'!$L96*1.07925</f>
        <v>42561348.328500003</v>
      </c>
      <c r="E95" s="87">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7">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42568.393132849997</v>
      </c>
      <c r="G95" s="88">
        <f t="shared" si="22"/>
        <v>4.4074142359211742E-3</v>
      </c>
      <c r="H95" s="89">
        <f t="shared" si="23"/>
        <v>1.0001655211741795E-3</v>
      </c>
      <c r="I95" s="90">
        <f t="shared" si="24"/>
        <v>-159635.19086715</v>
      </c>
      <c r="J95" s="90">
        <f>C95*(1+'Control Panel'!$C$45)</f>
        <v>47254394.611372501</v>
      </c>
      <c r="K95" s="90">
        <f>D95*(1+'Control Panel'!$C$45)</f>
        <v>43838188.778355002</v>
      </c>
      <c r="L95" s="91">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1">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162201.29847991353</v>
      </c>
      <c r="N95" s="91">
        <f t="shared" si="25"/>
        <v>-46068.390980086493</v>
      </c>
      <c r="O95" s="91">
        <f>J95*(1+'Control Panel'!$C$45)</f>
        <v>48672026.449713677</v>
      </c>
      <c r="P95" s="91">
        <f>K95*(1+'Control Panel'!$C$45)</f>
        <v>45153334.441705652</v>
      </c>
      <c r="Q95" s="91">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1">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167067.33743431093</v>
      </c>
      <c r="S95" s="91">
        <f t="shared" si="26"/>
        <v>-47450.442709489114</v>
      </c>
      <c r="T95" s="91">
        <f>O95*(1+'Control Panel'!$C$45)</f>
        <v>50132187.243205085</v>
      </c>
      <c r="U95" s="91">
        <f>P95*(1+'Control Panel'!$C$45)</f>
        <v>46507934.474956825</v>
      </c>
      <c r="V95" s="91">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0">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172079.35755734026</v>
      </c>
      <c r="X95" s="91">
        <f t="shared" si="27"/>
        <v>-48873.9559907738</v>
      </c>
      <c r="Y95" s="90">
        <f>T95*(1+'Control Panel'!$C$45)</f>
        <v>51636152.860501237</v>
      </c>
      <c r="Z95" s="90">
        <f>U95*(1+'Control Panel'!$C$45)</f>
        <v>47903172.509205535</v>
      </c>
      <c r="AA95" s="90">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0">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177241.7382840605</v>
      </c>
      <c r="AC95" s="92">
        <f t="shared" si="28"/>
        <v>-50340.174670497014</v>
      </c>
      <c r="AD95" s="92">
        <f>Y95*(1+'Control Panel'!$C$45)</f>
        <v>53185237.446316272</v>
      </c>
      <c r="AE95" s="90">
        <f>Z95*(1+'Control Panel'!$C$45)</f>
        <v>49340267.684481703</v>
      </c>
      <c r="AF95" s="90">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0">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182558.9904325823</v>
      </c>
      <c r="AH95" s="90">
        <f t="shared" si="29"/>
        <v>-51850.379910611926</v>
      </c>
      <c r="AI95" s="91">
        <f t="shared" si="30"/>
        <v>1105732.0664496659</v>
      </c>
      <c r="AJ95" s="91">
        <f t="shared" si="31"/>
        <v>861148.72218820755</v>
      </c>
      <c r="AK95" s="91">
        <f t="shared" si="32"/>
        <v>-244583.34426145838</v>
      </c>
    </row>
    <row r="96" spans="1:37" s="93" customFormat="1" ht="14" x14ac:dyDescent="0.3">
      <c r="A96" s="85" t="str">
        <f>'ESTIMATED Earned Revenue'!A97</f>
        <v>Salinas, CA</v>
      </c>
      <c r="B96" s="85"/>
      <c r="C96" s="86">
        <f>'ESTIMATED Earned Revenue'!$I97*1.07925</f>
        <v>45936532.451812498</v>
      </c>
      <c r="D96" s="86">
        <f>'ESTIMATED Earned Revenue'!$L97*1.07925</f>
        <v>40948622.085562505</v>
      </c>
      <c r="E96" s="87">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7">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42407.120508556247</v>
      </c>
      <c r="G96" s="88">
        <f t="shared" si="22"/>
        <v>4.4018033840954778E-3</v>
      </c>
      <c r="H96" s="89">
        <f t="shared" si="23"/>
        <v>1.0356177655977336E-3</v>
      </c>
      <c r="I96" s="90">
        <f t="shared" si="24"/>
        <v>-159796.46349144375</v>
      </c>
      <c r="J96" s="90">
        <f>C96*(1+'Control Panel'!$C$45)</f>
        <v>47314628.425366871</v>
      </c>
      <c r="K96" s="90">
        <f>D96*(1+'Control Panel'!$C$45)</f>
        <v>42177080.748129383</v>
      </c>
      <c r="L96" s="91">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1">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156055.19876807873</v>
      </c>
      <c r="N96" s="91">
        <f t="shared" si="25"/>
        <v>-52214.490691921295</v>
      </c>
      <c r="O96" s="91">
        <f>J96*(1+'Control Panel'!$C$45)</f>
        <v>48734067.278127879</v>
      </c>
      <c r="P96" s="91">
        <f>K96*(1+'Control Panel'!$C$45)</f>
        <v>43442393.170573264</v>
      </c>
      <c r="Q96" s="91">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1">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160736.85473112107</v>
      </c>
      <c r="S96" s="91">
        <f t="shared" si="26"/>
        <v>-53780.925412678975</v>
      </c>
      <c r="T96" s="91">
        <f>O96*(1+'Control Panel'!$C$45)</f>
        <v>50196089.296471715</v>
      </c>
      <c r="U96" s="91">
        <f>P96*(1+'Control Panel'!$C$45)</f>
        <v>44745664.965690464</v>
      </c>
      <c r="V96" s="91">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0">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165558.96037305472</v>
      </c>
      <c r="X96" s="91">
        <f t="shared" si="27"/>
        <v>-55394.353175059339</v>
      </c>
      <c r="Y96" s="90">
        <f>T96*(1+'Control Panel'!$C$45)</f>
        <v>51701971.97536587</v>
      </c>
      <c r="Z96" s="90">
        <f>U96*(1+'Control Panel'!$C$45)</f>
        <v>46088034.914661177</v>
      </c>
      <c r="AA96" s="90">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0">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170525.72918424636</v>
      </c>
      <c r="AC96" s="92">
        <f t="shared" si="28"/>
        <v>-57056.183770311152</v>
      </c>
      <c r="AD96" s="92">
        <f>Y96*(1+'Control Panel'!$C$45)</f>
        <v>53253031.13462685</v>
      </c>
      <c r="AE96" s="90">
        <f>Z96*(1+'Control Panel'!$C$45)</f>
        <v>47470675.962101012</v>
      </c>
      <c r="AF96" s="90">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0">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175641.50105977376</v>
      </c>
      <c r="AH96" s="90">
        <f t="shared" si="29"/>
        <v>-58767.86928342047</v>
      </c>
      <c r="AI96" s="91">
        <f t="shared" si="30"/>
        <v>1105732.0664496659</v>
      </c>
      <c r="AJ96" s="91">
        <f t="shared" si="31"/>
        <v>828518.24411627464</v>
      </c>
      <c r="AK96" s="91">
        <f t="shared" si="32"/>
        <v>-277213.82233339129</v>
      </c>
    </row>
    <row r="97" spans="1:80" s="93" customFormat="1" ht="14" x14ac:dyDescent="0.3">
      <c r="A97" s="85" t="str">
        <f>'ESTIMATED Earned Revenue'!A98</f>
        <v>Durham, NC</v>
      </c>
      <c r="B97" s="85"/>
      <c r="C97" s="86">
        <f>'ESTIMATED Earned Revenue'!$I98*1.07925</f>
        <v>46897833.680002503</v>
      </c>
      <c r="D97" s="86">
        <f>'ESTIMATED Earned Revenue'!$L98*1.07925</f>
        <v>46897833.680002503</v>
      </c>
      <c r="E97" s="87">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7">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42569.175900000002</v>
      </c>
      <c r="G97" s="88">
        <f t="shared" si="22"/>
        <v>4.3115762101015925E-3</v>
      </c>
      <c r="H97" s="89">
        <f t="shared" si="23"/>
        <v>9.0770026160401807E-4</v>
      </c>
      <c r="I97" s="90">
        <f t="shared" si="24"/>
        <v>-159634.4081</v>
      </c>
      <c r="J97" s="90">
        <f>C97*(1+'Control Panel'!$C$45)</f>
        <v>48304768.690402582</v>
      </c>
      <c r="K97" s="90">
        <f>D97*(1+'Control Panel'!$C$45)</f>
        <v>48304768.690402582</v>
      </c>
      <c r="L97" s="91">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1">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178727.64415448956</v>
      </c>
      <c r="N97" s="91">
        <f t="shared" si="25"/>
        <v>-29542.045305510459</v>
      </c>
      <c r="O97" s="91">
        <f>J97*(1+'Control Panel'!$C$45)</f>
        <v>49753911.751114659</v>
      </c>
      <c r="P97" s="91">
        <f>K97*(1+'Control Panel'!$C$45)</f>
        <v>49753911.751114659</v>
      </c>
      <c r="Q97" s="91">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1">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184089.47347912425</v>
      </c>
      <c r="S97" s="91">
        <f t="shared" si="26"/>
        <v>-30428.306664675794</v>
      </c>
      <c r="T97" s="91">
        <f>O97*(1+'Control Panel'!$C$45)</f>
        <v>51246529.103648104</v>
      </c>
      <c r="U97" s="91">
        <f>P97*(1+'Control Panel'!$C$45)</f>
        <v>51246529.103648104</v>
      </c>
      <c r="V97" s="91">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0">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189612.15768349799</v>
      </c>
      <c r="X97" s="91">
        <f t="shared" si="27"/>
        <v>-31341.15586461607</v>
      </c>
      <c r="Y97" s="90">
        <f>T97*(1+'Control Panel'!$C$45)</f>
        <v>52783924.976757549</v>
      </c>
      <c r="Z97" s="90">
        <f>U97*(1+'Control Panel'!$C$45)</f>
        <v>52783924.976757549</v>
      </c>
      <c r="AA97" s="90">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0">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195300.52241400295</v>
      </c>
      <c r="AC97" s="92">
        <f t="shared" si="28"/>
        <v>-32281.390540554567</v>
      </c>
      <c r="AD97" s="92">
        <f>Y97*(1+'Control Panel'!$C$45)</f>
        <v>54367442.726060279</v>
      </c>
      <c r="AE97" s="90">
        <f>Z97*(1+'Control Panel'!$C$45)</f>
        <v>54367442.726060279</v>
      </c>
      <c r="AF97" s="90">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0">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201159.53808642304</v>
      </c>
      <c r="AH97" s="90">
        <f t="shared" si="29"/>
        <v>-33249.832256771188</v>
      </c>
      <c r="AI97" s="91">
        <f t="shared" si="30"/>
        <v>1105732.0664496659</v>
      </c>
      <c r="AJ97" s="91">
        <f t="shared" si="31"/>
        <v>948889.33581753774</v>
      </c>
      <c r="AK97" s="91">
        <f t="shared" si="32"/>
        <v>-156842.73063212819</v>
      </c>
    </row>
    <row r="98" spans="1:80" s="93" customFormat="1" ht="14" x14ac:dyDescent="0.3">
      <c r="A98" s="85" t="str">
        <f>'ESTIMATED Earned Revenue'!A99</f>
        <v>Oklahoma City, OK</v>
      </c>
      <c r="B98" s="85"/>
      <c r="C98" s="86">
        <f>'ESTIMATED Earned Revenue'!$I99*1.07925</f>
        <v>47310780.718342498</v>
      </c>
      <c r="D98" s="86">
        <f>'ESTIMATED Earned Revenue'!$L99*1.07925</f>
        <v>44414580.9658425</v>
      </c>
      <c r="E98" s="87">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7">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42569.175900000002</v>
      </c>
      <c r="G98" s="88">
        <f t="shared" si="22"/>
        <v>4.2739430829473761E-3</v>
      </c>
      <c r="H98" s="89">
        <f t="shared" si="23"/>
        <v>9.5845046771325551E-4</v>
      </c>
      <c r="I98" s="90">
        <f t="shared" si="24"/>
        <v>-159634.4081</v>
      </c>
      <c r="J98" s="90">
        <f>C98*(1+'Control Panel'!$C$45)</f>
        <v>48730104.139892772</v>
      </c>
      <c r="K98" s="90">
        <f>D98*(1+'Control Panel'!$C$45)</f>
        <v>45747018.394817777</v>
      </c>
      <c r="L98" s="91">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1">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169263.96806082578</v>
      </c>
      <c r="N98" s="91">
        <f t="shared" si="25"/>
        <v>-39005.721399174246</v>
      </c>
      <c r="O98" s="91">
        <f>J98*(1+'Control Panel'!$C$45)</f>
        <v>50192007.264089555</v>
      </c>
      <c r="P98" s="91">
        <f>K98*(1+'Control Panel'!$C$45)</f>
        <v>47119428.946662314</v>
      </c>
      <c r="Q98" s="91">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1">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174341.88710265057</v>
      </c>
      <c r="S98" s="91">
        <f t="shared" si="26"/>
        <v>-40175.89304114948</v>
      </c>
      <c r="T98" s="91">
        <f>O98*(1+'Control Panel'!$C$45)</f>
        <v>51697767.482012242</v>
      </c>
      <c r="U98" s="91">
        <f>P98*(1+'Control Panel'!$C$45)</f>
        <v>48533011.815062188</v>
      </c>
      <c r="V98" s="91">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0">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179572.14371573011</v>
      </c>
      <c r="X98" s="91">
        <f t="shared" si="27"/>
        <v>-41381.169832383952</v>
      </c>
      <c r="Y98" s="90">
        <f>T98*(1+'Control Panel'!$C$45)</f>
        <v>53248700.50647261</v>
      </c>
      <c r="Z98" s="90">
        <f>U98*(1+'Control Panel'!$C$45)</f>
        <v>49989002.169514053</v>
      </c>
      <c r="AA98" s="90">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0">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184959.308027202</v>
      </c>
      <c r="AC98" s="92">
        <f t="shared" si="28"/>
        <v>-42622.604927355511</v>
      </c>
      <c r="AD98" s="92">
        <f>Y98*(1+'Control Panel'!$C$45)</f>
        <v>54846161.521666788</v>
      </c>
      <c r="AE98" s="90">
        <f>Z98*(1+'Control Panel'!$C$45)</f>
        <v>51488672.234599479</v>
      </c>
      <c r="AF98" s="90">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0">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190508.08726801808</v>
      </c>
      <c r="AH98" s="90">
        <f t="shared" si="29"/>
        <v>-43901.28307517615</v>
      </c>
      <c r="AI98" s="91">
        <f t="shared" si="30"/>
        <v>1105732.0664496659</v>
      </c>
      <c r="AJ98" s="91">
        <f t="shared" si="31"/>
        <v>898645.39417442644</v>
      </c>
      <c r="AK98" s="91">
        <f t="shared" si="32"/>
        <v>-207086.67227523949</v>
      </c>
    </row>
    <row r="99" spans="1:80" s="93" customFormat="1" ht="14" x14ac:dyDescent="0.3">
      <c r="A99" s="85" t="str">
        <f>'ESTIMATED Earned Revenue'!A100</f>
        <v>New Orleans, LA</v>
      </c>
      <c r="B99" s="85"/>
      <c r="C99" s="94">
        <f>'ESTIMATED Earned Revenue'!$I100*1.07925</f>
        <v>48347033.819250003</v>
      </c>
      <c r="D99" s="94">
        <f>'ESTIMATED Earned Revenue'!$L100*1.07925</f>
        <v>38384382.634875</v>
      </c>
      <c r="E99" s="95">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7">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42150.696563487501</v>
      </c>
      <c r="G99" s="88">
        <f t="shared" ref="G99:G130" si="33">E99/$C99</f>
        <v>4.1823369093532681E-3</v>
      </c>
      <c r="H99" s="89">
        <f t="shared" ref="H99:H130" si="34">F99/$D99</f>
        <v>1.0981209979183182E-3</v>
      </c>
      <c r="I99" s="90">
        <f t="shared" ref="I99:I130" si="35">F99-E99</f>
        <v>-160052.88743651251</v>
      </c>
      <c r="J99" s="90">
        <f>C99*(1+'Control Panel'!$C$45)</f>
        <v>49797444.833827503</v>
      </c>
      <c r="K99" s="90">
        <f>D99*(1+'Control Panel'!$C$45)</f>
        <v>39535914.113921247</v>
      </c>
      <c r="L99" s="91">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1">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146282.88222150863</v>
      </c>
      <c r="N99" s="91">
        <f t="shared" ref="N99:N130" si="36">M99-L99</f>
        <v>-61986.807238491398</v>
      </c>
      <c r="O99" s="91">
        <f>J99*(1+'Control Panel'!$C$45)</f>
        <v>51291368.178842328</v>
      </c>
      <c r="P99" s="91">
        <f>K99*(1+'Control Panel'!$C$45)</f>
        <v>40721991.537338883</v>
      </c>
      <c r="Q99" s="91">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1">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150671.36868815386</v>
      </c>
      <c r="S99" s="91">
        <f t="shared" ref="S99:S130" si="37">R99-Q99</f>
        <v>-63846.411455646186</v>
      </c>
      <c r="T99" s="91">
        <f>O99*(1+'Control Panel'!$C$45)</f>
        <v>52830109.224207602</v>
      </c>
      <c r="U99" s="91">
        <f>P99*(1+'Control Panel'!$C$45)</f>
        <v>41943651.283459052</v>
      </c>
      <c r="V99" s="91">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0">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155191.5097487985</v>
      </c>
      <c r="X99" s="91">
        <f t="shared" ref="X99:X130" si="38">W99-V99</f>
        <v>-65761.803799315559</v>
      </c>
      <c r="Y99" s="90">
        <f>T99*(1+'Control Panel'!$C$45)</f>
        <v>54415012.500933833</v>
      </c>
      <c r="Z99" s="90">
        <f>U99*(1+'Control Panel'!$C$45)</f>
        <v>43201960.821962826</v>
      </c>
      <c r="AA99" s="90">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0">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159847.25504126246</v>
      </c>
      <c r="AC99" s="92">
        <f t="shared" ref="AC99:AC130" si="39">AB99-AA99</f>
        <v>-67734.657913295057</v>
      </c>
      <c r="AD99" s="92">
        <f>Y99*(1+'Control Panel'!$C$45)</f>
        <v>56047462.875961848</v>
      </c>
      <c r="AE99" s="90">
        <f>Z99*(1+'Control Panel'!$C$45)</f>
        <v>44498019.646621712</v>
      </c>
      <c r="AF99" s="90">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0">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164642.67269250035</v>
      </c>
      <c r="AH99" s="90">
        <f t="shared" ref="AH99:AH130" si="40">AG99-AF99</f>
        <v>-69766.697650693881</v>
      </c>
      <c r="AI99" s="91">
        <f t="shared" ref="AI99:AI130" si="41">L99+Q99+V99+AA99+AF99</f>
        <v>1105732.0664496659</v>
      </c>
      <c r="AJ99" s="91">
        <f t="shared" ref="AJ99:AJ130" si="42">M99+R99+W99+AB99+AG99</f>
        <v>776635.68839222379</v>
      </c>
      <c r="AK99" s="91">
        <f t="shared" ref="AK99:AK130" si="43">AJ99-AI99</f>
        <v>-329096.37805744214</v>
      </c>
    </row>
    <row r="100" spans="1:80" s="93" customFormat="1" ht="14" x14ac:dyDescent="0.3">
      <c r="A100" s="85" t="str">
        <f>'ESTIMATED Earned Revenue'!A101</f>
        <v>Edmonton, AB</v>
      </c>
      <c r="B100" s="85"/>
      <c r="C100" s="86">
        <f>'ESTIMATED Earned Revenue'!$I101*1.07925</f>
        <v>49117181.223000005</v>
      </c>
      <c r="D100" s="86">
        <f>'ESTIMATED Earned Revenue'!$L101*1.07925</f>
        <v>46153189.461000003</v>
      </c>
      <c r="E100" s="87">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7">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42569.175900000002</v>
      </c>
      <c r="G100" s="88">
        <f t="shared" si="33"/>
        <v>4.1167587179313644E-3</v>
      </c>
      <c r="H100" s="89">
        <f t="shared" si="34"/>
        <v>9.2234526794668142E-4</v>
      </c>
      <c r="I100" s="90">
        <f t="shared" si="35"/>
        <v>-159634.4081</v>
      </c>
      <c r="J100" s="90">
        <f>C100*(1+'Control Panel'!$C$45)</f>
        <v>50590696.659690008</v>
      </c>
      <c r="K100" s="90">
        <f>D100*(1+'Control Panel'!$C$45)</f>
        <v>47537785.144830003</v>
      </c>
      <c r="L100" s="91">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1">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175889.80503587102</v>
      </c>
      <c r="N100" s="91">
        <f t="shared" si="36"/>
        <v>-32379.884424129006</v>
      </c>
      <c r="O100" s="91">
        <f>J100*(1+'Control Panel'!$C$45)</f>
        <v>52108417.559480712</v>
      </c>
      <c r="P100" s="91">
        <f>K100*(1+'Control Panel'!$C$45)</f>
        <v>48963918.699174903</v>
      </c>
      <c r="Q100" s="91">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1">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181166.49918694716</v>
      </c>
      <c r="S100" s="91">
        <f t="shared" si="37"/>
        <v>-33351.28095685289</v>
      </c>
      <c r="T100" s="91">
        <f>O100*(1+'Control Panel'!$C$45)</f>
        <v>53671670.086265132</v>
      </c>
      <c r="U100" s="91">
        <f>P100*(1+'Control Panel'!$C$45)</f>
        <v>50432836.260150149</v>
      </c>
      <c r="V100" s="91">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0">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186601.49416255555</v>
      </c>
      <c r="X100" s="91">
        <f t="shared" si="38"/>
        <v>-34351.819385558512</v>
      </c>
      <c r="Y100" s="90">
        <f>T100*(1+'Control Panel'!$C$45)</f>
        <v>55281820.188853085</v>
      </c>
      <c r="Z100" s="90">
        <f>U100*(1+'Control Panel'!$C$45)</f>
        <v>51945821.347954653</v>
      </c>
      <c r="AA100" s="90">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0">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192199.53898743223</v>
      </c>
      <c r="AC100" s="92">
        <f t="shared" si="39"/>
        <v>-35382.373967125284</v>
      </c>
      <c r="AD100" s="92">
        <f>Y100*(1+'Control Panel'!$C$45)</f>
        <v>56940274.794518679</v>
      </c>
      <c r="AE100" s="90">
        <f>Z100*(1+'Control Panel'!$C$45)</f>
        <v>53504195.988393292</v>
      </c>
      <c r="AF100" s="90">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0">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197965.52515705518</v>
      </c>
      <c r="AH100" s="90">
        <f t="shared" si="40"/>
        <v>-36443.845186139049</v>
      </c>
      <c r="AI100" s="91">
        <f t="shared" si="41"/>
        <v>1105732.0664496659</v>
      </c>
      <c r="AJ100" s="91">
        <f t="shared" si="42"/>
        <v>933822.86252986128</v>
      </c>
      <c r="AK100" s="91">
        <f t="shared" si="43"/>
        <v>-171909.20391980466</v>
      </c>
    </row>
    <row r="101" spans="1:80" s="100" customFormat="1" ht="14.5" thickBot="1" x14ac:dyDescent="0.35">
      <c r="A101" s="85" t="str">
        <f>'ESTIMATED Earned Revenue'!A102</f>
        <v>Rochester, NY</v>
      </c>
      <c r="B101" s="85"/>
      <c r="C101" s="86">
        <f>'ESTIMATED Earned Revenue'!$I102*1.07925</f>
        <v>50792929.309155002</v>
      </c>
      <c r="D101" s="86">
        <f>'ESTIMATED Earned Revenue'!$L102*1.07925</f>
        <v>41782755.070402503</v>
      </c>
      <c r="E101" s="87">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7">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42490.53380704025</v>
      </c>
      <c r="G101" s="88">
        <f t="shared" si="33"/>
        <v>3.9809396061659015E-3</v>
      </c>
      <c r="H101" s="89">
        <f t="shared" si="34"/>
        <v>1.0169394941871393E-3</v>
      </c>
      <c r="I101" s="90">
        <f t="shared" si="35"/>
        <v>-159713.05019295975</v>
      </c>
      <c r="J101" s="90">
        <f>C101*(1+'Control Panel'!$C$45)</f>
        <v>52316717.188429654</v>
      </c>
      <c r="K101" s="90">
        <f>D101*(1+'Control Panel'!$C$45)</f>
        <v>43036237.722514577</v>
      </c>
      <c r="L101" s="91">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1">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159234.07957330396</v>
      </c>
      <c r="N101" s="91">
        <f t="shared" si="36"/>
        <v>-49035.609886696067</v>
      </c>
      <c r="O101" s="91">
        <f>J101*(1+'Control Panel'!$C$45)</f>
        <v>53886218.704082541</v>
      </c>
      <c r="P101" s="91">
        <f>K101*(1+'Control Panel'!$C$45)</f>
        <v>44327324.854190014</v>
      </c>
      <c r="Q101" s="91">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1">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164011.10196050306</v>
      </c>
      <c r="S101" s="91">
        <f t="shared" si="37"/>
        <v>-50506.678183296986</v>
      </c>
      <c r="T101" s="91">
        <f>O101*(1+'Control Panel'!$C$45)</f>
        <v>55502805.265205018</v>
      </c>
      <c r="U101" s="91">
        <f>P101*(1+'Control Panel'!$C$45)</f>
        <v>45657144.599815719</v>
      </c>
      <c r="V101" s="91">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0">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168931.43501931816</v>
      </c>
      <c r="X101" s="91">
        <f t="shared" si="38"/>
        <v>-52021.878528795904</v>
      </c>
      <c r="Y101" s="90">
        <f>T101*(1+'Control Panel'!$C$45)</f>
        <v>57167889.423161171</v>
      </c>
      <c r="Z101" s="90">
        <f>U101*(1+'Control Panel'!$C$45)</f>
        <v>47026858.93781019</v>
      </c>
      <c r="AA101" s="90">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0">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173999.37806989771</v>
      </c>
      <c r="AC101" s="92">
        <f t="shared" si="39"/>
        <v>-53582.534884659806</v>
      </c>
      <c r="AD101" s="92">
        <f>Y101*(1+'Control Panel'!$C$45)</f>
        <v>58882926.105856009</v>
      </c>
      <c r="AE101" s="90">
        <f>Z101*(1+'Control Panel'!$C$45)</f>
        <v>48437664.705944493</v>
      </c>
      <c r="AF101" s="90">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0">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179219.35941199464</v>
      </c>
      <c r="AH101" s="90">
        <f t="shared" si="40"/>
        <v>-55190.010931199591</v>
      </c>
      <c r="AI101" s="91">
        <f t="shared" si="41"/>
        <v>1105732.0664496659</v>
      </c>
      <c r="AJ101" s="91">
        <f t="shared" si="42"/>
        <v>845395.35403501755</v>
      </c>
      <c r="AK101" s="91">
        <f t="shared" si="43"/>
        <v>-260336.71241464838</v>
      </c>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row>
    <row r="102" spans="1:80" s="93" customFormat="1" ht="14" x14ac:dyDescent="0.3">
      <c r="A102" s="85" t="str">
        <f>'ESTIMATED Earned Revenue'!A103</f>
        <v>Columbus, GA</v>
      </c>
      <c r="B102" s="85"/>
      <c r="C102" s="86">
        <f>'ESTIMATED Earned Revenue'!$I103*1.07925</f>
        <v>51485204.378895</v>
      </c>
      <c r="D102" s="86">
        <f>'ESTIMATED Earned Revenue'!$L103*1.07925</f>
        <v>44692295.491511248</v>
      </c>
      <c r="E102" s="87">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7">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42569.175900000002</v>
      </c>
      <c r="G102" s="88">
        <f t="shared" si="33"/>
        <v>3.9274115047096521E-3</v>
      </c>
      <c r="H102" s="89">
        <f t="shared" si="34"/>
        <v>9.5249472938988987E-4</v>
      </c>
      <c r="I102" s="90">
        <f t="shared" si="35"/>
        <v>-159634.4081</v>
      </c>
      <c r="J102" s="90">
        <f>C102*(1+'Control Panel'!$C$45)</f>
        <v>53029760.510261849</v>
      </c>
      <c r="K102" s="90">
        <f>D102*(1+'Control Panel'!$C$45)</f>
        <v>46033064.356256589</v>
      </c>
      <c r="L102" s="91">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1">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170322.33811814938</v>
      </c>
      <c r="N102" s="91">
        <f t="shared" si="36"/>
        <v>-37947.351341850648</v>
      </c>
      <c r="O102" s="91">
        <f>J102*(1+'Control Panel'!$C$45)</f>
        <v>54620653.325569704</v>
      </c>
      <c r="P102" s="91">
        <f>K102*(1+'Control Panel'!$C$45)</f>
        <v>47414056.286944285</v>
      </c>
      <c r="Q102" s="91">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1">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175432.00826169387</v>
      </c>
      <c r="S102" s="91">
        <f t="shared" si="37"/>
        <v>-39085.771882106172</v>
      </c>
      <c r="T102" s="91">
        <f>O102*(1+'Control Panel'!$C$45)</f>
        <v>56259272.925336793</v>
      </c>
      <c r="U102" s="91">
        <f>P102*(1+'Control Panel'!$C$45)</f>
        <v>48836477.975552619</v>
      </c>
      <c r="V102" s="91">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0">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180694.96850954471</v>
      </c>
      <c r="X102" s="91">
        <f t="shared" si="38"/>
        <v>-40258.345038569358</v>
      </c>
      <c r="Y102" s="90">
        <f>T102*(1+'Control Panel'!$C$45)</f>
        <v>57947051.1130969</v>
      </c>
      <c r="Z102" s="90">
        <f>U102*(1+'Control Panel'!$C$45)</f>
        <v>50301572.314819202</v>
      </c>
      <c r="AA102" s="90">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0">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186115.81756483106</v>
      </c>
      <c r="AC102" s="92">
        <f t="shared" si="39"/>
        <v>-41466.095389726455</v>
      </c>
      <c r="AD102" s="92">
        <f>Y102*(1+'Control Panel'!$C$45)</f>
        <v>59685462.646489806</v>
      </c>
      <c r="AE102" s="90">
        <f>Z102*(1+'Control Panel'!$C$45)</f>
        <v>51810619.484263778</v>
      </c>
      <c r="AF102" s="90">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0">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191699.29209177598</v>
      </c>
      <c r="AH102" s="90">
        <f t="shared" si="40"/>
        <v>-42710.07825141825</v>
      </c>
      <c r="AI102" s="91">
        <f t="shared" si="41"/>
        <v>1105732.0664496659</v>
      </c>
      <c r="AJ102" s="91">
        <f t="shared" si="42"/>
        <v>904264.42454599496</v>
      </c>
      <c r="AK102" s="91">
        <f t="shared" si="43"/>
        <v>-201467.64190367097</v>
      </c>
    </row>
    <row r="103" spans="1:80" s="93" customFormat="1" ht="14" x14ac:dyDescent="0.3">
      <c r="A103" s="85" t="str">
        <f>'ESTIMATED Earned Revenue'!A104</f>
        <v>Jacksonville, FL</v>
      </c>
      <c r="B103" s="85"/>
      <c r="C103" s="86">
        <f>'ESTIMATED Earned Revenue'!$I104*1.07925</f>
        <v>51489459.063000001</v>
      </c>
      <c r="D103" s="86">
        <f>'ESTIMATED Earned Revenue'!$L104*1.07925</f>
        <v>44060183.747249998</v>
      </c>
      <c r="E103" s="87">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7">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42569.175900000002</v>
      </c>
      <c r="G103" s="88">
        <f t="shared" si="33"/>
        <v>3.9270869742988272E-3</v>
      </c>
      <c r="H103" s="89">
        <f t="shared" si="34"/>
        <v>9.661597451385332E-4</v>
      </c>
      <c r="I103" s="90">
        <f t="shared" si="35"/>
        <v>-159634.4081</v>
      </c>
      <c r="J103" s="90">
        <f>C103*(1+'Control Panel'!$C$45)</f>
        <v>53034142.834890001</v>
      </c>
      <c r="K103" s="90">
        <f>D103*(1+'Control Panel'!$C$45)</f>
        <v>45381989.259667501</v>
      </c>
      <c r="L103" s="91">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1">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167913.36026076975</v>
      </c>
      <c r="N103" s="91">
        <f t="shared" si="36"/>
        <v>-40356.329199230269</v>
      </c>
      <c r="O103" s="91">
        <f>J103*(1+'Control Panel'!$C$45)</f>
        <v>54625167.119936705</v>
      </c>
      <c r="P103" s="91">
        <f>K103*(1+'Control Panel'!$C$45)</f>
        <v>46743448.937457524</v>
      </c>
      <c r="Q103" s="91">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1">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172950.76106859284</v>
      </c>
      <c r="S103" s="91">
        <f t="shared" si="37"/>
        <v>-41567.019075207209</v>
      </c>
      <c r="T103" s="91">
        <f>O103*(1+'Control Panel'!$C$45)</f>
        <v>56263922.133534804</v>
      </c>
      <c r="U103" s="91">
        <f>P103*(1+'Control Panel'!$C$45)</f>
        <v>48145752.405581251</v>
      </c>
      <c r="V103" s="91">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0">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178139.28390065063</v>
      </c>
      <c r="X103" s="91">
        <f t="shared" si="38"/>
        <v>-42814.029647463438</v>
      </c>
      <c r="Y103" s="90">
        <f>T103*(1+'Control Panel'!$C$45)</f>
        <v>57951839.797540851</v>
      </c>
      <c r="Z103" s="90">
        <f>U103*(1+'Control Panel'!$C$45)</f>
        <v>49590124.977748692</v>
      </c>
      <c r="AA103" s="90">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0">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183483.46241767018</v>
      </c>
      <c r="AC103" s="92">
        <f t="shared" si="39"/>
        <v>-44098.450536887336</v>
      </c>
      <c r="AD103" s="92">
        <f>Y103*(1+'Control Panel'!$C$45)</f>
        <v>59690394.991467081</v>
      </c>
      <c r="AE103" s="90">
        <f>Z103*(1+'Control Panel'!$C$45)</f>
        <v>51077828.727081157</v>
      </c>
      <c r="AF103" s="90">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0">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188987.9662902003</v>
      </c>
      <c r="AH103" s="90">
        <f t="shared" si="40"/>
        <v>-45421.404052993923</v>
      </c>
      <c r="AI103" s="91">
        <f t="shared" si="41"/>
        <v>1105732.0664496659</v>
      </c>
      <c r="AJ103" s="91">
        <f t="shared" si="42"/>
        <v>891474.83393788384</v>
      </c>
      <c r="AK103" s="91">
        <f t="shared" si="43"/>
        <v>-214257.23251178209</v>
      </c>
    </row>
    <row r="104" spans="1:80" s="93" customFormat="1" ht="14" x14ac:dyDescent="0.3">
      <c r="A104" s="85" t="str">
        <f>'ESTIMATED Earned Revenue'!A105</f>
        <v>Spokane, WA</v>
      </c>
      <c r="B104" s="85"/>
      <c r="C104" s="86">
        <f>'ESTIMATED Earned Revenue'!$I105*1.07925</f>
        <v>51815846.927250005</v>
      </c>
      <c r="D104" s="86">
        <f>'ESTIMATED Earned Revenue'!$L105*1.07925</f>
        <v>39206662.670249999</v>
      </c>
      <c r="E104" s="87">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7">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42232.924567025002</v>
      </c>
      <c r="G104" s="88">
        <f t="shared" si="33"/>
        <v>3.902350265236347E-3</v>
      </c>
      <c r="H104" s="89">
        <f t="shared" si="34"/>
        <v>1.0771874393448778E-3</v>
      </c>
      <c r="I104" s="90">
        <f t="shared" si="35"/>
        <v>-159970.65943297499</v>
      </c>
      <c r="J104" s="90">
        <f>C104*(1+'Control Panel'!$C$45)</f>
        <v>53370322.335067503</v>
      </c>
      <c r="K104" s="90">
        <f>D104*(1+'Control Panel'!$C$45)</f>
        <v>40382862.550357498</v>
      </c>
      <c r="L104" s="91">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1">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149416.59143632275</v>
      </c>
      <c r="N104" s="91">
        <f t="shared" si="36"/>
        <v>-58853.098023677274</v>
      </c>
      <c r="O104" s="91">
        <f>J104*(1+'Control Panel'!$C$45)</f>
        <v>54971432.005119532</v>
      </c>
      <c r="P104" s="91">
        <f>K104*(1+'Control Panel'!$C$45)</f>
        <v>41594348.426868223</v>
      </c>
      <c r="Q104" s="91">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1">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153899.08917941243</v>
      </c>
      <c r="S104" s="91">
        <f t="shared" si="37"/>
        <v>-60618.690964387613</v>
      </c>
      <c r="T104" s="91">
        <f>O104*(1+'Control Panel'!$C$45)</f>
        <v>56620574.96527312</v>
      </c>
      <c r="U104" s="91">
        <f>P104*(1+'Control Panel'!$C$45)</f>
        <v>42842178.879674271</v>
      </c>
      <c r="V104" s="91">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0">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158516.0618547948</v>
      </c>
      <c r="X104" s="91">
        <f t="shared" si="38"/>
        <v>-62437.251693319267</v>
      </c>
      <c r="Y104" s="90">
        <f>T104*(1+'Control Panel'!$C$45)</f>
        <v>58319192.214231312</v>
      </c>
      <c r="Z104" s="90">
        <f>U104*(1+'Control Panel'!$C$45)</f>
        <v>44127444.246064499</v>
      </c>
      <c r="AA104" s="90">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0">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163271.54371043865</v>
      </c>
      <c r="AC104" s="92">
        <f t="shared" si="39"/>
        <v>-64310.369244118861</v>
      </c>
      <c r="AD104" s="92">
        <f>Y104*(1+'Control Panel'!$C$45)</f>
        <v>60068767.980658256</v>
      </c>
      <c r="AE104" s="90">
        <f>Z104*(1+'Control Panel'!$C$45)</f>
        <v>45451267.573446438</v>
      </c>
      <c r="AF104" s="90">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0">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168169.69002175183</v>
      </c>
      <c r="AH104" s="90">
        <f t="shared" si="40"/>
        <v>-66239.6803214424</v>
      </c>
      <c r="AI104" s="91">
        <f t="shared" si="41"/>
        <v>1105732.0664496659</v>
      </c>
      <c r="AJ104" s="91">
        <f t="shared" si="42"/>
        <v>793272.97620272043</v>
      </c>
      <c r="AK104" s="91">
        <f t="shared" si="43"/>
        <v>-312459.0902469455</v>
      </c>
    </row>
    <row r="105" spans="1:80" s="93" customFormat="1" ht="14" x14ac:dyDescent="0.3">
      <c r="A105" s="85" t="str">
        <f>'ESTIMATED Earned Revenue'!A106</f>
        <v>South Bend, IN</v>
      </c>
      <c r="B105" s="85"/>
      <c r="C105" s="86">
        <f>'ESTIMATED Earned Revenue'!$I106*1.07925</f>
        <v>52383074.296417497</v>
      </c>
      <c r="D105" s="86">
        <f>'ESTIMATED Earned Revenue'!$L106*1.07925</f>
        <v>41027053.956734993</v>
      </c>
      <c r="E105" s="87">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7">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42414.963695673498</v>
      </c>
      <c r="G105" s="88">
        <f t="shared" si="33"/>
        <v>3.8600938703177413E-3</v>
      </c>
      <c r="H105" s="89">
        <f t="shared" si="34"/>
        <v>1.0338291348046126E-3</v>
      </c>
      <c r="I105" s="90">
        <f t="shared" si="35"/>
        <v>-159788.6203043265</v>
      </c>
      <c r="J105" s="90">
        <f>C105*(1+'Control Panel'!$C$45)</f>
        <v>53954566.525310025</v>
      </c>
      <c r="K105" s="90">
        <f>D105*(1+'Control Panel'!$C$45)</f>
        <v>42257865.575437047</v>
      </c>
      <c r="L105" s="91">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1">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156354.10262911709</v>
      </c>
      <c r="N105" s="91">
        <f t="shared" si="36"/>
        <v>-51915.586830882938</v>
      </c>
      <c r="O105" s="91">
        <f>J105*(1+'Control Panel'!$C$45)</f>
        <v>55573203.521069326</v>
      </c>
      <c r="P105" s="91">
        <f>K105*(1+'Control Panel'!$C$45)</f>
        <v>43525601.542700157</v>
      </c>
      <c r="Q105" s="91">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1">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161044.72570799058</v>
      </c>
      <c r="S105" s="91">
        <f t="shared" si="37"/>
        <v>-53473.054435809463</v>
      </c>
      <c r="T105" s="91">
        <f>O105*(1+'Control Panel'!$C$45)</f>
        <v>57240399.626701407</v>
      </c>
      <c r="U105" s="91">
        <f>P105*(1+'Control Panel'!$C$45)</f>
        <v>44831369.588981159</v>
      </c>
      <c r="V105" s="91">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0">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165876.06747923029</v>
      </c>
      <c r="X105" s="91">
        <f t="shared" si="38"/>
        <v>-55077.246068883775</v>
      </c>
      <c r="Y105" s="90">
        <f>T105*(1+'Control Panel'!$C$45)</f>
        <v>58957611.615502454</v>
      </c>
      <c r="Z105" s="90">
        <f>U105*(1+'Control Panel'!$C$45)</f>
        <v>46176310.676650599</v>
      </c>
      <c r="AA105" s="90">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0">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170852.34950360723</v>
      </c>
      <c r="AC105" s="92">
        <f t="shared" si="39"/>
        <v>-56729.563450950285</v>
      </c>
      <c r="AD105" s="92">
        <f>Y105*(1+'Control Panel'!$C$45)</f>
        <v>60726339.963967532</v>
      </c>
      <c r="AE105" s="90">
        <f>Z105*(1+'Control Panel'!$C$45)</f>
        <v>47561599.99695012</v>
      </c>
      <c r="AF105" s="90">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0">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175977.91998871544</v>
      </c>
      <c r="AH105" s="90">
        <f t="shared" si="40"/>
        <v>-58431.450354478788</v>
      </c>
      <c r="AI105" s="91">
        <f t="shared" si="41"/>
        <v>1105732.0664496659</v>
      </c>
      <c r="AJ105" s="91">
        <f t="shared" si="42"/>
        <v>830105.16530866059</v>
      </c>
      <c r="AK105" s="91">
        <f t="shared" si="43"/>
        <v>-275626.90114100534</v>
      </c>
    </row>
    <row r="106" spans="1:80" s="93" customFormat="1" ht="14" x14ac:dyDescent="0.3">
      <c r="A106" s="85" t="str">
        <f>'ESTIMATED Earned Revenue'!A107</f>
        <v>Bridgeport, CT</v>
      </c>
      <c r="B106" s="85"/>
      <c r="C106" s="86">
        <f>'ESTIMATED Earned Revenue'!$I107*1.07925</f>
        <v>52694848.565250002</v>
      </c>
      <c r="D106" s="86">
        <f>'ESTIMATED Earned Revenue'!$L107*1.07925</f>
        <v>44720598.407250002</v>
      </c>
      <c r="E106" s="87">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7">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42569.175900000002</v>
      </c>
      <c r="G106" s="88">
        <f t="shared" si="33"/>
        <v>3.8372552442127068E-3</v>
      </c>
      <c r="H106" s="89">
        <f t="shared" si="34"/>
        <v>9.5189191147090695E-4</v>
      </c>
      <c r="I106" s="90">
        <f t="shared" si="35"/>
        <v>-159634.4081</v>
      </c>
      <c r="J106" s="90">
        <f>C106*(1+'Control Panel'!$C$45)</f>
        <v>54275694.022207506</v>
      </c>
      <c r="K106" s="90">
        <f>D106*(1+'Control Panel'!$C$45)</f>
        <v>46062216.359467506</v>
      </c>
      <c r="L106" s="91">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1">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170430.20053002978</v>
      </c>
      <c r="N106" s="91">
        <f t="shared" si="36"/>
        <v>-37839.488929970248</v>
      </c>
      <c r="O106" s="91">
        <f>J106*(1+'Control Panel'!$C$45)</f>
        <v>55903964.84287373</v>
      </c>
      <c r="P106" s="91">
        <f>K106*(1+'Control Panel'!$C$45)</f>
        <v>47444082.850251533</v>
      </c>
      <c r="Q106" s="91">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1">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175543.10654593067</v>
      </c>
      <c r="S106" s="91">
        <f t="shared" si="37"/>
        <v>-38974.673597869376</v>
      </c>
      <c r="T106" s="91">
        <f>O106*(1+'Control Panel'!$C$45)</f>
        <v>57581083.788159944</v>
      </c>
      <c r="U106" s="91">
        <f>P106*(1+'Control Panel'!$C$45)</f>
        <v>48867405.335759081</v>
      </c>
      <c r="V106" s="91">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0">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180809.3997423086</v>
      </c>
      <c r="X106" s="91">
        <f t="shared" si="38"/>
        <v>-40143.913805805467</v>
      </c>
      <c r="Y106" s="90">
        <f>T106*(1+'Control Panel'!$C$45)</f>
        <v>59308516.301804744</v>
      </c>
      <c r="Z106" s="90">
        <f>U106*(1+'Control Panel'!$C$45)</f>
        <v>50333427.495831855</v>
      </c>
      <c r="AA106" s="90">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0">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186233.68173457787</v>
      </c>
      <c r="AC106" s="92">
        <f t="shared" si="39"/>
        <v>-41348.231219979643</v>
      </c>
      <c r="AD106" s="92">
        <f>Y106*(1+'Control Panel'!$C$45)</f>
        <v>61087771.790858887</v>
      </c>
      <c r="AE106" s="90">
        <f>Z106*(1+'Control Panel'!$C$45)</f>
        <v>51843430.320706815</v>
      </c>
      <c r="AF106" s="90">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0">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191820.69218661523</v>
      </c>
      <c r="AH106" s="90">
        <f t="shared" si="40"/>
        <v>-42588.678156579001</v>
      </c>
      <c r="AI106" s="91">
        <f t="shared" si="41"/>
        <v>1105732.0664496659</v>
      </c>
      <c r="AJ106" s="91">
        <f t="shared" si="42"/>
        <v>904837.08073946217</v>
      </c>
      <c r="AK106" s="91">
        <f t="shared" si="43"/>
        <v>-200894.98571020376</v>
      </c>
    </row>
    <row r="107" spans="1:80" s="93" customFormat="1" ht="14" x14ac:dyDescent="0.3">
      <c r="A107" s="85" t="str">
        <f>'ESTIMATED Earned Revenue'!A108</f>
        <v>Columbus, OH</v>
      </c>
      <c r="B107" s="85"/>
      <c r="C107" s="86">
        <f>'ESTIMATED Earned Revenue'!$I108*1.07925</f>
        <v>54439996.290119998</v>
      </c>
      <c r="D107" s="86">
        <f>'ESTIMATED Earned Revenue'!$L108*1.07925</f>
        <v>25905300.16842375</v>
      </c>
      <c r="E107" s="87">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7">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40902.788316842372</v>
      </c>
      <c r="G107" s="88">
        <f t="shared" si="33"/>
        <v>3.7142468365064301E-3</v>
      </c>
      <c r="H107" s="89">
        <f t="shared" si="34"/>
        <v>1.5789351233497469E-3</v>
      </c>
      <c r="I107" s="90">
        <f t="shared" si="35"/>
        <v>-161300.79568315763</v>
      </c>
      <c r="J107" s="90">
        <f>C107*(1+'Control Panel'!$C$45)</f>
        <v>56073196.178823598</v>
      </c>
      <c r="K107" s="90">
        <f>D107*(1+'Control Panel'!$C$45)</f>
        <v>26682459.173476461</v>
      </c>
      <c r="L107" s="91">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1">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98725.098941862918</v>
      </c>
      <c r="N107" s="91">
        <f t="shared" si="36"/>
        <v>-109544.59051813711</v>
      </c>
      <c r="O107" s="91">
        <f>J107*(1+'Control Panel'!$C$45)</f>
        <v>57755392.064188309</v>
      </c>
      <c r="P107" s="91">
        <f>K107*(1+'Control Panel'!$C$45)</f>
        <v>27482932.948680755</v>
      </c>
      <c r="Q107" s="91">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1">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101686.8519101188</v>
      </c>
      <c r="S107" s="91">
        <f t="shared" si="37"/>
        <v>-112830.92823368125</v>
      </c>
      <c r="T107" s="91">
        <f>O107*(1+'Control Panel'!$C$45)</f>
        <v>59488053.826113962</v>
      </c>
      <c r="U107" s="91">
        <f>P107*(1+'Control Panel'!$C$45)</f>
        <v>28307420.937141176</v>
      </c>
      <c r="V107" s="91">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0">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104737.45746742235</v>
      </c>
      <c r="X107" s="91">
        <f t="shared" si="38"/>
        <v>-116215.85608069171</v>
      </c>
      <c r="Y107" s="90">
        <f>T107*(1+'Control Panel'!$C$45)</f>
        <v>61272695.440897383</v>
      </c>
      <c r="Z107" s="90">
        <f>U107*(1+'Control Panel'!$C$45)</f>
        <v>29156643.565255411</v>
      </c>
      <c r="AA107" s="90">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0">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107879.58119144503</v>
      </c>
      <c r="AC107" s="92">
        <f t="shared" si="39"/>
        <v>-119702.33176311248</v>
      </c>
      <c r="AD107" s="92">
        <f>Y107*(1+'Control Panel'!$C$45)</f>
        <v>63110876.304124303</v>
      </c>
      <c r="AE107" s="90">
        <f>Z107*(1+'Control Panel'!$C$45)</f>
        <v>30031342.872213073</v>
      </c>
      <c r="AF107" s="90">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0">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111115.96862718837</v>
      </c>
      <c r="AH107" s="90">
        <f t="shared" si="40"/>
        <v>-123293.40171600586</v>
      </c>
      <c r="AI107" s="91">
        <f t="shared" si="41"/>
        <v>1105732.0664496659</v>
      </c>
      <c r="AJ107" s="91">
        <f t="shared" si="42"/>
        <v>524144.95813803747</v>
      </c>
      <c r="AK107" s="91">
        <f t="shared" si="43"/>
        <v>-581587.10831162846</v>
      </c>
    </row>
    <row r="108" spans="1:80" s="93" customFormat="1" ht="14" x14ac:dyDescent="0.3">
      <c r="A108" s="85" t="str">
        <f>'ESTIMATED Earned Revenue'!A109</f>
        <v>Wilmington, DE</v>
      </c>
      <c r="B108" s="85"/>
      <c r="C108" s="86">
        <f>'ESTIMATED Earned Revenue'!$I109*1.07925</f>
        <v>56049968.815890007</v>
      </c>
      <c r="D108" s="86">
        <f>'ESTIMATED Earned Revenue'!$L109*1.07925</f>
        <v>41958951.401808761</v>
      </c>
      <c r="E108" s="87">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7">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42508.153440180875</v>
      </c>
      <c r="G108" s="88">
        <f t="shared" si="33"/>
        <v>3.607559259563332E-3</v>
      </c>
      <c r="H108" s="89">
        <f t="shared" si="34"/>
        <v>1.0130890315421094E-3</v>
      </c>
      <c r="I108" s="90">
        <f t="shared" si="35"/>
        <v>-159695.43055981913</v>
      </c>
      <c r="J108" s="90">
        <f>C108*(1+'Control Panel'!$C$45)</f>
        <v>57731467.880366705</v>
      </c>
      <c r="K108" s="90">
        <f>D108*(1+'Control Panel'!$C$45)</f>
        <v>43217719.943863027</v>
      </c>
      <c r="L108" s="91">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1">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159905.56379229319</v>
      </c>
      <c r="N108" s="91">
        <f t="shared" si="36"/>
        <v>-48364.12566770683</v>
      </c>
      <c r="O108" s="91">
        <f>J108*(1+'Control Panel'!$C$45)</f>
        <v>59463411.916777708</v>
      </c>
      <c r="P108" s="91">
        <f>K108*(1+'Control Panel'!$C$45)</f>
        <v>44514251.542178921</v>
      </c>
      <c r="Q108" s="91">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1">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164702.73070606202</v>
      </c>
      <c r="S108" s="91">
        <f t="shared" si="37"/>
        <v>-49815.049437738024</v>
      </c>
      <c r="T108" s="91">
        <f>O108*(1+'Control Panel'!$C$45)</f>
        <v>61247314.27428104</v>
      </c>
      <c r="U108" s="91">
        <f>P108*(1+'Control Panel'!$C$45)</f>
        <v>45849679.088444293</v>
      </c>
      <c r="V108" s="91">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0">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169643.8126272439</v>
      </c>
      <c r="X108" s="91">
        <f t="shared" si="38"/>
        <v>-51309.500920870167</v>
      </c>
      <c r="Y108" s="90">
        <f>T108*(1+'Control Panel'!$C$45)</f>
        <v>63084733.70250947</v>
      </c>
      <c r="Z108" s="90">
        <f>U108*(1+'Control Panel'!$C$45)</f>
        <v>47225169.46109762</v>
      </c>
      <c r="AA108" s="90">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0">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174733.1270060612</v>
      </c>
      <c r="AC108" s="92">
        <f t="shared" si="39"/>
        <v>-52848.785948496312</v>
      </c>
      <c r="AD108" s="92">
        <f>Y108*(1+'Control Panel'!$C$45)</f>
        <v>64977275.713584758</v>
      </c>
      <c r="AE108" s="90">
        <f>Z108*(1+'Control Panel'!$C$45)</f>
        <v>48641924.544930547</v>
      </c>
      <c r="AF108" s="90">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0">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179975.12081624303</v>
      </c>
      <c r="AH108" s="90">
        <f t="shared" si="40"/>
        <v>-54434.2495269512</v>
      </c>
      <c r="AI108" s="91">
        <f t="shared" si="41"/>
        <v>1105732.0664496659</v>
      </c>
      <c r="AJ108" s="91">
        <f t="shared" si="42"/>
        <v>848960.35494790331</v>
      </c>
      <c r="AK108" s="91">
        <f t="shared" si="43"/>
        <v>-256771.71150176262</v>
      </c>
    </row>
    <row r="109" spans="1:80" s="93" customFormat="1" ht="14" x14ac:dyDescent="0.3">
      <c r="A109" s="85" t="str">
        <f>'ESTIMATED Earned Revenue'!A110</f>
        <v>Sarasota, FL</v>
      </c>
      <c r="B109" s="85"/>
      <c r="C109" s="86">
        <f>'ESTIMATED Earned Revenue'!$I110*1.07925</f>
        <v>56394661.785427503</v>
      </c>
      <c r="D109" s="86">
        <f>'ESTIMATED Earned Revenue'!$L110*1.07925</f>
        <v>53899212.380677506</v>
      </c>
      <c r="E109" s="87">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7">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42569.175900000002</v>
      </c>
      <c r="G109" s="88">
        <f t="shared" si="33"/>
        <v>3.5855092946447962E-3</v>
      </c>
      <c r="H109" s="89">
        <f t="shared" si="34"/>
        <v>7.897921698622215E-4</v>
      </c>
      <c r="I109" s="90">
        <f t="shared" si="35"/>
        <v>-159634.4081</v>
      </c>
      <c r="J109" s="90">
        <f>C109*(1+'Control Panel'!$C$45)</f>
        <v>58086501.638990328</v>
      </c>
      <c r="K109" s="90">
        <f>D109*(1+'Control Panel'!$C$45)</f>
        <v>55516188.75209783</v>
      </c>
      <c r="L109" s="91">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1">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205409.89838276198</v>
      </c>
      <c r="N109" s="91">
        <f t="shared" si="36"/>
        <v>-2859.7910772380419</v>
      </c>
      <c r="O109" s="91">
        <f>J109*(1+'Control Panel'!$C$45)</f>
        <v>59829096.688160039</v>
      </c>
      <c r="P109" s="91">
        <f>K109*(1+'Control Panel'!$C$45)</f>
        <v>57181674.414660767</v>
      </c>
      <c r="Q109" s="91">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1">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211572.19533424484</v>
      </c>
      <c r="S109" s="91">
        <f t="shared" si="37"/>
        <v>-2945.5848095552064</v>
      </c>
      <c r="T109" s="91">
        <f>O109*(1+'Control Panel'!$C$45)</f>
        <v>61623969.588804841</v>
      </c>
      <c r="U109" s="91">
        <f>P109*(1+'Control Panel'!$C$45)</f>
        <v>58897124.64710059</v>
      </c>
      <c r="V109" s="91">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0">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217919.36119427221</v>
      </c>
      <c r="X109" s="91">
        <f t="shared" si="38"/>
        <v>-3033.952353841858</v>
      </c>
      <c r="Y109" s="90">
        <f>T109*(1+'Control Panel'!$C$45)</f>
        <v>63472688.676468991</v>
      </c>
      <c r="Z109" s="90">
        <f>U109*(1+'Control Panel'!$C$45)</f>
        <v>60664038.386513613</v>
      </c>
      <c r="AA109" s="90">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0">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224456.94203010038</v>
      </c>
      <c r="AC109" s="92">
        <f t="shared" si="39"/>
        <v>-3124.9709244571277</v>
      </c>
      <c r="AD109" s="92">
        <f>Y109*(1+'Control Panel'!$C$45)</f>
        <v>65376869.336763062</v>
      </c>
      <c r="AE109" s="90">
        <f>Z109*(1+'Control Panel'!$C$45)</f>
        <v>62483959.538109027</v>
      </c>
      <c r="AF109" s="90">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0">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231190.6502910034</v>
      </c>
      <c r="AH109" s="90">
        <f t="shared" si="40"/>
        <v>-3218.7200521908235</v>
      </c>
      <c r="AI109" s="91">
        <f t="shared" si="41"/>
        <v>1105732.0664496659</v>
      </c>
      <c r="AJ109" s="91">
        <f t="shared" si="42"/>
        <v>1090549.0472323829</v>
      </c>
      <c r="AK109" s="91">
        <f t="shared" si="43"/>
        <v>-15183.019217282999</v>
      </c>
    </row>
    <row r="110" spans="1:80" s="93" customFormat="1" ht="14" x14ac:dyDescent="0.3">
      <c r="A110" s="85" t="str">
        <f>'ESTIMATED Earned Revenue'!A111</f>
        <v>Baltimore, MD</v>
      </c>
      <c r="B110" s="85"/>
      <c r="C110" s="86">
        <f>'ESTIMATED Earned Revenue'!$I111*1.07925</f>
        <v>56496400.211445004</v>
      </c>
      <c r="D110" s="86">
        <f>'ESTIMATED Earned Revenue'!$L111*1.07925</f>
        <v>47437977.054570004</v>
      </c>
      <c r="E110" s="87">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7">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42569.175900000002</v>
      </c>
      <c r="G110" s="88">
        <f t="shared" si="33"/>
        <v>3.5790525280058063E-3</v>
      </c>
      <c r="H110" s="89">
        <f t="shared" si="34"/>
        <v>8.9736490767788847E-4</v>
      </c>
      <c r="I110" s="90">
        <f t="shared" si="35"/>
        <v>-159634.4081</v>
      </c>
      <c r="J110" s="90">
        <f>C110*(1+'Control Panel'!$C$45)</f>
        <v>58191292.217788354</v>
      </c>
      <c r="K110" s="90">
        <f>D110*(1+'Control Panel'!$C$45)</f>
        <v>48861116.366207108</v>
      </c>
      <c r="L110" s="91">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1">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180786.13055496631</v>
      </c>
      <c r="N110" s="91">
        <f t="shared" si="36"/>
        <v>-27483.558905033715</v>
      </c>
      <c r="O110" s="91">
        <f>J110*(1+'Control Panel'!$C$45)</f>
        <v>59937030.984322004</v>
      </c>
      <c r="P110" s="91">
        <f>K110*(1+'Control Panel'!$C$45)</f>
        <v>50326949.857193321</v>
      </c>
      <c r="Q110" s="91">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1">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186209.7144716153</v>
      </c>
      <c r="S110" s="91">
        <f t="shared" si="37"/>
        <v>-28308.065672184748</v>
      </c>
      <c r="T110" s="91">
        <f>O110*(1+'Control Panel'!$C$45)</f>
        <v>61735141.913851663</v>
      </c>
      <c r="U110" s="91">
        <f>P110*(1+'Control Panel'!$C$45)</f>
        <v>51836758.352909125</v>
      </c>
      <c r="V110" s="91">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1">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191796.00590576377</v>
      </c>
      <c r="X110" s="91">
        <f t="shared" si="38"/>
        <v>-29157.307642350293</v>
      </c>
      <c r="Y110" s="90">
        <f>T110*(1+'Control Panel'!$C$45)</f>
        <v>63587196.171267211</v>
      </c>
      <c r="Z110" s="90">
        <f>U110*(1+'Control Panel'!$C$45)</f>
        <v>53391861.103496403</v>
      </c>
      <c r="AA110" s="90">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0">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197549.88608293669</v>
      </c>
      <c r="AC110" s="92">
        <f t="shared" si="39"/>
        <v>-30032.026871620823</v>
      </c>
      <c r="AD110" s="92">
        <f>Y110*(1+'Control Panel'!$C$45)</f>
        <v>65494812.056405231</v>
      </c>
      <c r="AE110" s="91">
        <f>Z110*(1+'Control Panel'!$C$45)</f>
        <v>54993616.936601296</v>
      </c>
      <c r="AF110" s="90">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0">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203476.38266542481</v>
      </c>
      <c r="AH110" s="90">
        <f t="shared" si="40"/>
        <v>-30932.987677769415</v>
      </c>
      <c r="AI110" s="91">
        <f t="shared" si="41"/>
        <v>1105732.0664496659</v>
      </c>
      <c r="AJ110" s="91">
        <f t="shared" si="42"/>
        <v>959818.11968070688</v>
      </c>
      <c r="AK110" s="91">
        <f t="shared" si="43"/>
        <v>-145913.94676895905</v>
      </c>
    </row>
    <row r="111" spans="1:80" s="93" customFormat="1" ht="14" x14ac:dyDescent="0.3">
      <c r="A111" s="85" t="str">
        <f>'ESTIMATED Earned Revenue'!A112</f>
        <v>Las Vegas, NV</v>
      </c>
      <c r="B111" s="85"/>
      <c r="C111" s="86">
        <f>'ESTIMATED Earned Revenue'!$I112*1.07925</f>
        <v>56966425.177590005</v>
      </c>
      <c r="D111" s="86">
        <f>'ESTIMATED Earned Revenue'!$L112*1.07925</f>
        <v>55245147.214177504</v>
      </c>
      <c r="E111" s="87">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7">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42569.175900000002</v>
      </c>
      <c r="G111" s="88">
        <f t="shared" si="33"/>
        <v>3.5495220802365668E-3</v>
      </c>
      <c r="H111" s="89">
        <f t="shared" si="34"/>
        <v>7.7055050165701286E-4</v>
      </c>
      <c r="I111" s="90">
        <f t="shared" si="35"/>
        <v>-159634.4081</v>
      </c>
      <c r="J111" s="90">
        <f>C111*(1+'Control Panel'!$C$45)</f>
        <v>58675417.932917707</v>
      </c>
      <c r="K111" s="90">
        <f>D111*(1+'Control Panel'!$C$45)</f>
        <v>56902501.630602829</v>
      </c>
      <c r="L111" s="91">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1">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210539.25603323049</v>
      </c>
      <c r="N111" s="91">
        <f t="shared" si="36"/>
        <v>2269.5665732304624</v>
      </c>
      <c r="O111" s="91">
        <f>J111*(1+'Control Panel'!$C$45)</f>
        <v>60435680.470905237</v>
      </c>
      <c r="P111" s="91">
        <f>K111*(1+'Control Panel'!$C$45)</f>
        <v>58609576.679520912</v>
      </c>
      <c r="Q111" s="91">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1">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216855.43371422737</v>
      </c>
      <c r="S111" s="91">
        <f t="shared" si="37"/>
        <v>2337.6535704273265</v>
      </c>
      <c r="T111" s="91">
        <f>O111*(1+'Control Panel'!$C$45)</f>
        <v>62248750.885032393</v>
      </c>
      <c r="U111" s="91">
        <f>P111*(1+'Control Panel'!$C$45)</f>
        <v>60367863.979906544</v>
      </c>
      <c r="V111" s="91">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0">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223361.09672565424</v>
      </c>
      <c r="X111" s="91">
        <f t="shared" si="38"/>
        <v>2407.7831775401719</v>
      </c>
      <c r="Y111" s="90">
        <f>T111*(1+'Control Panel'!$C$45)</f>
        <v>64116213.411583364</v>
      </c>
      <c r="Z111" s="90">
        <f>U111*(1+'Control Panel'!$C$45)</f>
        <v>62178899.899303742</v>
      </c>
      <c r="AA111" s="90">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0">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230061.92962742384</v>
      </c>
      <c r="AC111" s="92">
        <f t="shared" si="39"/>
        <v>2480.0166728663316</v>
      </c>
      <c r="AD111" s="92">
        <f>Y111*(1+'Control Panel'!$C$45)</f>
        <v>66039699.813930869</v>
      </c>
      <c r="AE111" s="90">
        <f>Z111*(1+'Control Panel'!$C$45)</f>
        <v>64044266.896282859</v>
      </c>
      <c r="AF111" s="90">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0">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236963.78751624658</v>
      </c>
      <c r="AH111" s="90">
        <f t="shared" si="40"/>
        <v>2554.4171730523522</v>
      </c>
      <c r="AI111" s="91">
        <f t="shared" si="41"/>
        <v>1105732.0664496659</v>
      </c>
      <c r="AJ111" s="91">
        <f t="shared" si="42"/>
        <v>1117781.5036167826</v>
      </c>
      <c r="AK111" s="91">
        <f t="shared" si="43"/>
        <v>12049.437167116674</v>
      </c>
    </row>
    <row r="112" spans="1:80" s="93" customFormat="1" ht="14" x14ac:dyDescent="0.3">
      <c r="A112" s="85" t="str">
        <f>'ESTIMATED Earned Revenue'!A113</f>
        <v>Fort Myers, FL</v>
      </c>
      <c r="B112" s="85"/>
      <c r="C112" s="86">
        <f>'ESTIMATED Earned Revenue'!$I113*1.07925</f>
        <v>57846617.951437496</v>
      </c>
      <c r="D112" s="86">
        <f>'ESTIMATED Earned Revenue'!$L113*1.07925</f>
        <v>55399968.443519995</v>
      </c>
      <c r="E112" s="87">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7">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42569.175900000002</v>
      </c>
      <c r="G112" s="88">
        <f t="shared" si="33"/>
        <v>3.495512636015313E-3</v>
      </c>
      <c r="H112" s="89">
        <f t="shared" si="34"/>
        <v>7.6839711458318027E-4</v>
      </c>
      <c r="I112" s="90">
        <f t="shared" si="35"/>
        <v>-159634.4081</v>
      </c>
      <c r="J112" s="90">
        <f>C112*(1+'Control Panel'!$C$45)</f>
        <v>59582016.489980623</v>
      </c>
      <c r="K112" s="90">
        <f>D112*(1+'Control Panel'!$C$45)</f>
        <v>57061967.496825598</v>
      </c>
      <c r="L112" s="91">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1">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211129.27973825473</v>
      </c>
      <c r="N112" s="91">
        <f t="shared" si="36"/>
        <v>2859.5902782547055</v>
      </c>
      <c r="O112" s="91">
        <f>J112*(1+'Control Panel'!$C$45)</f>
        <v>61369476.984680042</v>
      </c>
      <c r="P112" s="91">
        <f>K112*(1+'Control Panel'!$C$45)</f>
        <v>58773826.521730371</v>
      </c>
      <c r="Q112" s="91">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1">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217463.15813040239</v>
      </c>
      <c r="S112" s="91">
        <f t="shared" si="37"/>
        <v>2945.3779866023397</v>
      </c>
      <c r="T112" s="91">
        <f>O112*(1+'Control Panel'!$C$45)</f>
        <v>63210561.294220448</v>
      </c>
      <c r="U112" s="91">
        <f>P112*(1+'Control Panel'!$C$45)</f>
        <v>60537041.317382284</v>
      </c>
      <c r="V112" s="91">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0">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223987.05287431445</v>
      </c>
      <c r="X112" s="91">
        <f t="shared" si="38"/>
        <v>3033.7393262003898</v>
      </c>
      <c r="Y112" s="90">
        <f>T112*(1+'Control Panel'!$C$45)</f>
        <v>65106878.133047059</v>
      </c>
      <c r="Z112" s="90">
        <f>U112*(1+'Control Panel'!$C$45)</f>
        <v>62353152.556903757</v>
      </c>
      <c r="AA112" s="90">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0">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230706.66446054392</v>
      </c>
      <c r="AC112" s="92">
        <f t="shared" si="39"/>
        <v>3124.751505986409</v>
      </c>
      <c r="AD112" s="92">
        <f>Y112*(1+'Control Panel'!$C$45)</f>
        <v>67060084.477038473</v>
      </c>
      <c r="AE112" s="90">
        <f>Z112*(1+'Control Panel'!$C$45)</f>
        <v>64223747.133610874</v>
      </c>
      <c r="AF112" s="90">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0">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237627.86439436025</v>
      </c>
      <c r="AH112" s="90">
        <f t="shared" si="40"/>
        <v>3218.4940511660243</v>
      </c>
      <c r="AI112" s="91">
        <f t="shared" si="41"/>
        <v>1105732.0664496659</v>
      </c>
      <c r="AJ112" s="91">
        <f t="shared" si="42"/>
        <v>1120914.0195978757</v>
      </c>
      <c r="AK112" s="91">
        <f t="shared" si="43"/>
        <v>15181.953148209723</v>
      </c>
    </row>
    <row r="113" spans="1:37" s="93" customFormat="1" ht="14" x14ac:dyDescent="0.3">
      <c r="A113" s="85" t="str">
        <f>'ESTIMATED Earned Revenue'!A114</f>
        <v>London, ON</v>
      </c>
      <c r="B113" s="85"/>
      <c r="C113" s="94">
        <f>'ESTIMATED Earned Revenue'!$I114*1.07925</f>
        <v>59151754.771379992</v>
      </c>
      <c r="D113" s="94">
        <f>'ESTIMATED Earned Revenue'!$L114*1.07925</f>
        <v>49799012.018148743</v>
      </c>
      <c r="E113" s="95">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7">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42569.175900000002</v>
      </c>
      <c r="G113" s="88">
        <f t="shared" si="33"/>
        <v>3.4183869063819264E-3</v>
      </c>
      <c r="H113" s="89">
        <f t="shared" si="34"/>
        <v>8.5481968767746038E-4</v>
      </c>
      <c r="I113" s="90">
        <f t="shared" si="35"/>
        <v>-159634.4081</v>
      </c>
      <c r="J113" s="90">
        <f>C113*(1+'Control Panel'!$C$45)</f>
        <v>60926307.414521396</v>
      </c>
      <c r="K113" s="90">
        <f>D113*(1+'Control Panel'!$C$45)</f>
        <v>51292982.378693208</v>
      </c>
      <c r="L113" s="91">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1">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189784.03480116487</v>
      </c>
      <c r="N113" s="91">
        <f t="shared" si="36"/>
        <v>-18485.654658835148</v>
      </c>
      <c r="O113" s="91">
        <f>J113*(1+'Control Panel'!$C$45)</f>
        <v>62754096.636957042</v>
      </c>
      <c r="P113" s="91">
        <f>K113*(1+'Control Panel'!$C$45)</f>
        <v>52831771.850054003</v>
      </c>
      <c r="Q113" s="91">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1">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195477.55584519982</v>
      </c>
      <c r="S113" s="91">
        <f t="shared" si="37"/>
        <v>-19040.224298600224</v>
      </c>
      <c r="T113" s="91">
        <f>O113*(1+'Control Panel'!$C$45)</f>
        <v>64636719.536065757</v>
      </c>
      <c r="U113" s="91">
        <f>P113*(1+'Control Panel'!$C$45)</f>
        <v>54416725.005555622</v>
      </c>
      <c r="V113" s="91">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0">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201341.88252055581</v>
      </c>
      <c r="X113" s="91">
        <f t="shared" si="38"/>
        <v>-19611.431027558254</v>
      </c>
      <c r="Y113" s="90">
        <f>T113*(1+'Control Panel'!$C$45)</f>
        <v>66575821.122147731</v>
      </c>
      <c r="Z113" s="90">
        <f>U113*(1+'Control Panel'!$C$45)</f>
        <v>56049226.755722292</v>
      </c>
      <c r="AA113" s="90">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0">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207382.13899617249</v>
      </c>
      <c r="AC113" s="92">
        <f t="shared" si="39"/>
        <v>-20199.77395838502</v>
      </c>
      <c r="AD113" s="92">
        <f>Y113*(1+'Control Panel'!$C$45)</f>
        <v>68573095.755812168</v>
      </c>
      <c r="AE113" s="90">
        <f>Z113*(1+'Control Panel'!$C$45)</f>
        <v>57730703.558393963</v>
      </c>
      <c r="AF113" s="90">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0">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213603.60316605767</v>
      </c>
      <c r="AH113" s="90">
        <f t="shared" si="40"/>
        <v>-20805.767177136557</v>
      </c>
      <c r="AI113" s="91">
        <f t="shared" si="41"/>
        <v>1105732.0664496659</v>
      </c>
      <c r="AJ113" s="91">
        <f t="shared" si="42"/>
        <v>1007589.2153291507</v>
      </c>
      <c r="AK113" s="91">
        <f t="shared" si="43"/>
        <v>-98142.851120515261</v>
      </c>
    </row>
    <row r="114" spans="1:37" s="93" customFormat="1" ht="14" x14ac:dyDescent="0.3">
      <c r="A114" s="85" t="str">
        <f>'ESTIMATED Earned Revenue'!A115</f>
        <v>West Palm Beach, FL</v>
      </c>
      <c r="B114" s="85"/>
      <c r="C114" s="86">
        <f>'ESTIMATED Earned Revenue'!$I115*1.07925</f>
        <v>59214786.295469999</v>
      </c>
      <c r="D114" s="86">
        <f>'ESTIMATED Earned Revenue'!$L115*1.07925</f>
        <v>43808061.298755005</v>
      </c>
      <c r="E114" s="87">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7">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42569.175900000002</v>
      </c>
      <c r="G114" s="88">
        <f t="shared" si="33"/>
        <v>3.4147481845335785E-3</v>
      </c>
      <c r="H114" s="89">
        <f t="shared" si="34"/>
        <v>9.7172015008136848E-4</v>
      </c>
      <c r="I114" s="90">
        <f t="shared" si="35"/>
        <v>-159634.4081</v>
      </c>
      <c r="J114" s="90">
        <f>C114*(1+'Control Panel'!$C$45)</f>
        <v>60991229.884334102</v>
      </c>
      <c r="K114" s="90">
        <f>D114*(1+'Control Panel'!$C$45)</f>
        <v>45122303.137717657</v>
      </c>
      <c r="L114" s="91">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1">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166952.52160955535</v>
      </c>
      <c r="N114" s="91">
        <f t="shared" si="36"/>
        <v>-41317.167850444675</v>
      </c>
      <c r="O114" s="91">
        <f>J114*(1+'Control Panel'!$C$45)</f>
        <v>62820966.780864127</v>
      </c>
      <c r="P114" s="91">
        <f>K114*(1+'Control Panel'!$C$45)</f>
        <v>46475972.231849186</v>
      </c>
      <c r="Q114" s="91">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1">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171961.09725784199</v>
      </c>
      <c r="S114" s="91">
        <f t="shared" si="37"/>
        <v>-42556.682885958056</v>
      </c>
      <c r="T114" s="91">
        <f>O114*(1+'Control Panel'!$C$45)</f>
        <v>64705595.784290053</v>
      </c>
      <c r="U114" s="91">
        <f>P114*(1+'Control Panel'!$C$45)</f>
        <v>47870251.398804665</v>
      </c>
      <c r="V114" s="91">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0">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177119.93017557726</v>
      </c>
      <c r="X114" s="91">
        <f t="shared" si="38"/>
        <v>-43833.383372536802</v>
      </c>
      <c r="Y114" s="90">
        <f>T114*(1+'Control Panel'!$C$45)</f>
        <v>66646763.657818757</v>
      </c>
      <c r="Z114" s="90">
        <f>U114*(1+'Control Panel'!$C$45)</f>
        <v>49306358.940768808</v>
      </c>
      <c r="AA114" s="90">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0">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182433.52808084461</v>
      </c>
      <c r="AC114" s="92">
        <f t="shared" si="39"/>
        <v>-45148.384873712901</v>
      </c>
      <c r="AD114" s="92">
        <f>Y114*(1+'Control Panel'!$C$45)</f>
        <v>68646166.567553326</v>
      </c>
      <c r="AE114" s="90">
        <f>Z114*(1+'Control Panel'!$C$45)</f>
        <v>50785549.70899187</v>
      </c>
      <c r="AF114" s="90">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0">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187906.53392326992</v>
      </c>
      <c r="AH114" s="90">
        <f t="shared" si="40"/>
        <v>-46502.836419924308</v>
      </c>
      <c r="AI114" s="91">
        <f t="shared" si="41"/>
        <v>1105732.0664496659</v>
      </c>
      <c r="AJ114" s="91">
        <f t="shared" si="42"/>
        <v>886373.6110470891</v>
      </c>
      <c r="AK114" s="91">
        <f t="shared" si="43"/>
        <v>-219358.45540257683</v>
      </c>
    </row>
    <row r="115" spans="1:37" s="93" customFormat="1" ht="14" x14ac:dyDescent="0.3">
      <c r="A115" s="85" t="str">
        <f>'ESTIMATED Earned Revenue'!A116</f>
        <v>Macon, GA</v>
      </c>
      <c r="B115" s="85"/>
      <c r="C115" s="86">
        <f>'ESTIMATED Earned Revenue'!$I116*1.07925</f>
        <v>62792961.683865003</v>
      </c>
      <c r="D115" s="86">
        <f>'ESTIMATED Earned Revenue'!$L116*1.07925</f>
        <v>49407079.968525007</v>
      </c>
      <c r="E115" s="87">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7">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42569.175900000002</v>
      </c>
      <c r="G115" s="88">
        <f t="shared" si="33"/>
        <v>3.2201631930980782E-3</v>
      </c>
      <c r="H115" s="89">
        <f t="shared" si="34"/>
        <v>8.6160072457467393E-4</v>
      </c>
      <c r="I115" s="90">
        <f t="shared" si="35"/>
        <v>-159634.4081</v>
      </c>
      <c r="J115" s="90">
        <f>C115*(1+'Control Panel'!$C$45)</f>
        <v>64676750.534380957</v>
      </c>
      <c r="K115" s="90">
        <f>D115*(1+'Control Panel'!$C$45)</f>
        <v>50889292.367580757</v>
      </c>
      <c r="L115" s="91">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1">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188290.3817600488</v>
      </c>
      <c r="N115" s="91">
        <f t="shared" si="36"/>
        <v>-19979.307699951227</v>
      </c>
      <c r="O115" s="91">
        <f>J115*(1+'Control Panel'!$C$45)</f>
        <v>66617053.050412387</v>
      </c>
      <c r="P115" s="91">
        <f>K115*(1+'Control Panel'!$C$45)</f>
        <v>52415971.13860818</v>
      </c>
      <c r="Q115" s="91">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1">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193939.09321285028</v>
      </c>
      <c r="S115" s="91">
        <f t="shared" si="37"/>
        <v>-20578.686930949771</v>
      </c>
      <c r="T115" s="91">
        <f>O115*(1+'Control Panel'!$C$45)</f>
        <v>68615564.641924754</v>
      </c>
      <c r="U115" s="91">
        <f>P115*(1+'Control Panel'!$C$45)</f>
        <v>53988450.272766426</v>
      </c>
      <c r="V115" s="91">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0">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199757.26600923578</v>
      </c>
      <c r="X115" s="91">
        <f t="shared" si="38"/>
        <v>-21196.04753887828</v>
      </c>
      <c r="Y115" s="90">
        <f>T115*(1+'Control Panel'!$C$45)</f>
        <v>70674031.581182495</v>
      </c>
      <c r="Z115" s="90">
        <f>U115*(1+'Control Panel'!$C$45)</f>
        <v>55608103.780949421</v>
      </c>
      <c r="AA115" s="90">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0">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205749.98398951287</v>
      </c>
      <c r="AC115" s="92">
        <f t="shared" si="39"/>
        <v>-21831.928965044644</v>
      </c>
      <c r="AD115" s="92">
        <f>Y115*(1+'Control Panel'!$C$45)</f>
        <v>72794252.528617978</v>
      </c>
      <c r="AE115" s="90">
        <f>Z115*(1+'Control Panel'!$C$45)</f>
        <v>57276346.894377902</v>
      </c>
      <c r="AF115" s="90">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0">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211922.48350919824</v>
      </c>
      <c r="AH115" s="90">
        <f t="shared" si="40"/>
        <v>-22486.886833995988</v>
      </c>
      <c r="AI115" s="91">
        <f t="shared" si="41"/>
        <v>1105732.0664496659</v>
      </c>
      <c r="AJ115" s="91">
        <f t="shared" si="42"/>
        <v>999659.2084808459</v>
      </c>
      <c r="AK115" s="91">
        <f t="shared" si="43"/>
        <v>-106072.85796882003</v>
      </c>
    </row>
    <row r="116" spans="1:37" s="93" customFormat="1" ht="14" x14ac:dyDescent="0.3">
      <c r="A116" s="85" t="str">
        <f>'ESTIMATED Earned Revenue'!A117</f>
        <v>Greenville, SC</v>
      </c>
      <c r="B116" s="85"/>
      <c r="C116" s="86">
        <f>'ESTIMATED Earned Revenue'!$I117*1.07925</f>
        <v>63378027.015750006</v>
      </c>
      <c r="D116" s="86">
        <f>'ESTIMATED Earned Revenue'!$L117*1.07925</f>
        <v>56760436.738125004</v>
      </c>
      <c r="E116" s="87">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7">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42569.175900000002</v>
      </c>
      <c r="G116" s="88">
        <f t="shared" si="33"/>
        <v>3.1904367100249209E-3</v>
      </c>
      <c r="H116" s="89">
        <f t="shared" si="34"/>
        <v>7.4997971027603147E-4</v>
      </c>
      <c r="I116" s="90">
        <f t="shared" si="35"/>
        <v>-159634.4081</v>
      </c>
      <c r="J116" s="90">
        <f>C116*(1+'Control Panel'!$C$45)</f>
        <v>65279367.826222509</v>
      </c>
      <c r="K116" s="90">
        <f>D116*(1+'Control Panel'!$C$45)</f>
        <v>58463249.840268753</v>
      </c>
      <c r="L116" s="91">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1">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216314.02440899439</v>
      </c>
      <c r="N116" s="91">
        <f t="shared" si="36"/>
        <v>8044.3349489943648</v>
      </c>
      <c r="O116" s="91">
        <f>J116*(1+'Control Panel'!$C$45)</f>
        <v>67237748.861009181</v>
      </c>
      <c r="P116" s="91">
        <f>K116*(1+'Control Panel'!$C$45)</f>
        <v>60217147.335476816</v>
      </c>
      <c r="Q116" s="91">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1">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222803.44514126424</v>
      </c>
      <c r="S116" s="91">
        <f t="shared" si="37"/>
        <v>8285.6649974641914</v>
      </c>
      <c r="T116" s="91">
        <f>O116*(1+'Control Panel'!$C$45)</f>
        <v>69254881.326839462</v>
      </c>
      <c r="U116" s="91">
        <f>P116*(1+'Control Panel'!$C$45)</f>
        <v>62023661.755541123</v>
      </c>
      <c r="V116" s="91">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0">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229487.54849550215</v>
      </c>
      <c r="X116" s="91">
        <f t="shared" si="38"/>
        <v>8534.2349473880895</v>
      </c>
      <c r="Y116" s="90">
        <f>T116*(1+'Control Panel'!$C$45)</f>
        <v>71332527.766644642</v>
      </c>
      <c r="Z116" s="90">
        <f>U116*(1+'Control Panel'!$C$45)</f>
        <v>63884371.60820736</v>
      </c>
      <c r="AA116" s="90">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0">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236372.17495036725</v>
      </c>
      <c r="AC116" s="92">
        <f t="shared" si="39"/>
        <v>8790.2619958097348</v>
      </c>
      <c r="AD116" s="92">
        <f>Y116*(1+'Control Panel'!$C$45)</f>
        <v>73472503.599643975</v>
      </c>
      <c r="AE116" s="90">
        <f>Z116*(1+'Control Panel'!$C$45)</f>
        <v>65800902.756453581</v>
      </c>
      <c r="AF116" s="90">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0">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243463.34019887826</v>
      </c>
      <c r="AH116" s="90">
        <f t="shared" si="40"/>
        <v>9053.9698556840303</v>
      </c>
      <c r="AI116" s="91">
        <f t="shared" si="41"/>
        <v>1105732.0664496659</v>
      </c>
      <c r="AJ116" s="91">
        <f t="shared" si="42"/>
        <v>1148440.5331950062</v>
      </c>
      <c r="AK116" s="91">
        <f t="shared" si="43"/>
        <v>42708.466745340265</v>
      </c>
    </row>
    <row r="117" spans="1:37" s="93" customFormat="1" ht="14" x14ac:dyDescent="0.3">
      <c r="A117" s="85" t="str">
        <f>'ESTIMATED Earned Revenue'!A118</f>
        <v>Dayton, OH</v>
      </c>
      <c r="B117" s="85"/>
      <c r="C117" s="86">
        <f>'ESTIMATED Earned Revenue'!$I118*1.07925</f>
        <v>64581024.522262506</v>
      </c>
      <c r="D117" s="86">
        <f>'ESTIMATED Earned Revenue'!$L118*1.07925</f>
        <v>48403399.301752508</v>
      </c>
      <c r="E117" s="87">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7">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42569.175900000002</v>
      </c>
      <c r="G117" s="88">
        <f t="shared" si="33"/>
        <v>3.1310061352510126E-3</v>
      </c>
      <c r="H117" s="89">
        <f t="shared" si="34"/>
        <v>8.7946665965790401E-4</v>
      </c>
      <c r="I117" s="90">
        <f t="shared" si="35"/>
        <v>-159634.4081</v>
      </c>
      <c r="J117" s="90">
        <f>C117*(1+'Control Panel'!$C$45)</f>
        <v>66518455.257930383</v>
      </c>
      <c r="K117" s="90">
        <f>D117*(1+'Control Panel'!$C$45)</f>
        <v>49855501.280805081</v>
      </c>
      <c r="L117" s="91">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1">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184465.35473897881</v>
      </c>
      <c r="N117" s="91">
        <f t="shared" si="36"/>
        <v>-23804.334721021209</v>
      </c>
      <c r="O117" s="91">
        <f>J117*(1+'Control Panel'!$C$45)</f>
        <v>68514008.915668294</v>
      </c>
      <c r="P117" s="91">
        <f>K117*(1+'Control Panel'!$C$45)</f>
        <v>51351166.319229238</v>
      </c>
      <c r="Q117" s="91">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1">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189999.31538114819</v>
      </c>
      <c r="S117" s="91">
        <f t="shared" si="37"/>
        <v>-24518.464762651856</v>
      </c>
      <c r="T117" s="91">
        <f>O117*(1+'Control Panel'!$C$45)</f>
        <v>70569429.183138341</v>
      </c>
      <c r="U117" s="91">
        <f>P117*(1+'Control Panel'!$C$45)</f>
        <v>52891701.308806114</v>
      </c>
      <c r="V117" s="91">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0">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195699.29484258263</v>
      </c>
      <c r="X117" s="91">
        <f t="shared" si="38"/>
        <v>-25254.018705531431</v>
      </c>
      <c r="Y117" s="90">
        <f>T117*(1+'Control Panel'!$C$45)</f>
        <v>72686512.058632493</v>
      </c>
      <c r="Z117" s="90">
        <f>U117*(1+'Control Panel'!$C$45)</f>
        <v>54478452.348070301</v>
      </c>
      <c r="AA117" s="90">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0">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201570.27368786011</v>
      </c>
      <c r="AC117" s="92">
        <f t="shared" si="39"/>
        <v>-26011.639266697399</v>
      </c>
      <c r="AD117" s="92">
        <f>Y117*(1+'Control Panel'!$C$45)</f>
        <v>74867107.42039147</v>
      </c>
      <c r="AE117" s="90">
        <f>Z117*(1+'Control Panel'!$C$45)</f>
        <v>56112805.918512411</v>
      </c>
      <c r="AF117" s="90">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0">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207617.38189849592</v>
      </c>
      <c r="AH117" s="90">
        <f t="shared" si="40"/>
        <v>-26791.988444698305</v>
      </c>
      <c r="AI117" s="91">
        <f t="shared" si="41"/>
        <v>1105732.0664496659</v>
      </c>
      <c r="AJ117" s="91">
        <f t="shared" si="42"/>
        <v>979351.62054906576</v>
      </c>
      <c r="AK117" s="91">
        <f t="shared" si="43"/>
        <v>-126380.44590060017</v>
      </c>
    </row>
    <row r="118" spans="1:37" s="93" customFormat="1" ht="14" x14ac:dyDescent="0.3">
      <c r="A118" s="85" t="str">
        <f>'ESTIMATED Earned Revenue'!A119</f>
        <v>San Jose, CA</v>
      </c>
      <c r="B118" s="85"/>
      <c r="C118" s="86">
        <f>'ESTIMATED Earned Revenue'!$I119*1.07925</f>
        <v>64625518.330312505</v>
      </c>
      <c r="D118" s="86">
        <f>'ESTIMATED Earned Revenue'!$L119*1.07925</f>
        <v>55584190.396304995</v>
      </c>
      <c r="E118" s="87">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7">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42569.175900000002</v>
      </c>
      <c r="G118" s="88">
        <f t="shared" si="33"/>
        <v>3.128850479256531E-3</v>
      </c>
      <c r="H118" s="89">
        <f t="shared" si="34"/>
        <v>7.6585042611018804E-4</v>
      </c>
      <c r="I118" s="90">
        <f t="shared" si="35"/>
        <v>-159634.4081</v>
      </c>
      <c r="J118" s="90">
        <f>C118*(1+'Control Panel'!$C$45)</f>
        <v>66564283.880221881</v>
      </c>
      <c r="K118" s="90">
        <f>D118*(1+'Control Panel'!$C$45)</f>
        <v>57251716.108194143</v>
      </c>
      <c r="L118" s="91">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1">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211831.34960031832</v>
      </c>
      <c r="N118" s="91">
        <f t="shared" si="36"/>
        <v>3561.6601403183013</v>
      </c>
      <c r="O118" s="91">
        <f>J118*(1+'Control Panel'!$C$45)</f>
        <v>68561212.396628544</v>
      </c>
      <c r="P118" s="91">
        <f>K118*(1+'Control Panel'!$C$45)</f>
        <v>58969267.59143997</v>
      </c>
      <c r="Q118" s="91">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1">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218186.29008832789</v>
      </c>
      <c r="S118" s="91">
        <f t="shared" si="37"/>
        <v>3668.5099445278465</v>
      </c>
      <c r="T118" s="91">
        <f>O118*(1+'Control Panel'!$C$45)</f>
        <v>70618048.768527403</v>
      </c>
      <c r="U118" s="91">
        <f>P118*(1+'Control Panel'!$C$45)</f>
        <v>60738345.619183168</v>
      </c>
      <c r="V118" s="91">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0">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224731.87879097773</v>
      </c>
      <c r="X118" s="91">
        <f t="shared" si="38"/>
        <v>3778.5652428636677</v>
      </c>
      <c r="Y118" s="90">
        <f>T118*(1+'Control Panel'!$C$45)</f>
        <v>72736590.231583223</v>
      </c>
      <c r="Z118" s="90">
        <f>U118*(1+'Control Panel'!$C$45)</f>
        <v>62560495.987758666</v>
      </c>
      <c r="AA118" s="90">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0">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231473.83515470708</v>
      </c>
      <c r="AC118" s="92">
        <f t="shared" si="39"/>
        <v>3891.9222001495655</v>
      </c>
      <c r="AD118" s="92">
        <f>Y118*(1+'Control Panel'!$C$45)</f>
        <v>74918687.938530728</v>
      </c>
      <c r="AE118" s="90">
        <f>Z118*(1+'Control Panel'!$C$45)</f>
        <v>64437310.86739143</v>
      </c>
      <c r="AF118" s="90">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0">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238418.05020934829</v>
      </c>
      <c r="AH118" s="90">
        <f t="shared" si="40"/>
        <v>4008.679866154067</v>
      </c>
      <c r="AI118" s="91">
        <f t="shared" si="41"/>
        <v>1105732.0664496659</v>
      </c>
      <c r="AJ118" s="91">
        <f t="shared" si="42"/>
        <v>1124641.4038436792</v>
      </c>
      <c r="AK118" s="91">
        <f t="shared" si="43"/>
        <v>18909.337394013302</v>
      </c>
    </row>
    <row r="119" spans="1:37" s="93" customFormat="1" ht="14" x14ac:dyDescent="0.3">
      <c r="A119" s="85" t="str">
        <f>'ESTIMATED Earned Revenue'!A120</f>
        <v>Little Rock, AR</v>
      </c>
      <c r="B119" s="85"/>
      <c r="C119" s="86">
        <f>'ESTIMATED Earned Revenue'!$I120*1.07925</f>
        <v>66140428.044599995</v>
      </c>
      <c r="D119" s="86">
        <f>'ESTIMATED Earned Revenue'!$L120*1.07925</f>
        <v>64274022.761684999</v>
      </c>
      <c r="E119" s="87">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7">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42569.175900000002</v>
      </c>
      <c r="G119" s="88">
        <f t="shared" si="33"/>
        <v>3.0571858994267397E-3</v>
      </c>
      <c r="H119" s="89">
        <f t="shared" si="34"/>
        <v>6.6230763333170923E-4</v>
      </c>
      <c r="I119" s="90">
        <f t="shared" si="35"/>
        <v>-159634.4081</v>
      </c>
      <c r="J119" s="90">
        <f>C119*(1+'Control Panel'!$C$45)</f>
        <v>68124640.885938004</v>
      </c>
      <c r="K119" s="90">
        <f>D119*(1+'Control Panel'!$C$45)</f>
        <v>66202243.444535553</v>
      </c>
      <c r="L119" s="91">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1">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244948.30074478156</v>
      </c>
      <c r="N119" s="91">
        <f t="shared" si="36"/>
        <v>36678.611284781538</v>
      </c>
      <c r="O119" s="91">
        <f>J119*(1+'Control Panel'!$C$45)</f>
        <v>70168380.11251615</v>
      </c>
      <c r="P119" s="91">
        <f>K119*(1+'Control Panel'!$C$45)</f>
        <v>68188310.747871622</v>
      </c>
      <c r="Q119" s="91">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1">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252296.749767125</v>
      </c>
      <c r="S119" s="91">
        <f t="shared" si="37"/>
        <v>37778.969623324956</v>
      </c>
      <c r="T119" s="91">
        <f>O119*(1+'Control Panel'!$C$45)</f>
        <v>72273431.515891641</v>
      </c>
      <c r="U119" s="91">
        <f>P119*(1+'Control Panel'!$C$45)</f>
        <v>70233960.070307776</v>
      </c>
      <c r="V119" s="91">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0">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259865.65226013877</v>
      </c>
      <c r="X119" s="91">
        <f t="shared" si="38"/>
        <v>38912.338712024706</v>
      </c>
      <c r="Y119" s="90">
        <f>T119*(1+'Control Panel'!$C$45)</f>
        <v>74441634.461368397</v>
      </c>
      <c r="Z119" s="90">
        <f>U119*(1+'Control Panel'!$C$45)</f>
        <v>72340978.872417018</v>
      </c>
      <c r="AA119" s="90">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0">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267661.62182794296</v>
      </c>
      <c r="AC119" s="92">
        <f t="shared" si="39"/>
        <v>40079.708873385447</v>
      </c>
      <c r="AD119" s="92">
        <f>Y119*(1+'Control Panel'!$C$45)</f>
        <v>76674883.495209455</v>
      </c>
      <c r="AE119" s="90">
        <f>Z119*(1+'Control Panel'!$C$45)</f>
        <v>74511208.238589525</v>
      </c>
      <c r="AF119" s="90">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0">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275691.47048278124</v>
      </c>
      <c r="AH119" s="90">
        <f t="shared" si="40"/>
        <v>41282.100139587012</v>
      </c>
      <c r="AI119" s="91">
        <f t="shared" si="41"/>
        <v>1105732.0664496659</v>
      </c>
      <c r="AJ119" s="91">
        <f t="shared" si="42"/>
        <v>1300463.7950827696</v>
      </c>
      <c r="AK119" s="91">
        <f t="shared" si="43"/>
        <v>194731.72863310366</v>
      </c>
    </row>
    <row r="120" spans="1:37" s="93" customFormat="1" ht="14" x14ac:dyDescent="0.3">
      <c r="A120" s="85" t="str">
        <f>'ESTIMATED Earned Revenue'!A121</f>
        <v>Fort Worth, TX</v>
      </c>
      <c r="B120" s="85"/>
      <c r="C120" s="86">
        <f>'ESTIMATED Earned Revenue'!$I121*1.07925</f>
        <v>66473194.060500003</v>
      </c>
      <c r="D120" s="86">
        <f>'ESTIMATED Earned Revenue'!$L121*1.07925</f>
        <v>49746030.518624999</v>
      </c>
      <c r="E120" s="87">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7">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42569.175900000002</v>
      </c>
      <c r="G120" s="88">
        <f t="shared" si="33"/>
        <v>3.0418815713288299E-3</v>
      </c>
      <c r="H120" s="89">
        <f t="shared" si="34"/>
        <v>8.5573010461733288E-4</v>
      </c>
      <c r="I120" s="90">
        <f t="shared" si="35"/>
        <v>-159634.4081</v>
      </c>
      <c r="J120" s="90">
        <f>C120*(1+'Control Panel'!$C$45)</f>
        <v>68467389.88231501</v>
      </c>
      <c r="K120" s="90">
        <f>D120*(1+'Control Panel'!$C$45)</f>
        <v>51238411.434183747</v>
      </c>
      <c r="L120" s="91">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1">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189582.12230647987</v>
      </c>
      <c r="N120" s="91">
        <f t="shared" si="36"/>
        <v>-18687.567153520155</v>
      </c>
      <c r="O120" s="91">
        <f>J120*(1+'Control Panel'!$C$45)</f>
        <v>70521411.578784466</v>
      </c>
      <c r="P120" s="91">
        <f>K120*(1+'Control Panel'!$C$45)</f>
        <v>52775563.77720926</v>
      </c>
      <c r="Q120" s="91">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1">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195269.58597567427</v>
      </c>
      <c r="S120" s="91">
        <f t="shared" si="37"/>
        <v>-19248.194168125774</v>
      </c>
      <c r="T120" s="91">
        <f>O120*(1+'Control Panel'!$C$45)</f>
        <v>72637053.926147997</v>
      </c>
      <c r="U120" s="91">
        <f>P120*(1+'Control Panel'!$C$45)</f>
        <v>54358830.690525539</v>
      </c>
      <c r="V120" s="91">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0">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201127.67355494451</v>
      </c>
      <c r="X120" s="91">
        <f t="shared" si="38"/>
        <v>-19825.639993169549</v>
      </c>
      <c r="Y120" s="90">
        <f>T120*(1+'Control Panel'!$C$45)</f>
        <v>74816165.543932438</v>
      </c>
      <c r="Z120" s="90">
        <f>U120*(1+'Control Panel'!$C$45)</f>
        <v>55989595.611241303</v>
      </c>
      <c r="AA120" s="90">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0">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207161.50376159284</v>
      </c>
      <c r="AC120" s="92">
        <f t="shared" si="39"/>
        <v>-20420.409192964667</v>
      </c>
      <c r="AD120" s="92">
        <f>Y120*(1+'Control Panel'!$C$45)</f>
        <v>77060650.510250419</v>
      </c>
      <c r="AE120" s="90">
        <f>Z120*(1+'Control Panel'!$C$45)</f>
        <v>57669283.479578547</v>
      </c>
      <c r="AF120" s="90">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0">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213376.34887444062</v>
      </c>
      <c r="AH120" s="90">
        <f t="shared" si="40"/>
        <v>-21033.021468753606</v>
      </c>
      <c r="AI120" s="91">
        <f t="shared" si="41"/>
        <v>1105732.0664496659</v>
      </c>
      <c r="AJ120" s="91">
        <f t="shared" si="42"/>
        <v>1006517.2344731321</v>
      </c>
      <c r="AK120" s="91">
        <f t="shared" si="43"/>
        <v>-99214.831976533867</v>
      </c>
    </row>
    <row r="121" spans="1:37" s="93" customFormat="1" ht="14" x14ac:dyDescent="0.3">
      <c r="A121" s="85" t="str">
        <f>'ESTIMATED Earned Revenue'!A122</f>
        <v>Pittsburgh, PA</v>
      </c>
      <c r="B121" s="85"/>
      <c r="C121" s="86">
        <f>'ESTIMATED Earned Revenue'!$I122*1.07925</f>
        <v>68592393.171750009</v>
      </c>
      <c r="D121" s="86">
        <f>'ESTIMATED Earned Revenue'!$L122*1.07925</f>
        <v>55821731.529750004</v>
      </c>
      <c r="E121" s="87">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7">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42569.175900000002</v>
      </c>
      <c r="G121" s="88">
        <f t="shared" si="33"/>
        <v>2.9479009938273766E-3</v>
      </c>
      <c r="H121" s="89">
        <f t="shared" si="34"/>
        <v>7.6259146274086653E-4</v>
      </c>
      <c r="I121" s="90">
        <f t="shared" si="35"/>
        <v>-159634.4081</v>
      </c>
      <c r="J121" s="90">
        <f>C121*(1+'Control Panel'!$C$45)</f>
        <v>70650164.966902509</v>
      </c>
      <c r="K121" s="90">
        <f>D121*(1+'Control Panel'!$C$45)</f>
        <v>57496383.475642502</v>
      </c>
      <c r="L121" s="91">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1">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212736.61885987726</v>
      </c>
      <c r="N121" s="91">
        <f t="shared" si="36"/>
        <v>4466.9293998772337</v>
      </c>
      <c r="O121" s="91">
        <f>J121*(1+'Control Panel'!$C$45)</f>
        <v>72769669.915909588</v>
      </c>
      <c r="P121" s="91">
        <f>K121*(1+'Control Panel'!$C$45)</f>
        <v>59221274.979911782</v>
      </c>
      <c r="Q121" s="91">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1">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219118.71742567359</v>
      </c>
      <c r="S121" s="91">
        <f t="shared" si="37"/>
        <v>4600.9372818735428</v>
      </c>
      <c r="T121" s="91">
        <f>O121*(1+'Control Panel'!$C$45)</f>
        <v>74952760.013386875</v>
      </c>
      <c r="U121" s="91">
        <f>P121*(1+'Control Panel'!$C$45)</f>
        <v>60997913.229309134</v>
      </c>
      <c r="V121" s="91">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0">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225692.2789484438</v>
      </c>
      <c r="X121" s="91">
        <f t="shared" si="38"/>
        <v>4738.9654003297328</v>
      </c>
      <c r="Y121" s="90">
        <f>T121*(1+'Control Panel'!$C$45)</f>
        <v>77201342.813788489</v>
      </c>
      <c r="Z121" s="90">
        <f>U121*(1+'Control Panel'!$C$45)</f>
        <v>62827850.626188412</v>
      </c>
      <c r="AA121" s="90">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0">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232463.04731689714</v>
      </c>
      <c r="AC121" s="92">
        <f t="shared" si="39"/>
        <v>4881.1343623396242</v>
      </c>
      <c r="AD121" s="92">
        <f>Y121*(1+'Control Panel'!$C$45)</f>
        <v>79517383.098202139</v>
      </c>
      <c r="AE121" s="90">
        <f>Z121*(1+'Control Panel'!$C$45)</f>
        <v>64712686.144974068</v>
      </c>
      <c r="AF121" s="90">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0">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239436.93873640406</v>
      </c>
      <c r="AH121" s="90">
        <f t="shared" si="40"/>
        <v>5027.5683932098327</v>
      </c>
      <c r="AI121" s="91">
        <f t="shared" si="41"/>
        <v>1105732.0664496659</v>
      </c>
      <c r="AJ121" s="91">
        <f t="shared" si="42"/>
        <v>1129447.6012872958</v>
      </c>
      <c r="AK121" s="91">
        <f t="shared" si="43"/>
        <v>23715.534837629879</v>
      </c>
    </row>
    <row r="122" spans="1:37" s="93" customFormat="1" ht="14" x14ac:dyDescent="0.3">
      <c r="A122" s="85" t="str">
        <f>'ESTIMATED Earned Revenue'!A123</f>
        <v>Roanoke, VA</v>
      </c>
      <c r="B122" s="85"/>
      <c r="C122" s="86">
        <f>'ESTIMATED Earned Revenue'!$I123*1.07925</f>
        <v>70013940.659572497</v>
      </c>
      <c r="D122" s="86">
        <f>'ESTIMATED Earned Revenue'!$L123*1.07925</f>
        <v>60480218.862371244</v>
      </c>
      <c r="E122" s="87">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7">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42569.175900000002</v>
      </c>
      <c r="G122" s="88">
        <f t="shared" si="33"/>
        <v>2.8880474673346956E-3</v>
      </c>
      <c r="H122" s="89">
        <f t="shared" si="34"/>
        <v>7.038528745550739E-4</v>
      </c>
      <c r="I122" s="90">
        <f t="shared" si="35"/>
        <v>-159634.4081</v>
      </c>
      <c r="J122" s="90">
        <f>C122*(1+'Control Panel'!$C$45)</f>
        <v>72114358.879359677</v>
      </c>
      <c r="K122" s="90">
        <f>D122*(1+'Control Panel'!$C$45)</f>
        <v>62294625.428242385</v>
      </c>
      <c r="L122" s="91">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1">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230490.11408449683</v>
      </c>
      <c r="N122" s="91">
        <f t="shared" si="36"/>
        <v>22220.424624496809</v>
      </c>
      <c r="O122" s="91">
        <f>J122*(1+'Control Panel'!$C$45)</f>
        <v>74277789.645740464</v>
      </c>
      <c r="P122" s="91">
        <f>K122*(1+'Control Panel'!$C$45)</f>
        <v>64163464.19108966</v>
      </c>
      <c r="Q122" s="91">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1">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237404.81750703175</v>
      </c>
      <c r="S122" s="91">
        <f t="shared" si="37"/>
        <v>22887.037363231706</v>
      </c>
      <c r="T122" s="91">
        <f>O122*(1+'Control Panel'!$C$45)</f>
        <v>76506123.335112676</v>
      </c>
      <c r="U122" s="91">
        <f>P122*(1+'Control Panel'!$C$45)</f>
        <v>66088368.116822354</v>
      </c>
      <c r="V122" s="91">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0">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244526.96203224274</v>
      </c>
      <c r="X122" s="91">
        <f t="shared" si="38"/>
        <v>23573.648484128673</v>
      </c>
      <c r="Y122" s="90">
        <f>T122*(1+'Control Panel'!$C$45)</f>
        <v>78801307.035166055</v>
      </c>
      <c r="Z122" s="90">
        <f>U122*(1+'Control Panel'!$C$45)</f>
        <v>68071019.160327032</v>
      </c>
      <c r="AA122" s="90">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0">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251862.77089321002</v>
      </c>
      <c r="AC122" s="92">
        <f t="shared" si="39"/>
        <v>24280.857938652509</v>
      </c>
      <c r="AD122" s="92">
        <f>Y122*(1+'Control Panel'!$C$45)</f>
        <v>81165346.246221036</v>
      </c>
      <c r="AE122" s="90">
        <f>Z122*(1+'Control Panel'!$C$45)</f>
        <v>70113149.735136852</v>
      </c>
      <c r="AF122" s="90">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0">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259418.65402000636</v>
      </c>
      <c r="AH122" s="90">
        <f t="shared" si="40"/>
        <v>25009.283676812134</v>
      </c>
      <c r="AI122" s="91">
        <f t="shared" si="41"/>
        <v>1105732.0664496659</v>
      </c>
      <c r="AJ122" s="91">
        <f t="shared" si="42"/>
        <v>1223703.3185369878</v>
      </c>
      <c r="AK122" s="91">
        <f t="shared" si="43"/>
        <v>117971.25208732183</v>
      </c>
    </row>
    <row r="123" spans="1:37" s="93" customFormat="1" ht="14" x14ac:dyDescent="0.3">
      <c r="A123" s="85" t="str">
        <f>'ESTIMATED Earned Revenue'!A124</f>
        <v>Maple Shade, NJ</v>
      </c>
      <c r="B123" s="85"/>
      <c r="C123" s="86">
        <f>'ESTIMATED Earned Revenue'!$I124*1.07925</f>
        <v>70103798.615250006</v>
      </c>
      <c r="D123" s="86">
        <f>'ESTIMATED Earned Revenue'!$L124*1.07925</f>
        <v>66195607.722750001</v>
      </c>
      <c r="E123" s="87">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7">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42569.175900000002</v>
      </c>
      <c r="G123" s="88">
        <f t="shared" si="33"/>
        <v>2.8843456131350592E-3</v>
      </c>
      <c r="H123" s="89">
        <f t="shared" si="34"/>
        <v>6.4308157843786812E-4</v>
      </c>
      <c r="I123" s="90">
        <f t="shared" si="35"/>
        <v>-159634.4081</v>
      </c>
      <c r="J123" s="90">
        <f>C123*(1+'Control Panel'!$C$45)</f>
        <v>72206912.573707506</v>
      </c>
      <c r="K123" s="90">
        <f>D123*(1+'Control Panel'!$C$45)</f>
        <v>68181475.954432502</v>
      </c>
      <c r="L123" s="91">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1">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252271.46103140028</v>
      </c>
      <c r="N123" s="91">
        <f t="shared" si="36"/>
        <v>44001.771571400255</v>
      </c>
      <c r="O123" s="91">
        <f>J123*(1+'Control Panel'!$C$45)</f>
        <v>74373119.950918734</v>
      </c>
      <c r="P123" s="91">
        <f>K123*(1+'Control Panel'!$C$45)</f>
        <v>70226920.233065486</v>
      </c>
      <c r="Q123" s="91">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1">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259839.6048623423</v>
      </c>
      <c r="S123" s="91">
        <f t="shared" si="37"/>
        <v>45321.824718542252</v>
      </c>
      <c r="T123" s="91">
        <f>O123*(1+'Control Panel'!$C$45)</f>
        <v>76604313.5494463</v>
      </c>
      <c r="U123" s="91">
        <f>P123*(1+'Control Panel'!$C$45)</f>
        <v>72333727.840057448</v>
      </c>
      <c r="V123" s="91">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0">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267634.79300821258</v>
      </c>
      <c r="X123" s="91">
        <f t="shared" si="38"/>
        <v>46681.479460098519</v>
      </c>
      <c r="Y123" s="90">
        <f>T123*(1+'Control Panel'!$C$45)</f>
        <v>78902442.955929697</v>
      </c>
      <c r="Z123" s="90">
        <f>U123*(1+'Control Panel'!$C$45)</f>
        <v>74503739.675259173</v>
      </c>
      <c r="AA123" s="90">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0">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275663.83679845894</v>
      </c>
      <c r="AC123" s="92">
        <f t="shared" si="39"/>
        <v>48081.92384390143</v>
      </c>
      <c r="AD123" s="92">
        <f>Y123*(1+'Control Panel'!$C$45)</f>
        <v>81269516.244607583</v>
      </c>
      <c r="AE123" s="90">
        <f>Z123*(1+'Control Panel'!$C$45)</f>
        <v>76738851.865516946</v>
      </c>
      <c r="AF123" s="90">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0">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283933.75190241274</v>
      </c>
      <c r="AH123" s="90">
        <f t="shared" si="40"/>
        <v>49524.381559218513</v>
      </c>
      <c r="AI123" s="91">
        <f t="shared" si="41"/>
        <v>1105732.0664496659</v>
      </c>
      <c r="AJ123" s="91">
        <f t="shared" si="42"/>
        <v>1339343.4476028266</v>
      </c>
      <c r="AK123" s="91">
        <f t="shared" si="43"/>
        <v>233611.38115316071</v>
      </c>
    </row>
    <row r="124" spans="1:37" s="93" customFormat="1" ht="14" x14ac:dyDescent="0.3">
      <c r="A124" s="85" t="str">
        <f>'ESTIMATED Earned Revenue'!A125</f>
        <v>Menasha, WI</v>
      </c>
      <c r="B124" s="85"/>
      <c r="C124" s="86">
        <f>'ESTIMATED Earned Revenue'!$I125*1.07925</f>
        <v>71813932.426635012</v>
      </c>
      <c r="D124" s="86">
        <f>'ESTIMATED Earned Revenue'!$L125*1.07925</f>
        <v>69139239.568406254</v>
      </c>
      <c r="E124" s="87">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7">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42569.175900000002</v>
      </c>
      <c r="G124" s="88">
        <f t="shared" si="33"/>
        <v>2.8156595408080575E-3</v>
      </c>
      <c r="H124" s="89">
        <f t="shared" si="34"/>
        <v>6.1570211309428891E-4</v>
      </c>
      <c r="I124" s="90">
        <f t="shared" si="35"/>
        <v>-159634.4081</v>
      </c>
      <c r="J124" s="90">
        <f>C124*(1+'Control Panel'!$C$45)</f>
        <v>73968350.39943406</v>
      </c>
      <c r="K124" s="90">
        <f>D124*(1+'Control Panel'!$C$45)</f>
        <v>71213416.755458444</v>
      </c>
      <c r="L124" s="91">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1">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263489.64199519623</v>
      </c>
      <c r="N124" s="91">
        <f t="shared" si="36"/>
        <v>55219.952535196207</v>
      </c>
      <c r="O124" s="91">
        <f>J124*(1+'Control Panel'!$C$45)</f>
        <v>76187400.911417082</v>
      </c>
      <c r="P124" s="91">
        <f>K124*(1+'Control Panel'!$C$45)</f>
        <v>73349819.258122206</v>
      </c>
      <c r="Q124" s="91">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1">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271394.33125505218</v>
      </c>
      <c r="S124" s="91">
        <f t="shared" si="37"/>
        <v>56876.551111252134</v>
      </c>
      <c r="T124" s="91">
        <f>O124*(1+'Control Panel'!$C$45)</f>
        <v>78473022.938759595</v>
      </c>
      <c r="U124" s="91">
        <f>P124*(1+'Control Panel'!$C$45)</f>
        <v>75550313.83586587</v>
      </c>
      <c r="V124" s="91">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0">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279536.16119270376</v>
      </c>
      <c r="X124" s="91">
        <f t="shared" si="38"/>
        <v>58582.847644589696</v>
      </c>
      <c r="Y124" s="90">
        <f>T124*(1+'Control Panel'!$C$45)</f>
        <v>80827213.626922384</v>
      </c>
      <c r="Z124" s="90">
        <f>U124*(1+'Control Panel'!$C$45)</f>
        <v>77816823.250941843</v>
      </c>
      <c r="AA124" s="90">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0">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287922.24602848483</v>
      </c>
      <c r="AC124" s="92">
        <f t="shared" si="39"/>
        <v>60340.333073927322</v>
      </c>
      <c r="AD124" s="92">
        <f>Y124*(1+'Control Panel'!$C$45)</f>
        <v>83252030.035730064</v>
      </c>
      <c r="AE124" s="90">
        <f>Z124*(1+'Control Panel'!$C$45)</f>
        <v>80151327.948470101</v>
      </c>
      <c r="AF124" s="90">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0">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296559.91340933938</v>
      </c>
      <c r="AH124" s="90">
        <f t="shared" si="40"/>
        <v>62150.543066145154</v>
      </c>
      <c r="AI124" s="91">
        <f t="shared" si="41"/>
        <v>1105732.0664496659</v>
      </c>
      <c r="AJ124" s="91">
        <f t="shared" si="42"/>
        <v>1398902.2938807765</v>
      </c>
      <c r="AK124" s="91">
        <f t="shared" si="43"/>
        <v>293170.22743111057</v>
      </c>
    </row>
    <row r="125" spans="1:37" s="93" customFormat="1" ht="14" x14ac:dyDescent="0.3">
      <c r="A125" s="85" t="str">
        <f>'ESTIMATED Earned Revenue'!A126</f>
        <v>Great Falls, MT</v>
      </c>
      <c r="B125" s="85"/>
      <c r="C125" s="86">
        <f>'ESTIMATED Earned Revenue'!$I126*1.07925</f>
        <v>72728489.092484996</v>
      </c>
      <c r="D125" s="86">
        <f>'ESTIMATED Earned Revenue'!$L126*1.07925</f>
        <v>54378137.04738</v>
      </c>
      <c r="E125" s="87">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7">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42569.175900000002</v>
      </c>
      <c r="G125" s="88">
        <f t="shared" si="33"/>
        <v>2.7802527802120065E-3</v>
      </c>
      <c r="H125" s="89">
        <f t="shared" si="34"/>
        <v>7.8283623182804555E-4</v>
      </c>
      <c r="I125" s="90">
        <f t="shared" si="35"/>
        <v>-159634.4081</v>
      </c>
      <c r="J125" s="90">
        <f>C125*(1+'Control Panel'!$C$45)</f>
        <v>74910343.765259549</v>
      </c>
      <c r="K125" s="90">
        <f>D125*(1+'Control Panel'!$C$45)</f>
        <v>56009481.158801399</v>
      </c>
      <c r="L125" s="91">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1">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207235.08028756519</v>
      </c>
      <c r="N125" s="91">
        <f t="shared" si="36"/>
        <v>-1034.6091724348371</v>
      </c>
      <c r="O125" s="91">
        <f>J125*(1+'Control Panel'!$C$45)</f>
        <v>77157654.078217342</v>
      </c>
      <c r="P125" s="91">
        <f>K125*(1+'Control Panel'!$C$45)</f>
        <v>57689765.593565442</v>
      </c>
      <c r="Q125" s="91">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1">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213452.13269619213</v>
      </c>
      <c r="S125" s="91">
        <f t="shared" si="37"/>
        <v>-1065.6474476079165</v>
      </c>
      <c r="T125" s="91">
        <f>O125*(1+'Control Panel'!$C$45)</f>
        <v>79472383.700563863</v>
      </c>
      <c r="U125" s="91">
        <f>P125*(1+'Control Panel'!$C$45)</f>
        <v>59420458.561372407</v>
      </c>
      <c r="V125" s="91">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0">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219855.69667707791</v>
      </c>
      <c r="X125" s="91">
        <f t="shared" si="38"/>
        <v>-1097.6168710361526</v>
      </c>
      <c r="Y125" s="90">
        <f>T125*(1+'Control Panel'!$C$45)</f>
        <v>81856555.211580783</v>
      </c>
      <c r="Z125" s="90">
        <f>U125*(1+'Control Panel'!$C$45)</f>
        <v>61203072.318213582</v>
      </c>
      <c r="AA125" s="90">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0">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226451.36757739025</v>
      </c>
      <c r="AC125" s="92">
        <f t="shared" si="39"/>
        <v>-1130.5453771672619</v>
      </c>
      <c r="AD125" s="92">
        <f>Y125*(1+'Control Panel'!$C$45)</f>
        <v>84312251.867928207</v>
      </c>
      <c r="AE125" s="90">
        <f>Z125*(1+'Control Panel'!$C$45)</f>
        <v>63039164.487759992</v>
      </c>
      <c r="AF125" s="90">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0">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233244.90860471199</v>
      </c>
      <c r="AH125" s="90">
        <f t="shared" si="40"/>
        <v>-1164.4617384822341</v>
      </c>
      <c r="AI125" s="91">
        <f t="shared" si="41"/>
        <v>1105732.0664496659</v>
      </c>
      <c r="AJ125" s="91">
        <f t="shared" si="42"/>
        <v>1100239.1858429376</v>
      </c>
      <c r="AK125" s="91">
        <f t="shared" si="43"/>
        <v>-5492.8806067283731</v>
      </c>
    </row>
    <row r="126" spans="1:37" s="93" customFormat="1" ht="14" x14ac:dyDescent="0.3">
      <c r="A126" s="85" t="str">
        <f>'ESTIMATED Earned Revenue'!A127</f>
        <v>Charleston, SC</v>
      </c>
      <c r="B126" s="85"/>
      <c r="C126" s="86">
        <f>'ESTIMATED Earned Revenue'!$I127*1.07925</f>
        <v>77430538.705500007</v>
      </c>
      <c r="D126" s="86">
        <f>'ESTIMATED Earned Revenue'!$L127*1.07925</f>
        <v>64753348.207875006</v>
      </c>
      <c r="E126" s="87">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7">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42569.175900000002</v>
      </c>
      <c r="G126" s="88">
        <f t="shared" si="33"/>
        <v>2.611419052230321E-3</v>
      </c>
      <c r="H126" s="89">
        <f t="shared" si="34"/>
        <v>6.5740501577373162E-4</v>
      </c>
      <c r="I126" s="90">
        <f t="shared" si="35"/>
        <v>-159634.4081</v>
      </c>
      <c r="J126" s="90">
        <f>C126*(1+'Control Panel'!$C$45)</f>
        <v>79753454.866665006</v>
      </c>
      <c r="K126" s="90">
        <f>D126*(1+'Control Panel'!$C$45)</f>
        <v>66695948.654111259</v>
      </c>
      <c r="L126" s="91">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1">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246775.01002021166</v>
      </c>
      <c r="N126" s="91">
        <f t="shared" si="36"/>
        <v>38505.320560211636</v>
      </c>
      <c r="O126" s="91">
        <f>J126*(1+'Control Panel'!$C$45)</f>
        <v>82146058.512664959</v>
      </c>
      <c r="P126" s="91">
        <f>K126*(1+'Control Panel'!$C$45)</f>
        <v>68696827.113734603</v>
      </c>
      <c r="Q126" s="91">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1">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254178.26032081805</v>
      </c>
      <c r="S126" s="91">
        <f t="shared" si="37"/>
        <v>39660.480177018006</v>
      </c>
      <c r="T126" s="91">
        <f>O126*(1+'Control Panel'!$C$45)</f>
        <v>84610440.268044904</v>
      </c>
      <c r="U126" s="91">
        <f>P126*(1+'Control Panel'!$C$45)</f>
        <v>70757731.927146643</v>
      </c>
      <c r="V126" s="91">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0">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261803.60813044259</v>
      </c>
      <c r="X126" s="91">
        <f t="shared" si="38"/>
        <v>40850.294582328526</v>
      </c>
      <c r="Y126" s="90">
        <f>T126*(1+'Control Panel'!$C$45)</f>
        <v>87148753.476086259</v>
      </c>
      <c r="Z126" s="90">
        <f>U126*(1+'Control Panel'!$C$45)</f>
        <v>72880463.884961039</v>
      </c>
      <c r="AA126" s="90">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0">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269657.71637435583</v>
      </c>
      <c r="AC126" s="92">
        <f t="shared" si="39"/>
        <v>42075.803419798322</v>
      </c>
      <c r="AD126" s="92">
        <f>Y126*(1+'Control Panel'!$C$45)</f>
        <v>89763216.080368847</v>
      </c>
      <c r="AE126" s="90">
        <f>Z126*(1+'Control Panel'!$C$45)</f>
        <v>75066877.801509872</v>
      </c>
      <c r="AF126" s="90">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0">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277747.44786558655</v>
      </c>
      <c r="AH126" s="90">
        <f t="shared" si="40"/>
        <v>43338.077522392327</v>
      </c>
      <c r="AI126" s="91">
        <f t="shared" si="41"/>
        <v>1105732.0664496659</v>
      </c>
      <c r="AJ126" s="91">
        <f t="shared" si="42"/>
        <v>1310162.0427114146</v>
      </c>
      <c r="AK126" s="91">
        <f t="shared" si="43"/>
        <v>204429.9762617487</v>
      </c>
    </row>
    <row r="127" spans="1:37" s="93" customFormat="1" ht="14" x14ac:dyDescent="0.3">
      <c r="A127" s="85" t="str">
        <f>'ESTIMATED Earned Revenue'!A128</f>
        <v>Saint Petersburg, FL</v>
      </c>
      <c r="B127" s="85"/>
      <c r="C127" s="86">
        <f>'ESTIMATED Earned Revenue'!$I128*1.07925</f>
        <v>79177006.914329991</v>
      </c>
      <c r="D127" s="86">
        <f>'ESTIMATED Earned Revenue'!$L128*1.07925</f>
        <v>68675375.177111238</v>
      </c>
      <c r="E127" s="87">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7">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42569.175900000002</v>
      </c>
      <c r="G127" s="88">
        <f t="shared" si="33"/>
        <v>2.5538169713687905E-3</v>
      </c>
      <c r="H127" s="89">
        <f t="shared" si="34"/>
        <v>6.1986084226282976E-4</v>
      </c>
      <c r="I127" s="90">
        <f t="shared" si="35"/>
        <v>-159634.4081</v>
      </c>
      <c r="J127" s="90">
        <f>C127*(1+'Control Panel'!$C$45)</f>
        <v>81552317.121759892</v>
      </c>
      <c r="K127" s="90">
        <f>D127*(1+'Control Panel'!$C$45)</f>
        <v>70735636.432424575</v>
      </c>
      <c r="L127" s="91">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1">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261721.85479997093</v>
      </c>
      <c r="N127" s="91">
        <f t="shared" si="36"/>
        <v>53452.165339970903</v>
      </c>
      <c r="O127" s="91">
        <f>J127*(1+'Control Panel'!$C$45)</f>
        <v>83998886.635412693</v>
      </c>
      <c r="P127" s="91">
        <f>K127*(1+'Control Panel'!$C$45)</f>
        <v>72857705.525397316</v>
      </c>
      <c r="Q127" s="91">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1">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269573.5104439701</v>
      </c>
      <c r="S127" s="91">
        <f t="shared" si="37"/>
        <v>55055.730300170049</v>
      </c>
      <c r="T127" s="91">
        <f>O127*(1+'Control Panel'!$C$45)</f>
        <v>86518853.234475076</v>
      </c>
      <c r="U127" s="91">
        <f>P127*(1+'Control Panel'!$C$45)</f>
        <v>75043436.691159233</v>
      </c>
      <c r="V127" s="91">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0">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277660.7157572892</v>
      </c>
      <c r="X127" s="91">
        <f t="shared" si="38"/>
        <v>56707.402209175139</v>
      </c>
      <c r="Y127" s="90">
        <f>T127*(1+'Control Panel'!$C$45)</f>
        <v>89114418.831509337</v>
      </c>
      <c r="Z127" s="90">
        <f>U127*(1+'Control Panel'!$C$45)</f>
        <v>77294739.791894019</v>
      </c>
      <c r="AA127" s="90">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0">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285990.53723000787</v>
      </c>
      <c r="AC127" s="92">
        <f t="shared" si="39"/>
        <v>58408.624275450362</v>
      </c>
      <c r="AD127" s="92">
        <f>Y127*(1+'Control Panel'!$C$45)</f>
        <v>91787851.396454617</v>
      </c>
      <c r="AE127" s="90">
        <f>Z127*(1+'Control Panel'!$C$45)</f>
        <v>79613581.985650837</v>
      </c>
      <c r="AF127" s="90">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0">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294570.25334690814</v>
      </c>
      <c r="AH127" s="90">
        <f t="shared" si="40"/>
        <v>60160.883003713912</v>
      </c>
      <c r="AI127" s="91">
        <f t="shared" si="41"/>
        <v>1105732.0664496659</v>
      </c>
      <c r="AJ127" s="91">
        <f t="shared" si="42"/>
        <v>1389516.8715781462</v>
      </c>
      <c r="AK127" s="91">
        <f t="shared" si="43"/>
        <v>283784.80512848031</v>
      </c>
    </row>
    <row r="128" spans="1:37" s="93" customFormat="1" ht="14" x14ac:dyDescent="0.3">
      <c r="A128" s="85" t="str">
        <f>'ESTIMATED Earned Revenue'!A129</f>
        <v>Washington, DC</v>
      </c>
      <c r="B128" s="85"/>
      <c r="C128" s="86">
        <f>'ESTIMATED Earned Revenue'!$I129*1.07925</f>
        <v>79867432.39779751</v>
      </c>
      <c r="D128" s="86">
        <f>'ESTIMATED Earned Revenue'!$L129*1.07925</f>
        <v>61181670.616785012</v>
      </c>
      <c r="E128" s="87">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7">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42569.175900000002</v>
      </c>
      <c r="G128" s="88">
        <f t="shared" si="33"/>
        <v>2.5317401339870309E-3</v>
      </c>
      <c r="H128" s="89">
        <f t="shared" si="34"/>
        <v>6.9578315647237775E-4</v>
      </c>
      <c r="I128" s="90">
        <f t="shared" si="35"/>
        <v>-159634.4081</v>
      </c>
      <c r="J128" s="90">
        <f>C128*(1+'Control Panel'!$C$45)</f>
        <v>82263455.369731441</v>
      </c>
      <c r="K128" s="90">
        <f>D128*(1+'Control Panel'!$C$45)</f>
        <v>63017120.735288568</v>
      </c>
      <c r="L128" s="91">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1">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233163.3467205677</v>
      </c>
      <c r="N128" s="91">
        <f t="shared" si="36"/>
        <v>24893.657260567677</v>
      </c>
      <c r="O128" s="91">
        <f>J128*(1+'Control Panel'!$C$45)</f>
        <v>84731359.03082338</v>
      </c>
      <c r="P128" s="91">
        <f>K128*(1+'Control Panel'!$C$45)</f>
        <v>64907634.357347228</v>
      </c>
      <c r="Q128" s="91">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1">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240158.24712218475</v>
      </c>
      <c r="S128" s="91">
        <f t="shared" si="37"/>
        <v>25640.466978384706</v>
      </c>
      <c r="T128" s="91">
        <f>O128*(1+'Control Panel'!$C$45)</f>
        <v>87273299.801748082</v>
      </c>
      <c r="U128" s="91">
        <f>P128*(1+'Control Panel'!$C$45)</f>
        <v>66854863.388067648</v>
      </c>
      <c r="V128" s="91">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0">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247362.9945358503</v>
      </c>
      <c r="X128" s="91">
        <f t="shared" si="38"/>
        <v>26409.680987736239</v>
      </c>
      <c r="Y128" s="90">
        <f>T128*(1+'Control Panel'!$C$45)</f>
        <v>89891498.795800522</v>
      </c>
      <c r="Z128" s="90">
        <f>U128*(1+'Control Panel'!$C$45)</f>
        <v>68860509.289709672</v>
      </c>
      <c r="AA128" s="90">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0">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254783.88437192579</v>
      </c>
      <c r="AC128" s="92">
        <f t="shared" si="39"/>
        <v>27201.971417368273</v>
      </c>
      <c r="AD128" s="92">
        <f>Y128*(1+'Control Panel'!$C$45)</f>
        <v>92588243.759674534</v>
      </c>
      <c r="AE128" s="90">
        <f>Z128*(1+'Control Panel'!$C$45)</f>
        <v>70926324.568400964</v>
      </c>
      <c r="AF128" s="90">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0">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262427.40090308356</v>
      </c>
      <c r="AH128" s="90">
        <f t="shared" si="40"/>
        <v>28018.030559889332</v>
      </c>
      <c r="AI128" s="91">
        <f t="shared" si="41"/>
        <v>1105732.0664496659</v>
      </c>
      <c r="AJ128" s="91">
        <f t="shared" si="42"/>
        <v>1237895.8736536121</v>
      </c>
      <c r="AK128" s="91">
        <f t="shared" si="43"/>
        <v>132163.80720394617</v>
      </c>
    </row>
    <row r="129" spans="1:37" s="93" customFormat="1" ht="14" x14ac:dyDescent="0.3">
      <c r="A129" s="85" t="str">
        <f>'ESTIMATED Earned Revenue'!A130</f>
        <v>San Diego, CA</v>
      </c>
      <c r="B129" s="85"/>
      <c r="C129" s="86">
        <f>'ESTIMATED Earned Revenue'!$I130*1.07925</f>
        <v>82542803.041215003</v>
      </c>
      <c r="D129" s="86">
        <f>'ESTIMATED Earned Revenue'!$L130*1.07925</f>
        <v>79430878.935000002</v>
      </c>
      <c r="E129" s="87">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7">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42569.175900000002</v>
      </c>
      <c r="G129" s="88">
        <f t="shared" si="33"/>
        <v>2.4496815779206866E-3</v>
      </c>
      <c r="H129" s="89">
        <f t="shared" si="34"/>
        <v>5.3592729264440443E-4</v>
      </c>
      <c r="I129" s="90">
        <f t="shared" si="35"/>
        <v>-159634.4081</v>
      </c>
      <c r="J129" s="90">
        <f>C129*(1+'Control Panel'!$C$45)</f>
        <v>85019087.13245146</v>
      </c>
      <c r="K129" s="90">
        <f>D129*(1+'Control Panel'!$C$45)</f>
        <v>81813805.303050011</v>
      </c>
      <c r="L129" s="91">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1">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302711.07962128508</v>
      </c>
      <c r="N129" s="91">
        <f t="shared" si="36"/>
        <v>94441.39016128506</v>
      </c>
      <c r="O129" s="91">
        <f>J129*(1+'Control Panel'!$C$45)</f>
        <v>87569659.746425003</v>
      </c>
      <c r="P129" s="91">
        <f>K129*(1+'Control Panel'!$C$45)</f>
        <v>84268219.462141514</v>
      </c>
      <c r="Q129" s="91">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1">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311792.4120099236</v>
      </c>
      <c r="S129" s="91">
        <f t="shared" si="37"/>
        <v>97274.631866123556</v>
      </c>
      <c r="T129" s="91">
        <f>O129*(1+'Control Panel'!$C$45)</f>
        <v>90196749.538817748</v>
      </c>
      <c r="U129" s="91">
        <f>P129*(1+'Control Panel'!$C$45)</f>
        <v>86796266.046005756</v>
      </c>
      <c r="V129" s="91">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0">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321146.18437022134</v>
      </c>
      <c r="X129" s="91">
        <f t="shared" si="38"/>
        <v>100192.87082210727</v>
      </c>
      <c r="Y129" s="90">
        <f>T129*(1+'Control Panel'!$C$45)</f>
        <v>92902652.024982288</v>
      </c>
      <c r="Z129" s="90">
        <f>U129*(1+'Control Panel'!$C$45)</f>
        <v>89400154.027385935</v>
      </c>
      <c r="AA129" s="90">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0">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330780.56990132795</v>
      </c>
      <c r="AC129" s="92">
        <f t="shared" si="39"/>
        <v>103198.65694677044</v>
      </c>
      <c r="AD129" s="92">
        <f>Y129*(1+'Control Panel'!$C$45)</f>
        <v>95689731.58573176</v>
      </c>
      <c r="AE129" s="90">
        <f>Z129*(1+'Control Panel'!$C$45)</f>
        <v>92082158.648207515</v>
      </c>
      <c r="AF129" s="90">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0">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340703.98699836782</v>
      </c>
      <c r="AH129" s="90">
        <f t="shared" si="40"/>
        <v>106294.6166551736</v>
      </c>
      <c r="AI129" s="91">
        <f t="shared" si="41"/>
        <v>1105732.0664496659</v>
      </c>
      <c r="AJ129" s="91">
        <f t="shared" si="42"/>
        <v>1607134.2329011259</v>
      </c>
      <c r="AK129" s="91">
        <f t="shared" si="43"/>
        <v>501402.16645145998</v>
      </c>
    </row>
    <row r="130" spans="1:37" s="93" customFormat="1" ht="14" x14ac:dyDescent="0.3">
      <c r="A130" s="85" t="str">
        <f>'ESTIMATED Earned Revenue'!A131</f>
        <v>Harrisburg, PA</v>
      </c>
      <c r="B130" s="85"/>
      <c r="C130" s="86">
        <f>'ESTIMATED Earned Revenue'!$I131*1.07925</f>
        <v>83607767.850779995</v>
      </c>
      <c r="D130" s="86">
        <f>'ESTIMATED Earned Revenue'!$L131*1.07925</f>
        <v>75559424.104417503</v>
      </c>
      <c r="E130" s="87">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7">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42569.175900000002</v>
      </c>
      <c r="G130" s="88">
        <f t="shared" si="33"/>
        <v>2.4184784404349289E-3</v>
      </c>
      <c r="H130" s="89">
        <f t="shared" si="34"/>
        <v>5.6338671720383379E-4</v>
      </c>
      <c r="I130" s="90">
        <f t="shared" si="35"/>
        <v>-159634.4081</v>
      </c>
      <c r="J130" s="90">
        <f>C130*(1+'Control Panel'!$C$45)</f>
        <v>86116000.886303395</v>
      </c>
      <c r="K130" s="90">
        <f>D130*(1+'Control Panel'!$C$45)</f>
        <v>77826206.827550024</v>
      </c>
      <c r="L130" s="91">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1">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287956.96526193508</v>
      </c>
      <c r="N130" s="91">
        <f t="shared" si="36"/>
        <v>79687.275801935059</v>
      </c>
      <c r="O130" s="91">
        <f>J130*(1+'Control Panel'!$C$45)</f>
        <v>88699480.912892506</v>
      </c>
      <c r="P130" s="91">
        <f>K130*(1+'Control Panel'!$C$45)</f>
        <v>80160993.032376528</v>
      </c>
      <c r="Q130" s="91">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1">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296595.67421979317</v>
      </c>
      <c r="S130" s="91">
        <f t="shared" si="37"/>
        <v>82077.894075993128</v>
      </c>
      <c r="T130" s="91">
        <f>O130*(1+'Control Panel'!$C$45)</f>
        <v>91360465.340279281</v>
      </c>
      <c r="U130" s="91">
        <f>P130*(1+'Control Panel'!$C$45)</f>
        <v>82565822.823347822</v>
      </c>
      <c r="V130" s="91">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0">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305493.54444638698</v>
      </c>
      <c r="X130" s="91">
        <f t="shared" si="38"/>
        <v>84540.230898272916</v>
      </c>
      <c r="Y130" s="90">
        <f>T130*(1+'Control Panel'!$C$45)</f>
        <v>94101279.300487667</v>
      </c>
      <c r="Z130" s="90">
        <f>U130*(1+'Control Panel'!$C$45)</f>
        <v>85042797.508048251</v>
      </c>
      <c r="AA130" s="90">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0">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314658.35077977856</v>
      </c>
      <c r="AC130" s="92">
        <f t="shared" si="39"/>
        <v>87076.437825221044</v>
      </c>
      <c r="AD130" s="92">
        <f>Y130*(1+'Control Panel'!$C$45)</f>
        <v>96924317.679502293</v>
      </c>
      <c r="AE130" s="90">
        <f>Z130*(1+'Control Panel'!$C$45)</f>
        <v>87594081.433289707</v>
      </c>
      <c r="AF130" s="90">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0">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324098.10130317195</v>
      </c>
      <c r="AH130" s="90">
        <f t="shared" si="40"/>
        <v>89688.730959977722</v>
      </c>
      <c r="AI130" s="91">
        <f t="shared" si="41"/>
        <v>1105732.0664496659</v>
      </c>
      <c r="AJ130" s="91">
        <f t="shared" si="42"/>
        <v>1528802.6360110654</v>
      </c>
      <c r="AK130" s="91">
        <f t="shared" si="43"/>
        <v>423070.56956139952</v>
      </c>
    </row>
    <row r="131" spans="1:37" s="93" customFormat="1" ht="14" x14ac:dyDescent="0.3">
      <c r="A131" s="85" t="str">
        <f>'ESTIMATED Earned Revenue'!A132</f>
        <v>Montreal, QC</v>
      </c>
      <c r="B131" s="85"/>
      <c r="C131" s="86">
        <f>'ESTIMATED Earned Revenue'!$I132*1.07925</f>
        <v>84188843.217000008</v>
      </c>
      <c r="D131" s="86">
        <f>'ESTIMATED Earned Revenue'!$L132*1.07925</f>
        <v>79040401.96800001</v>
      </c>
      <c r="E131" s="87">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7">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42569.175900000002</v>
      </c>
      <c r="G131" s="88">
        <f t="shared" ref="G131:G157" si="44">E131/$C131</f>
        <v>2.4017859881838789E-3</v>
      </c>
      <c r="H131" s="89">
        <f t="shared" ref="H131:H157" si="45">F131/$D131</f>
        <v>5.3857489132247069E-4</v>
      </c>
      <c r="I131" s="90">
        <f t="shared" ref="I131:I157" si="46">F131-E131</f>
        <v>-159634.4081</v>
      </c>
      <c r="J131" s="90">
        <f>C131*(1+'Control Panel'!$C$45)</f>
        <v>86714508.513510004</v>
      </c>
      <c r="K131" s="90">
        <f>D131*(1+'Control Panel'!$C$45)</f>
        <v>81411614.027040005</v>
      </c>
      <c r="L131" s="91">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1">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301222.97190004803</v>
      </c>
      <c r="N131" s="91">
        <f t="shared" ref="N131:N157" si="47">M131-L131</f>
        <v>92953.282440048002</v>
      </c>
      <c r="O131" s="91">
        <f>J131*(1+'Control Panel'!$C$45)</f>
        <v>89315943.768915311</v>
      </c>
      <c r="P131" s="91">
        <f>K131*(1+'Control Panel'!$C$45)</f>
        <v>83853962.447851211</v>
      </c>
      <c r="Q131" s="91">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1">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310259.66105704947</v>
      </c>
      <c r="S131" s="91">
        <f t="shared" ref="S131:S157" si="48">R131-Q131</f>
        <v>95741.880913249421</v>
      </c>
      <c r="T131" s="91">
        <f>O131*(1+'Control Panel'!$C$45)</f>
        <v>91995422.081982777</v>
      </c>
      <c r="U131" s="91">
        <f>P131*(1+'Control Panel'!$C$45)</f>
        <v>86369581.321286753</v>
      </c>
      <c r="V131" s="91">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0">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319567.45088876103</v>
      </c>
      <c r="X131" s="91">
        <f t="shared" ref="X131:X157" si="49">W131-V131</f>
        <v>98614.137340646965</v>
      </c>
      <c r="Y131" s="90">
        <f>T131*(1+'Control Panel'!$C$45)</f>
        <v>94755284.744442269</v>
      </c>
      <c r="Z131" s="90">
        <f>U131*(1+'Control Panel'!$C$45)</f>
        <v>88960668.760925353</v>
      </c>
      <c r="AA131" s="90">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0">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329154.47441542381</v>
      </c>
      <c r="AC131" s="92">
        <f t="shared" ref="AC131:AC157" si="50">AB131-AA131</f>
        <v>101572.5614608663</v>
      </c>
      <c r="AD131" s="92">
        <f>Y131*(1+'Control Panel'!$C$45)</f>
        <v>97597943.286775544</v>
      </c>
      <c r="AE131" s="90">
        <f>Z131*(1+'Control Panel'!$C$45)</f>
        <v>91629488.823753119</v>
      </c>
      <c r="AF131" s="90">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0">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339029.10864788655</v>
      </c>
      <c r="AH131" s="90">
        <f t="shared" ref="AH131:AH157" si="51">AG131-AF131</f>
        <v>104619.73830469232</v>
      </c>
      <c r="AI131" s="91">
        <f t="shared" ref="AI131:AI157" si="52">L131+Q131+V131+AA131+AF131</f>
        <v>1105732.0664496659</v>
      </c>
      <c r="AJ131" s="91">
        <f t="shared" ref="AJ131:AJ157" si="53">M131+R131+W131+AB131+AG131</f>
        <v>1599233.6669091689</v>
      </c>
      <c r="AK131" s="91">
        <f t="shared" ref="AK131:AK157" si="54">AJ131-AI131</f>
        <v>493501.60045950301</v>
      </c>
    </row>
    <row r="132" spans="1:37" s="93" customFormat="1" ht="14" x14ac:dyDescent="0.3">
      <c r="A132" s="85" t="str">
        <f>'ESTIMATED Earned Revenue'!A133</f>
        <v>San Francisco, CA</v>
      </c>
      <c r="B132" s="85"/>
      <c r="C132" s="86">
        <f>'ESTIMATED Earned Revenue'!$I133*1.07925</f>
        <v>84817827.89374502</v>
      </c>
      <c r="D132" s="86">
        <f>'ESTIMATED Earned Revenue'!$L133*1.07925</f>
        <v>78204094.019201264</v>
      </c>
      <c r="E132" s="87">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7">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42569.175900000002</v>
      </c>
      <c r="G132" s="88">
        <f t="shared" si="44"/>
        <v>2.3839750323871676E-3</v>
      </c>
      <c r="H132" s="89">
        <f t="shared" si="45"/>
        <v>5.4433436553268035E-4</v>
      </c>
      <c r="I132" s="90">
        <f t="shared" si="46"/>
        <v>-159634.4081</v>
      </c>
      <c r="J132" s="90">
        <f>C132*(1+'Control Panel'!$C$45)</f>
        <v>87362362.730557367</v>
      </c>
      <c r="K132" s="90">
        <f>D132*(1+'Control Panel'!$C$45)</f>
        <v>80550216.839777306</v>
      </c>
      <c r="L132" s="91">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1">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298035.80230717605</v>
      </c>
      <c r="N132" s="91">
        <f t="shared" si="47"/>
        <v>89766.112847176031</v>
      </c>
      <c r="O132" s="91">
        <f>J132*(1+'Control Panel'!$C$45)</f>
        <v>89983233.612474084</v>
      </c>
      <c r="P132" s="91">
        <f>K132*(1+'Control Panel'!$C$45)</f>
        <v>82966723.344970629</v>
      </c>
      <c r="Q132" s="91">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1">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306976.87637639133</v>
      </c>
      <c r="S132" s="91">
        <f t="shared" si="48"/>
        <v>92459.096232591284</v>
      </c>
      <c r="T132" s="91">
        <f>O132*(1+'Control Panel'!$C$45)</f>
        <v>92682730.620848313</v>
      </c>
      <c r="U132" s="91">
        <f>P132*(1+'Control Panel'!$C$45)</f>
        <v>85455725.045319751</v>
      </c>
      <c r="V132" s="91">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0">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316186.18266768311</v>
      </c>
      <c r="X132" s="91">
        <f t="shared" si="49"/>
        <v>95232.869119569048</v>
      </c>
      <c r="Y132" s="90">
        <f>T132*(1+'Control Panel'!$C$45)</f>
        <v>95463212.539473772</v>
      </c>
      <c r="Z132" s="90">
        <f>U132*(1+'Control Panel'!$C$45)</f>
        <v>88019396.796679348</v>
      </c>
      <c r="AA132" s="90">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0">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325671.76814771362</v>
      </c>
      <c r="AC132" s="92">
        <f t="shared" si="50"/>
        <v>98089.855193156109</v>
      </c>
      <c r="AD132" s="92">
        <f>Y132*(1+'Control Panel'!$C$45)</f>
        <v>98327108.915657982</v>
      </c>
      <c r="AE132" s="90">
        <f>Z132*(1+'Control Panel'!$C$45)</f>
        <v>90659978.700579733</v>
      </c>
      <c r="AF132" s="90">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0">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335441.92119214503</v>
      </c>
      <c r="AH132" s="90">
        <f t="shared" si="51"/>
        <v>101032.55084895081</v>
      </c>
      <c r="AI132" s="91">
        <f t="shared" si="52"/>
        <v>1105732.0664496659</v>
      </c>
      <c r="AJ132" s="91">
        <f t="shared" si="53"/>
        <v>1582312.5506911092</v>
      </c>
      <c r="AK132" s="91">
        <f t="shared" si="54"/>
        <v>476580.48424144322</v>
      </c>
    </row>
    <row r="133" spans="1:37" s="93" customFormat="1" ht="14" x14ac:dyDescent="0.3">
      <c r="A133" s="85" t="str">
        <f>'ESTIMATED Earned Revenue'!A134</f>
        <v>Richmond, VA</v>
      </c>
      <c r="B133" s="85"/>
      <c r="C133" s="86">
        <f>'ESTIMATED Earned Revenue'!$I134*1.07925</f>
        <v>88207498.584749997</v>
      </c>
      <c r="D133" s="86">
        <f>'ESTIMATED Earned Revenue'!$L134*1.07925</f>
        <v>78130947.672375008</v>
      </c>
      <c r="E133" s="87">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7">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42569.175900000002</v>
      </c>
      <c r="G133" s="88">
        <f t="shared" si="44"/>
        <v>2.2923627497011749E-3</v>
      </c>
      <c r="H133" s="89">
        <f t="shared" si="45"/>
        <v>5.4484397243592263E-4</v>
      </c>
      <c r="I133" s="90">
        <f t="shared" si="46"/>
        <v>-159634.4081</v>
      </c>
      <c r="J133" s="90">
        <f>C133*(1+'Control Panel'!$C$45)</f>
        <v>90853723.542292506</v>
      </c>
      <c r="K133" s="90">
        <f>D133*(1+'Control Panel'!$C$45)</f>
        <v>80474876.10254626</v>
      </c>
      <c r="L133" s="91">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1">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297757.0415794212</v>
      </c>
      <c r="N133" s="91">
        <f t="shared" si="47"/>
        <v>89487.352119421179</v>
      </c>
      <c r="O133" s="91">
        <f>J133*(1+'Control Panel'!$C$45)</f>
        <v>93579335.248561278</v>
      </c>
      <c r="P133" s="91">
        <f>K133*(1+'Control Panel'!$C$45)</f>
        <v>82889122.38562265</v>
      </c>
      <c r="Q133" s="91">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1">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306689.75282680383</v>
      </c>
      <c r="S133" s="91">
        <f t="shared" si="48"/>
        <v>92171.972683003783</v>
      </c>
      <c r="T133" s="91">
        <f>O133*(1+'Control Panel'!$C$45)</f>
        <v>96386715.306018114</v>
      </c>
      <c r="U133" s="91">
        <f>P133*(1+'Control Panel'!$C$45)</f>
        <v>85375796.057191327</v>
      </c>
      <c r="V133" s="91">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0">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315890.44541160791</v>
      </c>
      <c r="X133" s="91">
        <f t="shared" si="49"/>
        <v>94937.131863493851</v>
      </c>
      <c r="Y133" s="90">
        <f>T133*(1+'Control Panel'!$C$45)</f>
        <v>99278316.765198663</v>
      </c>
      <c r="Z133" s="90">
        <f>U133*(1+'Control Panel'!$C$45)</f>
        <v>87937069.938907072</v>
      </c>
      <c r="AA133" s="90">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0">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325367.15877395618</v>
      </c>
      <c r="AC133" s="92">
        <f t="shared" si="50"/>
        <v>97785.245819398668</v>
      </c>
      <c r="AD133" s="92">
        <f>Y133*(1+'Control Panel'!$C$45)</f>
        <v>102256666.26815462</v>
      </c>
      <c r="AE133" s="90">
        <f>Z133*(1+'Control Panel'!$C$45)</f>
        <v>90575182.037074283</v>
      </c>
      <c r="AF133" s="90">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0">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335128.17353717488</v>
      </c>
      <c r="AH133" s="90">
        <f t="shared" si="51"/>
        <v>100718.80319398065</v>
      </c>
      <c r="AI133" s="91">
        <f t="shared" si="52"/>
        <v>1105732.0664496659</v>
      </c>
      <c r="AJ133" s="91">
        <f t="shared" si="53"/>
        <v>1580832.5721289639</v>
      </c>
      <c r="AK133" s="91">
        <f t="shared" si="54"/>
        <v>475100.50567929796</v>
      </c>
    </row>
    <row r="134" spans="1:37" s="93" customFormat="1" ht="14" x14ac:dyDescent="0.3">
      <c r="A134" s="85" t="str">
        <f>'ESTIMATED Earned Revenue'!A135</f>
        <v>Gorham, ME</v>
      </c>
      <c r="B134" s="85"/>
      <c r="C134" s="86">
        <f>'ESTIMATED Earned Revenue'!$I135*1.07925</f>
        <v>89401903.480499998</v>
      </c>
      <c r="D134" s="86">
        <f>'ESTIMATED Earned Revenue'!$L135*1.07925</f>
        <v>59797133.255625002</v>
      </c>
      <c r="E134" s="87">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7">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42569.175900000002</v>
      </c>
      <c r="G134" s="88">
        <f t="shared" si="44"/>
        <v>2.2617368996411119E-3</v>
      </c>
      <c r="H134" s="89">
        <f t="shared" si="45"/>
        <v>7.1189325612019375E-4</v>
      </c>
      <c r="I134" s="90">
        <f t="shared" si="46"/>
        <v>-159634.4081</v>
      </c>
      <c r="J134" s="90">
        <f>C134*(1+'Control Panel'!$C$45)</f>
        <v>92083960.584914997</v>
      </c>
      <c r="K134" s="90">
        <f>D134*(1+'Control Panel'!$C$45)</f>
        <v>61591047.253293753</v>
      </c>
      <c r="L134" s="91">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1">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227886.87483718689</v>
      </c>
      <c r="N134" s="91">
        <f t="shared" si="47"/>
        <v>19617.185377186863</v>
      </c>
      <c r="O134" s="91">
        <f>J134*(1+'Control Panel'!$C$45)</f>
        <v>94846479.402462453</v>
      </c>
      <c r="P134" s="91">
        <f>K134*(1+'Control Panel'!$C$45)</f>
        <v>63438778.670892566</v>
      </c>
      <c r="Q134" s="91">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1">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234723.48108230252</v>
      </c>
      <c r="S134" s="91">
        <f t="shared" si="48"/>
        <v>20205.700938502472</v>
      </c>
      <c r="T134" s="91">
        <f>O134*(1+'Control Panel'!$C$45)</f>
        <v>97691873.784536332</v>
      </c>
      <c r="U134" s="91">
        <f>P134*(1+'Control Panel'!$C$45)</f>
        <v>65341942.031019345</v>
      </c>
      <c r="V134" s="91">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0">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241765.18551477158</v>
      </c>
      <c r="X134" s="91">
        <f t="shared" si="49"/>
        <v>20811.87196665752</v>
      </c>
      <c r="Y134" s="90">
        <f>T134*(1+'Control Panel'!$C$45)</f>
        <v>100622629.99807243</v>
      </c>
      <c r="Z134" s="90">
        <f>U134*(1+'Control Panel'!$C$45)</f>
        <v>67302200.291949928</v>
      </c>
      <c r="AA134" s="90">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0">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249018.14108021476</v>
      </c>
      <c r="AC134" s="92">
        <f t="shared" si="50"/>
        <v>21436.228125657246</v>
      </c>
      <c r="AD134" s="92">
        <f>Y134*(1+'Control Panel'!$C$45)</f>
        <v>103641308.89801461</v>
      </c>
      <c r="AE134" s="90">
        <f>Z134*(1+'Control Panel'!$C$45)</f>
        <v>69321266.300708428</v>
      </c>
      <c r="AF134" s="90">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0">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256488.68531262121</v>
      </c>
      <c r="AH134" s="90">
        <f t="shared" si="51"/>
        <v>22079.314969426981</v>
      </c>
      <c r="AI134" s="91">
        <f t="shared" si="52"/>
        <v>1105732.0664496659</v>
      </c>
      <c r="AJ134" s="91">
        <f t="shared" si="53"/>
        <v>1209882.367827097</v>
      </c>
      <c r="AK134" s="91">
        <f t="shared" si="54"/>
        <v>104150.30137743102</v>
      </c>
    </row>
    <row r="135" spans="1:37" s="93" customFormat="1" ht="14" x14ac:dyDescent="0.3">
      <c r="A135" s="85" t="str">
        <f>'ESTIMATED Earned Revenue'!A136</f>
        <v>Charlotte, NC</v>
      </c>
      <c r="B135" s="85"/>
      <c r="C135" s="86">
        <f>'ESTIMATED Earned Revenue'!$I136*1.07925</f>
        <v>90050275.869000003</v>
      </c>
      <c r="D135" s="86">
        <f>'ESTIMATED Earned Revenue'!$L136*1.07925</f>
        <v>81022784.55675</v>
      </c>
      <c r="E135" s="87">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7">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42569.175900000002</v>
      </c>
      <c r="G135" s="88">
        <f t="shared" si="44"/>
        <v>2.2454521326970085E-3</v>
      </c>
      <c r="H135" s="89">
        <f t="shared" si="45"/>
        <v>5.2539759195987254E-4</v>
      </c>
      <c r="I135" s="90">
        <f t="shared" si="46"/>
        <v>-159634.4081</v>
      </c>
      <c r="J135" s="90">
        <f>C135*(1+'Control Panel'!$C$45)</f>
        <v>92751784.145070001</v>
      </c>
      <c r="K135" s="90">
        <f>D135*(1+'Control Panel'!$C$45)</f>
        <v>83453468.093452498</v>
      </c>
      <c r="L135" s="91">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1">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308777.83194577426</v>
      </c>
      <c r="N135" s="91">
        <f t="shared" si="47"/>
        <v>100508.14248577424</v>
      </c>
      <c r="O135" s="91">
        <f>J135*(1+'Control Panel'!$C$45)</f>
        <v>95534337.669422105</v>
      </c>
      <c r="P135" s="91">
        <f>K135*(1+'Control Panel'!$C$45)</f>
        <v>85957072.136256069</v>
      </c>
      <c r="Q135" s="91">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1">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318041.16690414748</v>
      </c>
      <c r="S135" s="91">
        <f t="shared" si="48"/>
        <v>103523.38676034744</v>
      </c>
      <c r="T135" s="91">
        <f>O135*(1+'Control Panel'!$C$45)</f>
        <v>98400367.799504772</v>
      </c>
      <c r="U135" s="91">
        <f>P135*(1+'Control Panel'!$C$45)</f>
        <v>88535784.300343752</v>
      </c>
      <c r="V135" s="91">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0">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327582.40191127191</v>
      </c>
      <c r="X135" s="91">
        <f t="shared" si="49"/>
        <v>106629.08836315785</v>
      </c>
      <c r="Y135" s="90">
        <f>T135*(1+'Control Panel'!$C$45)</f>
        <v>101352378.83348992</v>
      </c>
      <c r="Z135" s="90">
        <f>U135*(1+'Control Panel'!$C$45)</f>
        <v>91191857.829354063</v>
      </c>
      <c r="AA135" s="90">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0">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337409.87396861007</v>
      </c>
      <c r="AC135" s="92">
        <f t="shared" si="50"/>
        <v>109827.96101405256</v>
      </c>
      <c r="AD135" s="92">
        <f>Y135*(1+'Control Panel'!$C$45)</f>
        <v>104392950.19849463</v>
      </c>
      <c r="AE135" s="90">
        <f>Z135*(1+'Control Panel'!$C$45)</f>
        <v>93927613.564234689</v>
      </c>
      <c r="AF135" s="90">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0">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347532.17018766835</v>
      </c>
      <c r="AH135" s="90">
        <f t="shared" si="51"/>
        <v>113122.79984447412</v>
      </c>
      <c r="AI135" s="91">
        <f t="shared" si="52"/>
        <v>1105732.0664496659</v>
      </c>
      <c r="AJ135" s="91">
        <f t="shared" si="53"/>
        <v>1639343.4449174721</v>
      </c>
      <c r="AK135" s="91">
        <f t="shared" si="54"/>
        <v>533611.37846780615</v>
      </c>
    </row>
    <row r="136" spans="1:37" s="93" customFormat="1" ht="14" x14ac:dyDescent="0.3">
      <c r="A136" s="85" t="str">
        <f>'ESTIMATED Earned Revenue'!A137</f>
        <v>Winston-Salem, NC</v>
      </c>
      <c r="B136" s="85"/>
      <c r="C136" s="86">
        <f>'ESTIMATED Earned Revenue'!$I137*1.07925</f>
        <v>90934589.435197487</v>
      </c>
      <c r="D136" s="86">
        <f>'ESTIMATED Earned Revenue'!$L137*1.07925</f>
        <v>82306095.676961243</v>
      </c>
      <c r="E136" s="87">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7">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42569.175900000002</v>
      </c>
      <c r="G136" s="88">
        <f t="shared" si="44"/>
        <v>2.2236157358371963E-3</v>
      </c>
      <c r="H136" s="89">
        <f t="shared" si="45"/>
        <v>5.1720562796560613E-4</v>
      </c>
      <c r="I136" s="90">
        <f t="shared" si="46"/>
        <v>-159634.4081</v>
      </c>
      <c r="J136" s="90">
        <f>C136*(1+'Control Panel'!$C$45)</f>
        <v>93662627.11825341</v>
      </c>
      <c r="K136" s="90">
        <f>D136*(1+'Control Panel'!$C$45)</f>
        <v>84775278.547270089</v>
      </c>
      <c r="L136" s="91">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1">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313668.53062489937</v>
      </c>
      <c r="N136" s="91">
        <f t="shared" si="47"/>
        <v>105398.84116489935</v>
      </c>
      <c r="O136" s="91">
        <f>J136*(1+'Control Panel'!$C$45)</f>
        <v>96472505.931801021</v>
      </c>
      <c r="P136" s="91">
        <f>K136*(1+'Control Panel'!$C$45)</f>
        <v>87318536.903688192</v>
      </c>
      <c r="Q136" s="91">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1">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323078.58654364635</v>
      </c>
      <c r="S136" s="91">
        <f t="shared" si="48"/>
        <v>108560.8063998463</v>
      </c>
      <c r="T136" s="91">
        <f>O136*(1+'Control Panel'!$C$45)</f>
        <v>99366681.109755054</v>
      </c>
      <c r="U136" s="91">
        <f>P136*(1+'Control Panel'!$C$45)</f>
        <v>89938093.010798842</v>
      </c>
      <c r="V136" s="91">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0">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332770.94413995574</v>
      </c>
      <c r="X136" s="91">
        <f t="shared" si="49"/>
        <v>111817.63059184168</v>
      </c>
      <c r="Y136" s="90">
        <f>T136*(1+'Control Panel'!$C$45)</f>
        <v>102347681.54304771</v>
      </c>
      <c r="Z136" s="90">
        <f>U136*(1+'Control Panel'!$C$45)</f>
        <v>92636235.801122814</v>
      </c>
      <c r="AA136" s="90">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0">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342754.07246415445</v>
      </c>
      <c r="AC136" s="92">
        <f t="shared" si="50"/>
        <v>115172.15950959694</v>
      </c>
      <c r="AD136" s="92">
        <f>Y136*(1+'Control Panel'!$C$45)</f>
        <v>105418111.98933914</v>
      </c>
      <c r="AE136" s="90">
        <f>Z136*(1+'Control Panel'!$C$45)</f>
        <v>95415322.875156507</v>
      </c>
      <c r="AF136" s="90">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0">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353036.69463807909</v>
      </c>
      <c r="AH136" s="90">
        <f t="shared" si="51"/>
        <v>118627.32429488486</v>
      </c>
      <c r="AI136" s="91">
        <f t="shared" si="52"/>
        <v>1105732.0664496659</v>
      </c>
      <c r="AJ136" s="91">
        <f t="shared" si="53"/>
        <v>1665308.8284107349</v>
      </c>
      <c r="AK136" s="91">
        <f t="shared" si="54"/>
        <v>559576.76196106896</v>
      </c>
    </row>
    <row r="137" spans="1:37" s="93" customFormat="1" ht="14" x14ac:dyDescent="0.3">
      <c r="A137" s="85" t="str">
        <f>'ESTIMATED Earned Revenue'!A138</f>
        <v>Nashville, TN</v>
      </c>
      <c r="B137" s="85"/>
      <c r="C137" s="86">
        <f>'ESTIMATED Earned Revenue'!$I138*1.07925</f>
        <v>91157693.214750007</v>
      </c>
      <c r="D137" s="86">
        <f>'ESTIMATED Earned Revenue'!$L138*1.07925</f>
        <v>89857339.425750002</v>
      </c>
      <c r="E137" s="87">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7">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42569.175900000002</v>
      </c>
      <c r="G137" s="88">
        <f t="shared" si="44"/>
        <v>2.2181735503513369E-3</v>
      </c>
      <c r="H137" s="89">
        <f t="shared" si="45"/>
        <v>4.7374177971489271E-4</v>
      </c>
      <c r="I137" s="90">
        <f t="shared" si="46"/>
        <v>-159634.4081</v>
      </c>
      <c r="J137" s="90">
        <f>C137*(1+'Control Panel'!$C$45)</f>
        <v>93892424.011192515</v>
      </c>
      <c r="K137" s="90">
        <f>D137*(1+'Control Panel'!$C$45)</f>
        <v>92553059.608522505</v>
      </c>
      <c r="L137" s="91">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1">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342446.32055153331</v>
      </c>
      <c r="N137" s="91">
        <f t="shared" si="47"/>
        <v>134176.63109153329</v>
      </c>
      <c r="O137" s="91">
        <f>J137*(1+'Control Panel'!$C$45)</f>
        <v>96709196.731528297</v>
      </c>
      <c r="P137" s="91">
        <f>K137*(1+'Control Panel'!$C$45)</f>
        <v>95329651.396778181</v>
      </c>
      <c r="Q137" s="91">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1">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352719.7101680793</v>
      </c>
      <c r="S137" s="91">
        <f t="shared" si="48"/>
        <v>138201.93002427925</v>
      </c>
      <c r="T137" s="91">
        <f>O137*(1+'Control Panel'!$C$45)</f>
        <v>99610472.633474141</v>
      </c>
      <c r="U137" s="91">
        <f>P137*(1+'Control Panel'!$C$45)</f>
        <v>98189540.938681528</v>
      </c>
      <c r="V137" s="91">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0">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363301.30147312168</v>
      </c>
      <c r="X137" s="91">
        <f t="shared" si="49"/>
        <v>142347.98792500762</v>
      </c>
      <c r="Y137" s="90">
        <f>T137*(1+'Control Panel'!$C$45)</f>
        <v>102598786.81247836</v>
      </c>
      <c r="Z137" s="90">
        <f>U137*(1+'Control Panel'!$C$45)</f>
        <v>101135227.16684198</v>
      </c>
      <c r="AA137" s="90">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0">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374200.34051731537</v>
      </c>
      <c r="AC137" s="92">
        <f t="shared" si="50"/>
        <v>146618.42756275786</v>
      </c>
      <c r="AD137" s="92">
        <f>Y137*(1+'Control Panel'!$C$45)</f>
        <v>105676750.41685271</v>
      </c>
      <c r="AE137" s="90">
        <f>Z137*(1+'Control Panel'!$C$45)</f>
        <v>104169283.98184724</v>
      </c>
      <c r="AF137" s="90">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0">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385426.35073283484</v>
      </c>
      <c r="AH137" s="90">
        <f t="shared" si="51"/>
        <v>151016.98038964061</v>
      </c>
      <c r="AI137" s="91">
        <f t="shared" si="52"/>
        <v>1105732.0664496659</v>
      </c>
      <c r="AJ137" s="91">
        <f t="shared" si="53"/>
        <v>1818094.0234428844</v>
      </c>
      <c r="AK137" s="91">
        <f t="shared" si="54"/>
        <v>712361.95699321851</v>
      </c>
    </row>
    <row r="138" spans="1:37" s="93" customFormat="1" ht="14" x14ac:dyDescent="0.3">
      <c r="A138" s="85" t="str">
        <f>'ESTIMATED Earned Revenue'!A139</f>
        <v>Tacoma, WA</v>
      </c>
      <c r="B138" s="85"/>
      <c r="C138" s="86">
        <f>'ESTIMATED Earned Revenue'!$I139*1.07925</f>
        <v>102374097.51139499</v>
      </c>
      <c r="D138" s="86">
        <f>'ESTIMATED Earned Revenue'!$L139*1.07925</f>
        <v>87473406.970057502</v>
      </c>
      <c r="E138" s="87">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7">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42569.175900000002</v>
      </c>
      <c r="G138" s="88">
        <f t="shared" si="44"/>
        <v>1.9751439955550598E-3</v>
      </c>
      <c r="H138" s="89">
        <f t="shared" si="45"/>
        <v>4.8665277110529834E-4</v>
      </c>
      <c r="I138" s="90">
        <f t="shared" si="46"/>
        <v>-159634.4081</v>
      </c>
      <c r="J138" s="90">
        <f>C138*(1+'Control Panel'!$C$45)</f>
        <v>105445320.43673685</v>
      </c>
      <c r="K138" s="90">
        <f>D138*(1+'Control Panel'!$C$45)</f>
        <v>90097609.179159224</v>
      </c>
      <c r="L138" s="91">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1">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333361.15396288916</v>
      </c>
      <c r="N138" s="91">
        <f t="shared" si="47"/>
        <v>125091.46450288914</v>
      </c>
      <c r="O138" s="91">
        <f>J138*(1+'Control Panel'!$C$45)</f>
        <v>108608680.04983896</v>
      </c>
      <c r="P138" s="91">
        <f>K138*(1+'Control Panel'!$C$45)</f>
        <v>92800537.454534009</v>
      </c>
      <c r="Q138" s="91">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1">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343361.98858177586</v>
      </c>
      <c r="S138" s="91">
        <f t="shared" si="48"/>
        <v>128844.20843797582</v>
      </c>
      <c r="T138" s="91">
        <f>O138*(1+'Control Panel'!$C$45)</f>
        <v>111866940.45133413</v>
      </c>
      <c r="U138" s="91">
        <f>P138*(1+'Control Panel'!$C$45)</f>
        <v>95584553.578170031</v>
      </c>
      <c r="V138" s="91">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0">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353662.84823922912</v>
      </c>
      <c r="X138" s="91">
        <f t="shared" si="49"/>
        <v>132709.53469111506</v>
      </c>
      <c r="Y138" s="90">
        <f>T138*(1+'Control Panel'!$C$45)</f>
        <v>115222948.66487417</v>
      </c>
      <c r="Z138" s="90">
        <f>U138*(1+'Control Panel'!$C$45)</f>
        <v>98452090.185515136</v>
      </c>
      <c r="AA138" s="90">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0">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364272.73368640599</v>
      </c>
      <c r="AC138" s="92">
        <f t="shared" si="50"/>
        <v>136690.82073184848</v>
      </c>
      <c r="AD138" s="92">
        <f>Y138*(1+'Control Panel'!$C$45)</f>
        <v>118679637.1248204</v>
      </c>
      <c r="AE138" s="90">
        <f>Z138*(1+'Control Panel'!$C$45)</f>
        <v>101405652.89108059</v>
      </c>
      <c r="AF138" s="90">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0">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375200.91569699819</v>
      </c>
      <c r="AH138" s="90">
        <f t="shared" si="51"/>
        <v>140791.54535380396</v>
      </c>
      <c r="AI138" s="91">
        <f t="shared" si="52"/>
        <v>1105732.0664496659</v>
      </c>
      <c r="AJ138" s="91">
        <f t="shared" si="53"/>
        <v>1769859.6401672983</v>
      </c>
      <c r="AK138" s="91">
        <f t="shared" si="54"/>
        <v>664127.57371763233</v>
      </c>
    </row>
    <row r="139" spans="1:37" s="93" customFormat="1" ht="14" x14ac:dyDescent="0.3">
      <c r="A139" s="85" t="str">
        <f>'ESTIMATED Earned Revenue'!A140</f>
        <v>New York, NY</v>
      </c>
      <c r="B139" s="85"/>
      <c r="C139" s="86">
        <f>'ESTIMATED Earned Revenue'!$I140*1.07925</f>
        <v>107387643.1841775</v>
      </c>
      <c r="D139" s="86">
        <f>'ESTIMATED Earned Revenue'!$L140*1.07925</f>
        <v>65608339.263877489</v>
      </c>
      <c r="E139" s="87">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7">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42569.175900000002</v>
      </c>
      <c r="G139" s="88">
        <f t="shared" si="44"/>
        <v>1.8829315739168086E-3</v>
      </c>
      <c r="H139" s="89">
        <f t="shared" si="45"/>
        <v>6.4883788215986218E-4</v>
      </c>
      <c r="I139" s="90">
        <f t="shared" si="46"/>
        <v>-159634.4081</v>
      </c>
      <c r="J139" s="90">
        <f>C139*(1+'Control Panel'!$C$45)</f>
        <v>110609272.47970283</v>
      </c>
      <c r="K139" s="90">
        <f>D139*(1+'Control Panel'!$C$45)</f>
        <v>67576589.441793814</v>
      </c>
      <c r="L139" s="91">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1">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250033.38093463713</v>
      </c>
      <c r="N139" s="91">
        <f t="shared" si="47"/>
        <v>41763.691474637104</v>
      </c>
      <c r="O139" s="91">
        <f>J139*(1+'Control Panel'!$C$45)</f>
        <v>113927550.65409392</v>
      </c>
      <c r="P139" s="91">
        <f>K139*(1+'Control Panel'!$C$45)</f>
        <v>69603887.125047624</v>
      </c>
      <c r="Q139" s="91">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1">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257534.38236267623</v>
      </c>
      <c r="S139" s="91">
        <f t="shared" si="48"/>
        <v>43016.602218876185</v>
      </c>
      <c r="T139" s="91">
        <f>O139*(1+'Control Panel'!$C$45)</f>
        <v>117345377.17371674</v>
      </c>
      <c r="U139" s="91">
        <f>P139*(1+'Control Panel'!$C$45)</f>
        <v>71692003.73879905</v>
      </c>
      <c r="V139" s="91">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0">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265260.41383355652</v>
      </c>
      <c r="X139" s="91">
        <f t="shared" si="49"/>
        <v>44307.100285442459</v>
      </c>
      <c r="Y139" s="90">
        <f>T139*(1+'Control Panel'!$C$45)</f>
        <v>120865738.48892824</v>
      </c>
      <c r="Z139" s="90">
        <f>U139*(1+'Control Panel'!$C$45)</f>
        <v>73842763.850963026</v>
      </c>
      <c r="AA139" s="90">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0">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273218.22624856321</v>
      </c>
      <c r="AC139" s="92">
        <f t="shared" si="50"/>
        <v>45636.313294005697</v>
      </c>
      <c r="AD139" s="92">
        <f>Y139*(1+'Control Panel'!$C$45)</f>
        <v>124491710.6435961</v>
      </c>
      <c r="AE139" s="90">
        <f>Z139*(1+'Control Panel'!$C$45)</f>
        <v>76058046.76649192</v>
      </c>
      <c r="AF139" s="90">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0">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281414.77303602011</v>
      </c>
      <c r="AH139" s="90">
        <f t="shared" si="51"/>
        <v>47005.402692825883</v>
      </c>
      <c r="AI139" s="91">
        <f t="shared" si="52"/>
        <v>1105732.0664496659</v>
      </c>
      <c r="AJ139" s="91">
        <f t="shared" si="53"/>
        <v>1327461.1764154532</v>
      </c>
      <c r="AK139" s="91">
        <f t="shared" si="54"/>
        <v>221729.10996578727</v>
      </c>
    </row>
    <row r="140" spans="1:37" s="93" customFormat="1" ht="14" x14ac:dyDescent="0.3">
      <c r="A140" s="85" t="str">
        <f>'ESTIMATED Earned Revenue'!A141</f>
        <v>Orlando, FL</v>
      </c>
      <c r="B140" s="85"/>
      <c r="C140" s="86">
        <f>'ESTIMATED Earned Revenue'!$I141*1.07925</f>
        <v>116989886.38580249</v>
      </c>
      <c r="D140" s="86">
        <f>'ESTIMATED Earned Revenue'!$L141*1.07925</f>
        <v>115850740.27722749</v>
      </c>
      <c r="E140" s="87">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7">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42569.175900000002</v>
      </c>
      <c r="G140" s="88">
        <f t="shared" si="44"/>
        <v>1.7283851642797968E-3</v>
      </c>
      <c r="H140" s="89">
        <f t="shared" si="45"/>
        <v>3.6744845823283637E-4</v>
      </c>
      <c r="I140" s="90">
        <f t="shared" si="46"/>
        <v>-159634.4081</v>
      </c>
      <c r="J140" s="90">
        <f>C140*(1+'Control Panel'!$C$45)</f>
        <v>120499582.97737657</v>
      </c>
      <c r="K140" s="90">
        <f>D140*(1+'Control Panel'!$C$45)</f>
        <v>119326262.48554432</v>
      </c>
      <c r="L140" s="91">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1">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441507.17119651404</v>
      </c>
      <c r="N140" s="91">
        <f t="shared" si="47"/>
        <v>233237.48173651402</v>
      </c>
      <c r="O140" s="91">
        <f>J140*(1+'Control Panel'!$C$45)</f>
        <v>124114570.46669787</v>
      </c>
      <c r="P140" s="91">
        <f>K140*(1+'Control Panel'!$C$45)</f>
        <v>122906050.36011066</v>
      </c>
      <c r="Q140" s="91">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1">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454752.38633240946</v>
      </c>
      <c r="S140" s="91">
        <f t="shared" si="48"/>
        <v>240234.60618860941</v>
      </c>
      <c r="T140" s="91">
        <f>O140*(1+'Control Panel'!$C$45)</f>
        <v>127838007.58069882</v>
      </c>
      <c r="U140" s="91">
        <f>P140*(1+'Control Panel'!$C$45)</f>
        <v>126593231.87091398</v>
      </c>
      <c r="V140" s="91">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0">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468394.95792238176</v>
      </c>
      <c r="X140" s="91">
        <f t="shared" si="49"/>
        <v>247441.64437426769</v>
      </c>
      <c r="Y140" s="90">
        <f>T140*(1+'Control Panel'!$C$45)</f>
        <v>131673147.80811979</v>
      </c>
      <c r="Z140" s="90">
        <f>U140*(1+'Control Panel'!$C$45)</f>
        <v>130391028.8270414</v>
      </c>
      <c r="AA140" s="90">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0">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482446.8066600532</v>
      </c>
      <c r="AC140" s="92">
        <f t="shared" si="50"/>
        <v>254864.89370549569</v>
      </c>
      <c r="AD140" s="92">
        <f>Y140*(1+'Control Panel'!$C$45)</f>
        <v>135623342.24236339</v>
      </c>
      <c r="AE140" s="90">
        <f>Z140*(1+'Control Panel'!$C$45)</f>
        <v>134302759.69185266</v>
      </c>
      <c r="AF140" s="90">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0">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496920.21085985488</v>
      </c>
      <c r="AH140" s="90">
        <f t="shared" si="51"/>
        <v>262510.84051666065</v>
      </c>
      <c r="AI140" s="91">
        <f t="shared" si="52"/>
        <v>1105732.0664496659</v>
      </c>
      <c r="AJ140" s="91">
        <f t="shared" si="53"/>
        <v>2344021.5329712131</v>
      </c>
      <c r="AK140" s="91">
        <f t="shared" si="54"/>
        <v>1238289.4665215472</v>
      </c>
    </row>
    <row r="141" spans="1:37" s="93" customFormat="1" ht="14" x14ac:dyDescent="0.3">
      <c r="A141" s="85" t="str">
        <f>'ESTIMATED Earned Revenue'!A142</f>
        <v>Louisville, KY</v>
      </c>
      <c r="B141" s="85"/>
      <c r="C141" s="86">
        <f>'ESTIMATED Earned Revenue'!$I142*1.07925</f>
        <v>117219178.30425</v>
      </c>
      <c r="D141" s="86">
        <f>'ESTIMATED Earned Revenue'!$L142*1.07925</f>
        <v>101979186.18675001</v>
      </c>
      <c r="E141" s="87">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7">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42569.175900000002</v>
      </c>
      <c r="G141" s="88">
        <f t="shared" si="44"/>
        <v>1.72500427767176E-3</v>
      </c>
      <c r="H141" s="89">
        <f t="shared" si="45"/>
        <v>4.1743004128357074E-4</v>
      </c>
      <c r="I141" s="90">
        <f t="shared" si="46"/>
        <v>-159634.4081</v>
      </c>
      <c r="J141" s="90">
        <f>C141*(1+'Control Panel'!$C$45)</f>
        <v>120735753.6533775</v>
      </c>
      <c r="K141" s="90">
        <f>D141*(1+'Control Panel'!$C$45)</f>
        <v>105038561.77235252</v>
      </c>
      <c r="L141" s="91">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1">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388642.67855770432</v>
      </c>
      <c r="N141" s="91">
        <f t="shared" si="47"/>
        <v>180372.9890977043</v>
      </c>
      <c r="O141" s="91">
        <f>J141*(1+'Control Panel'!$C$45)</f>
        <v>124357826.26297884</v>
      </c>
      <c r="P141" s="91">
        <f>K141*(1+'Control Panel'!$C$45)</f>
        <v>108189718.62552309</v>
      </c>
      <c r="Q141" s="91">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1">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400301.95891443547</v>
      </c>
      <c r="S141" s="91">
        <f t="shared" si="48"/>
        <v>185784.17877063542</v>
      </c>
      <c r="T141" s="91">
        <f>O141*(1+'Control Panel'!$C$45)</f>
        <v>128088561.0508682</v>
      </c>
      <c r="U141" s="91">
        <f>P141*(1+'Control Panel'!$C$45)</f>
        <v>111435410.18428878</v>
      </c>
      <c r="V141" s="91">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0">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412311.01768186851</v>
      </c>
      <c r="X141" s="91">
        <f t="shared" si="49"/>
        <v>191357.70413375445</v>
      </c>
      <c r="Y141" s="90">
        <f>T141*(1+'Control Panel'!$C$45)</f>
        <v>131931217.88239425</v>
      </c>
      <c r="Z141" s="90">
        <f>U141*(1+'Control Panel'!$C$45)</f>
        <v>114778472.48981746</v>
      </c>
      <c r="AA141" s="90">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0">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424680.34821232461</v>
      </c>
      <c r="AC141" s="92">
        <f t="shared" si="50"/>
        <v>197098.43525776709</v>
      </c>
      <c r="AD141" s="92">
        <f>Y141*(1+'Control Panel'!$C$45)</f>
        <v>135889154.4188661</v>
      </c>
      <c r="AE141" s="90">
        <f>Z141*(1+'Control Panel'!$C$45)</f>
        <v>118221826.66451198</v>
      </c>
      <c r="AF141" s="90">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0">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437420.75865869434</v>
      </c>
      <c r="AH141" s="90">
        <f t="shared" si="51"/>
        <v>203011.38831550011</v>
      </c>
      <c r="AI141" s="91">
        <f t="shared" si="52"/>
        <v>1105732.0664496659</v>
      </c>
      <c r="AJ141" s="91">
        <f t="shared" si="53"/>
        <v>2063356.7620250273</v>
      </c>
      <c r="AK141" s="91">
        <f t="shared" si="54"/>
        <v>957624.69557536137</v>
      </c>
    </row>
    <row r="142" spans="1:37" s="93" customFormat="1" ht="14" x14ac:dyDescent="0.3">
      <c r="A142" s="85" t="str">
        <f>'ESTIMATED Earned Revenue'!A143</f>
        <v>Santa Ana, CA</v>
      </c>
      <c r="B142" s="85"/>
      <c r="C142" s="86">
        <f>'ESTIMATED Earned Revenue'!$I143*1.07925</f>
        <v>119844596.0772675</v>
      </c>
      <c r="D142" s="86">
        <f>'ESTIMATED Earned Revenue'!$L143*1.07925</f>
        <v>94286590.173071235</v>
      </c>
      <c r="E142" s="87">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7">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42569.175900000002</v>
      </c>
      <c r="G142" s="88">
        <f t="shared" si="44"/>
        <v>1.6872148650710385E-3</v>
      </c>
      <c r="H142" s="89">
        <f t="shared" si="45"/>
        <v>4.5148706535956572E-4</v>
      </c>
      <c r="I142" s="90">
        <f t="shared" si="46"/>
        <v>-159634.4081</v>
      </c>
      <c r="J142" s="90">
        <f>C142*(1+'Control Panel'!$C$45)</f>
        <v>123439933.95958553</v>
      </c>
      <c r="K142" s="90">
        <f>D142*(1+'Control Panel'!$C$45)</f>
        <v>97115187.878263369</v>
      </c>
      <c r="L142" s="91">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1">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359326.19514957449</v>
      </c>
      <c r="N142" s="91">
        <f t="shared" si="47"/>
        <v>151056.50568957446</v>
      </c>
      <c r="O142" s="91">
        <f>J142*(1+'Control Panel'!$C$45)</f>
        <v>127143131.9783731</v>
      </c>
      <c r="P142" s="91">
        <f>K142*(1+'Control Panel'!$C$45)</f>
        <v>100028643.51461127</v>
      </c>
      <c r="Q142" s="91">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1">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370105.9810040617</v>
      </c>
      <c r="S142" s="91">
        <f t="shared" si="48"/>
        <v>155588.20086026166</v>
      </c>
      <c r="T142" s="91">
        <f>O142*(1+'Control Panel'!$C$45)</f>
        <v>130957425.93772429</v>
      </c>
      <c r="U142" s="91">
        <f>P142*(1+'Control Panel'!$C$45)</f>
        <v>103029502.82004961</v>
      </c>
      <c r="V142" s="91">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0">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381209.16043418361</v>
      </c>
      <c r="X142" s="91">
        <f t="shared" si="49"/>
        <v>160255.84688606954</v>
      </c>
      <c r="Y142" s="90">
        <f>T142*(1+'Control Panel'!$C$45)</f>
        <v>134886148.71585602</v>
      </c>
      <c r="Z142" s="90">
        <f>U142*(1+'Control Panel'!$C$45)</f>
        <v>106120387.90465111</v>
      </c>
      <c r="AA142" s="90">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0">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392645.4352472091</v>
      </c>
      <c r="AC142" s="92">
        <f t="shared" si="50"/>
        <v>165063.52229265159</v>
      </c>
      <c r="AD142" s="92">
        <f>Y142*(1+'Control Panel'!$C$45)</f>
        <v>138932733.17733169</v>
      </c>
      <c r="AE142" s="90">
        <f>Z142*(1+'Control Panel'!$C$45)</f>
        <v>109303999.54179063</v>
      </c>
      <c r="AF142" s="90">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0">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404424.79830462538</v>
      </c>
      <c r="AH142" s="90">
        <f t="shared" si="51"/>
        <v>170015.42796143115</v>
      </c>
      <c r="AI142" s="91">
        <f t="shared" si="52"/>
        <v>1105732.0664496659</v>
      </c>
      <c r="AJ142" s="91">
        <f t="shared" si="53"/>
        <v>1907711.5701396542</v>
      </c>
      <c r="AK142" s="91">
        <f t="shared" si="54"/>
        <v>801979.50368998828</v>
      </c>
    </row>
    <row r="143" spans="1:37" s="93" customFormat="1" ht="14" x14ac:dyDescent="0.3">
      <c r="A143" s="85" t="str">
        <f>'ESTIMATED Earned Revenue'!A144</f>
        <v>San Antonio, TX</v>
      </c>
      <c r="B143" s="85"/>
      <c r="C143" s="86">
        <f>'ESTIMATED Earned Revenue'!$I144*1.07925</f>
        <v>122447449.51725</v>
      </c>
      <c r="D143" s="86">
        <f>'ESTIMATED Earned Revenue'!$L144*1.07925</f>
        <v>96168824.184375003</v>
      </c>
      <c r="E143" s="87">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7">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42569.175900000002</v>
      </c>
      <c r="G143" s="88">
        <f t="shared" si="44"/>
        <v>1.6513499039562617E-3</v>
      </c>
      <c r="H143" s="89">
        <f t="shared" si="45"/>
        <v>4.4265047702347194E-4</v>
      </c>
      <c r="I143" s="90">
        <f t="shared" si="46"/>
        <v>-159634.4081</v>
      </c>
      <c r="J143" s="90">
        <f>C143*(1+'Control Panel'!$C$45)</f>
        <v>126120873.0027675</v>
      </c>
      <c r="K143" s="90">
        <f>D143*(1+'Control Panel'!$C$45)</f>
        <v>99053888.909906253</v>
      </c>
      <c r="L143" s="91">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1">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366499.38896665315</v>
      </c>
      <c r="N143" s="91">
        <f t="shared" si="47"/>
        <v>158229.69950665312</v>
      </c>
      <c r="O143" s="91">
        <f>J143*(1+'Control Panel'!$C$45)</f>
        <v>129904499.19285053</v>
      </c>
      <c r="P143" s="91">
        <f>K143*(1+'Control Panel'!$C$45)</f>
        <v>102025505.57720344</v>
      </c>
      <c r="Q143" s="91">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1">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377494.37063565274</v>
      </c>
      <c r="S143" s="91">
        <f t="shared" si="48"/>
        <v>162976.59049185269</v>
      </c>
      <c r="T143" s="91">
        <f>O143*(1+'Control Panel'!$C$45)</f>
        <v>133801634.16863605</v>
      </c>
      <c r="U143" s="91">
        <f>P143*(1+'Control Panel'!$C$45)</f>
        <v>105086270.74451955</v>
      </c>
      <c r="V143" s="91">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0">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388819.20175472234</v>
      </c>
      <c r="X143" s="91">
        <f t="shared" si="49"/>
        <v>167865.88820660827</v>
      </c>
      <c r="Y143" s="90">
        <f>T143*(1+'Control Panel'!$C$45)</f>
        <v>137815683.19369513</v>
      </c>
      <c r="Z143" s="90">
        <f>U143*(1+'Control Panel'!$C$45)</f>
        <v>108238858.86685513</v>
      </c>
      <c r="AA143" s="90">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0">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400483.77780736401</v>
      </c>
      <c r="AC143" s="92">
        <f t="shared" si="50"/>
        <v>172901.8648528065</v>
      </c>
      <c r="AD143" s="92">
        <f>Y143*(1+'Control Panel'!$C$45)</f>
        <v>141950153.68950599</v>
      </c>
      <c r="AE143" s="90">
        <f>Z143*(1+'Control Panel'!$C$45)</f>
        <v>111486024.63286078</v>
      </c>
      <c r="AF143" s="90">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0">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412498.29114158492</v>
      </c>
      <c r="AH143" s="90">
        <f t="shared" si="51"/>
        <v>178088.9207983907</v>
      </c>
      <c r="AI143" s="91">
        <f t="shared" si="52"/>
        <v>1105732.0664496659</v>
      </c>
      <c r="AJ143" s="91">
        <f t="shared" si="53"/>
        <v>1945795.0303059772</v>
      </c>
      <c r="AK143" s="91">
        <f t="shared" si="54"/>
        <v>840062.96385631128</v>
      </c>
    </row>
    <row r="144" spans="1:37" s="93" customFormat="1" ht="14" x14ac:dyDescent="0.3">
      <c r="A144" s="85" t="str">
        <f>'ESTIMATED Earned Revenue'!A145</f>
        <v>Sacramento, CA</v>
      </c>
      <c r="B144" s="85"/>
      <c r="C144" s="86">
        <f>'ESTIMATED Earned Revenue'!$I145*1.07925</f>
        <v>127056632.71125001</v>
      </c>
      <c r="D144" s="86">
        <f>'ESTIMATED Earned Revenue'!$L145*1.07925</f>
        <v>109788747.11175001</v>
      </c>
      <c r="E144" s="87">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7">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42569.175900000002</v>
      </c>
      <c r="G144" s="88">
        <f t="shared" si="44"/>
        <v>1.5914445368588478E-3</v>
      </c>
      <c r="H144" s="89">
        <f t="shared" si="45"/>
        <v>3.8773714993459553E-4</v>
      </c>
      <c r="I144" s="90">
        <f t="shared" si="46"/>
        <v>-159634.4081</v>
      </c>
      <c r="J144" s="90">
        <f>C144*(1+'Control Panel'!$C$45)</f>
        <v>130868331.69258751</v>
      </c>
      <c r="K144" s="90">
        <f>D144*(1+'Control Panel'!$C$45)</f>
        <v>113082409.52510251</v>
      </c>
      <c r="L144" s="91">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1">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418404.9152428793</v>
      </c>
      <c r="N144" s="91">
        <f t="shared" si="47"/>
        <v>210135.22578287928</v>
      </c>
      <c r="O144" s="91">
        <f>J144*(1+'Control Panel'!$C$45)</f>
        <v>134794381.64336514</v>
      </c>
      <c r="P144" s="91">
        <f>K144*(1+'Control Panel'!$C$45)</f>
        <v>116474881.81085558</v>
      </c>
      <c r="Q144" s="91">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1">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430957.06270016567</v>
      </c>
      <c r="S144" s="91">
        <f t="shared" si="48"/>
        <v>216439.28255636562</v>
      </c>
      <c r="T144" s="91">
        <f>O144*(1+'Control Panel'!$C$45)</f>
        <v>138838213.09266609</v>
      </c>
      <c r="U144" s="91">
        <f>P144*(1+'Control Panel'!$C$45)</f>
        <v>119969128.26518126</v>
      </c>
      <c r="V144" s="91">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0">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443885.7745811707</v>
      </c>
      <c r="X144" s="91">
        <f t="shared" si="49"/>
        <v>222932.46103305664</v>
      </c>
      <c r="Y144" s="90">
        <f>T144*(1+'Control Panel'!$C$45)</f>
        <v>143003359.48544607</v>
      </c>
      <c r="Z144" s="90">
        <f>U144*(1+'Control Panel'!$C$45)</f>
        <v>123568202.11313669</v>
      </c>
      <c r="AA144" s="90">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0">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457202.34781860578</v>
      </c>
      <c r="AC144" s="92">
        <f t="shared" si="50"/>
        <v>229620.43486404826</v>
      </c>
      <c r="AD144" s="92">
        <f>Y144*(1+'Control Panel'!$C$45)</f>
        <v>147293460.27000946</v>
      </c>
      <c r="AE144" s="90">
        <f>Z144*(1+'Control Panel'!$C$45)</f>
        <v>127275248.17653079</v>
      </c>
      <c r="AF144" s="90">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0">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470918.41825316398</v>
      </c>
      <c r="AH144" s="90">
        <f t="shared" si="51"/>
        <v>236509.04790996975</v>
      </c>
      <c r="AI144" s="91">
        <f t="shared" si="52"/>
        <v>1105732.0664496659</v>
      </c>
      <c r="AJ144" s="91">
        <f t="shared" si="53"/>
        <v>2221368.5185959856</v>
      </c>
      <c r="AK144" s="91">
        <f t="shared" si="54"/>
        <v>1115636.4521463197</v>
      </c>
    </row>
    <row r="145" spans="1:37" s="93" customFormat="1" ht="14" x14ac:dyDescent="0.3">
      <c r="A145" s="85" t="str">
        <f>'ESTIMATED Earned Revenue'!A146</f>
        <v>Houston, TX</v>
      </c>
      <c r="B145" s="85"/>
      <c r="C145" s="86">
        <f>'ESTIMATED Earned Revenue'!$I146*1.07925</f>
        <v>128945622.40125</v>
      </c>
      <c r="D145" s="86">
        <f>'ESTIMATED Earned Revenue'!$L146*1.07925</f>
        <v>125319298.15200001</v>
      </c>
      <c r="E145" s="87">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7">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42569.175900000002</v>
      </c>
      <c r="G145" s="88">
        <f t="shared" si="44"/>
        <v>1.5681306603087895E-3</v>
      </c>
      <c r="H145" s="89">
        <f t="shared" si="45"/>
        <v>3.3968571902124581E-4</v>
      </c>
      <c r="I145" s="90">
        <f t="shared" si="46"/>
        <v>-159634.4081</v>
      </c>
      <c r="J145" s="90">
        <f>C145*(1+'Control Panel'!$C$45)</f>
        <v>132813991.0732875</v>
      </c>
      <c r="K145" s="90">
        <f>D145*(1+'Control Panel'!$C$45)</f>
        <v>129078877.09656002</v>
      </c>
      <c r="L145" s="91">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1">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477591.84525727207</v>
      </c>
      <c r="N145" s="91">
        <f t="shared" si="47"/>
        <v>269322.15579727205</v>
      </c>
      <c r="O145" s="91">
        <f>J145*(1+'Control Panel'!$C$45)</f>
        <v>136798410.80548614</v>
      </c>
      <c r="P145" s="91">
        <f>K145*(1+'Control Panel'!$C$45)</f>
        <v>132951243.40945682</v>
      </c>
      <c r="Q145" s="91">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1">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491919.60061499022</v>
      </c>
      <c r="S145" s="91">
        <f t="shared" si="48"/>
        <v>277401.82047119015</v>
      </c>
      <c r="T145" s="91">
        <f>O145*(1+'Control Panel'!$C$45)</f>
        <v>140902363.12965074</v>
      </c>
      <c r="U145" s="91">
        <f>P145*(1+'Control Panel'!$C$45)</f>
        <v>136939780.71174052</v>
      </c>
      <c r="V145" s="91">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0">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506677.18863343995</v>
      </c>
      <c r="X145" s="91">
        <f t="shared" si="49"/>
        <v>285723.87508532591</v>
      </c>
      <c r="Y145" s="90">
        <f>T145*(1+'Control Panel'!$C$45)</f>
        <v>145129434.02354026</v>
      </c>
      <c r="Z145" s="90">
        <f>U145*(1+'Control Panel'!$C$45)</f>
        <v>141047974.13309273</v>
      </c>
      <c r="AA145" s="90">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0">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521877.5042924431</v>
      </c>
      <c r="AC145" s="92">
        <f t="shared" si="50"/>
        <v>294295.59133788559</v>
      </c>
      <c r="AD145" s="92">
        <f>Y145*(1+'Control Panel'!$C$45)</f>
        <v>149483317.04424646</v>
      </c>
      <c r="AE145" s="90">
        <f>Z145*(1+'Control Panel'!$C$45)</f>
        <v>145279413.35708553</v>
      </c>
      <c r="AF145" s="90">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0">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537533.82942121651</v>
      </c>
      <c r="AH145" s="90">
        <f t="shared" si="51"/>
        <v>303124.45907802228</v>
      </c>
      <c r="AI145" s="91">
        <f t="shared" si="52"/>
        <v>1105732.0664496659</v>
      </c>
      <c r="AJ145" s="91">
        <f t="shared" si="53"/>
        <v>2535599.9682193617</v>
      </c>
      <c r="AK145" s="91">
        <f t="shared" si="54"/>
        <v>1429867.9017696958</v>
      </c>
    </row>
    <row r="146" spans="1:37" s="93" customFormat="1" ht="14" x14ac:dyDescent="0.3">
      <c r="A146" s="85" t="str">
        <f>'ESTIMATED Earned Revenue'!A147</f>
        <v>Saint Louis, MO</v>
      </c>
      <c r="B146" s="85"/>
      <c r="C146" s="86">
        <f>'ESTIMATED Earned Revenue'!$I147*1.07925</f>
        <v>142193510.53166249</v>
      </c>
      <c r="D146" s="86">
        <f>'ESTIMATED Earned Revenue'!$L147*1.07925</f>
        <v>110938411.87142999</v>
      </c>
      <c r="E146" s="87">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7">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42569.175900000002</v>
      </c>
      <c r="G146" s="88">
        <f t="shared" si="44"/>
        <v>1.4220310283075469E-3</v>
      </c>
      <c r="H146" s="89">
        <f t="shared" si="45"/>
        <v>3.8371899490804642E-4</v>
      </c>
      <c r="I146" s="90">
        <f t="shared" si="46"/>
        <v>-159634.4081</v>
      </c>
      <c r="J146" s="90">
        <f>C146*(1+'Control Panel'!$C$45)</f>
        <v>146459315.84761238</v>
      </c>
      <c r="K146" s="90">
        <f>D146*(1+'Control Panel'!$C$45)</f>
        <v>114266564.2275729</v>
      </c>
      <c r="L146" s="91">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1">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422786.28764201974</v>
      </c>
      <c r="N146" s="91">
        <f t="shared" si="47"/>
        <v>214516.59818201972</v>
      </c>
      <c r="O146" s="91">
        <f>J146*(1+'Control Panel'!$C$45)</f>
        <v>150853095.32304075</v>
      </c>
      <c r="P146" s="91">
        <f>K146*(1+'Control Panel'!$C$45)</f>
        <v>117694561.1544001</v>
      </c>
      <c r="Q146" s="91">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1">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435469.87627128034</v>
      </c>
      <c r="S146" s="91">
        <f t="shared" si="48"/>
        <v>220952.0961274803</v>
      </c>
      <c r="T146" s="91">
        <f>O146*(1+'Control Panel'!$C$45)</f>
        <v>155378688.18273199</v>
      </c>
      <c r="U146" s="91">
        <f>P146*(1+'Control Panel'!$C$45)</f>
        <v>121225397.9890321</v>
      </c>
      <c r="V146" s="91">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0">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448533.97255941882</v>
      </c>
      <c r="X146" s="91">
        <f t="shared" si="49"/>
        <v>227580.65901130476</v>
      </c>
      <c r="Y146" s="90">
        <f>T146*(1+'Control Panel'!$C$45)</f>
        <v>160040048.82821396</v>
      </c>
      <c r="Z146" s="90">
        <f>U146*(1+'Control Panel'!$C$45)</f>
        <v>124862159.92870307</v>
      </c>
      <c r="AA146" s="90">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0">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461989.99173620139</v>
      </c>
      <c r="AC146" s="92">
        <f t="shared" si="50"/>
        <v>234408.07878164388</v>
      </c>
      <c r="AD146" s="92">
        <f>Y146*(1+'Control Panel'!$C$45)</f>
        <v>164841250.29306039</v>
      </c>
      <c r="AE146" s="90">
        <f>Z146*(1+'Control Panel'!$C$45)</f>
        <v>128608024.72656417</v>
      </c>
      <c r="AF146" s="90">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0">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475849.69148828747</v>
      </c>
      <c r="AH146" s="90">
        <f t="shared" si="51"/>
        <v>241440.32114509324</v>
      </c>
      <c r="AI146" s="91">
        <f t="shared" si="52"/>
        <v>1105732.0664496659</v>
      </c>
      <c r="AJ146" s="91">
        <f t="shared" si="53"/>
        <v>2244629.8196972078</v>
      </c>
      <c r="AK146" s="91">
        <f t="shared" si="54"/>
        <v>1138897.7532475418</v>
      </c>
    </row>
    <row r="147" spans="1:37" s="93" customFormat="1" ht="14" x14ac:dyDescent="0.3">
      <c r="A147" s="85" t="str">
        <f>'ESTIMATED Earned Revenue'!A148</f>
        <v>Saint Paul, MN</v>
      </c>
      <c r="B147" s="85"/>
      <c r="C147" s="86">
        <f>'ESTIMATED Earned Revenue'!$I148*1.07925</f>
        <v>149979384.32589</v>
      </c>
      <c r="D147" s="86">
        <f>'ESTIMATED Earned Revenue'!$L148*1.07925</f>
        <v>139621057.23300001</v>
      </c>
      <c r="E147" s="87">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7">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42569.175900000002</v>
      </c>
      <c r="G147" s="88">
        <f t="shared" si="44"/>
        <v>1.3482091882750505E-3</v>
      </c>
      <c r="H147" s="89">
        <f t="shared" si="45"/>
        <v>3.0489080045397767E-4</v>
      </c>
      <c r="I147" s="90">
        <f t="shared" si="46"/>
        <v>-159634.4081</v>
      </c>
      <c r="J147" s="90">
        <f>C147*(1+'Control Panel'!$C$45)</f>
        <v>154478765.8556667</v>
      </c>
      <c r="K147" s="90">
        <f>D147*(1+'Control Panel'!$C$45)</f>
        <v>143809688.94999</v>
      </c>
      <c r="L147" s="91">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1">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532095.84911496309</v>
      </c>
      <c r="N147" s="91">
        <f t="shared" si="47"/>
        <v>323826.15965496306</v>
      </c>
      <c r="O147" s="91">
        <f>J147*(1+'Control Panel'!$C$45)</f>
        <v>159113128.83133671</v>
      </c>
      <c r="P147" s="91">
        <f>K147*(1+'Control Panel'!$C$45)</f>
        <v>148123979.61848971</v>
      </c>
      <c r="Q147" s="91">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1">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548058.72458841198</v>
      </c>
      <c r="S147" s="91">
        <f t="shared" si="48"/>
        <v>333540.9444446119</v>
      </c>
      <c r="T147" s="91">
        <f>O147*(1+'Control Panel'!$C$45)</f>
        <v>163886522.69627681</v>
      </c>
      <c r="U147" s="91">
        <f>P147*(1+'Control Panel'!$C$45)</f>
        <v>152567699.0070444</v>
      </c>
      <c r="V147" s="91">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0">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564500.48632606433</v>
      </c>
      <c r="X147" s="91">
        <f t="shared" si="49"/>
        <v>343547.1727779503</v>
      </c>
      <c r="Y147" s="90">
        <f>T147*(1+'Control Panel'!$C$45)</f>
        <v>168803118.37716511</v>
      </c>
      <c r="Z147" s="90">
        <f>U147*(1+'Control Panel'!$C$45)</f>
        <v>157144729.97725573</v>
      </c>
      <c r="AA147" s="90">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0">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581435.50091584621</v>
      </c>
      <c r="AC147" s="92">
        <f t="shared" si="50"/>
        <v>353853.58796128869</v>
      </c>
      <c r="AD147" s="92">
        <f>Y147*(1+'Control Panel'!$C$45)</f>
        <v>173867211.92848006</v>
      </c>
      <c r="AE147" s="90">
        <f>Z147*(1+'Control Panel'!$C$45)</f>
        <v>161859071.87657341</v>
      </c>
      <c r="AF147" s="90">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0">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598878.56594332168</v>
      </c>
      <c r="AH147" s="90">
        <f t="shared" si="51"/>
        <v>364469.19560012745</v>
      </c>
      <c r="AI147" s="91">
        <f t="shared" si="52"/>
        <v>1105732.0664496659</v>
      </c>
      <c r="AJ147" s="91">
        <f t="shared" si="53"/>
        <v>2824969.1268886076</v>
      </c>
      <c r="AK147" s="91">
        <f t="shared" si="54"/>
        <v>1719237.0604389417</v>
      </c>
    </row>
    <row r="148" spans="1:37" s="93" customFormat="1" ht="14" x14ac:dyDescent="0.3">
      <c r="A148" s="85" t="str">
        <f>'ESTIMATED Earned Revenue'!A149</f>
        <v>Austin, TX</v>
      </c>
      <c r="B148" s="85"/>
      <c r="C148" s="86">
        <f>'ESTIMATED Earned Revenue'!$I149*1.07925</f>
        <v>153855351.70578</v>
      </c>
      <c r="D148" s="86">
        <f>'ESTIMATED Earned Revenue'!$L149*1.07925</f>
        <v>116367263.76369372</v>
      </c>
      <c r="E148" s="87">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7">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42569.175900000002</v>
      </c>
      <c r="G148" s="88">
        <f t="shared" si="44"/>
        <v>1.3142447224499352E-3</v>
      </c>
      <c r="H148" s="89">
        <f t="shared" si="45"/>
        <v>3.6581745177445232E-4</v>
      </c>
      <c r="I148" s="90">
        <f t="shared" si="46"/>
        <v>-159634.4081</v>
      </c>
      <c r="J148" s="90">
        <f>C148*(1+'Control Panel'!$C$45)</f>
        <v>158471012.25695342</v>
      </c>
      <c r="K148" s="90">
        <f>D148*(1+'Control Panel'!$C$45)</f>
        <v>119858281.67660454</v>
      </c>
      <c r="L148" s="91">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1">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443475.64220343682</v>
      </c>
      <c r="N148" s="91">
        <f t="shared" si="47"/>
        <v>235205.95274343679</v>
      </c>
      <c r="O148" s="91">
        <f>J148*(1+'Control Panel'!$C$45)</f>
        <v>163225142.62466201</v>
      </c>
      <c r="P148" s="91">
        <f>K148*(1+'Control Panel'!$C$45)</f>
        <v>123454030.12690268</v>
      </c>
      <c r="Q148" s="91">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1">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456779.91146953998</v>
      </c>
      <c r="S148" s="91">
        <f t="shared" si="48"/>
        <v>242262.13132573993</v>
      </c>
      <c r="T148" s="91">
        <f>O148*(1+'Control Panel'!$C$45)</f>
        <v>168121896.90340188</v>
      </c>
      <c r="U148" s="91">
        <f>P148*(1+'Control Panel'!$C$45)</f>
        <v>127157651.03070977</v>
      </c>
      <c r="V148" s="91">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0">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470483.30881362618</v>
      </c>
      <c r="X148" s="91">
        <f t="shared" si="49"/>
        <v>249529.99526551212</v>
      </c>
      <c r="Y148" s="90">
        <f>T148*(1+'Control Panel'!$C$45)</f>
        <v>173165553.81050393</v>
      </c>
      <c r="Z148" s="90">
        <f>U148*(1+'Control Panel'!$C$45)</f>
        <v>130972380.56163107</v>
      </c>
      <c r="AA148" s="90">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0">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484597.80807803496</v>
      </c>
      <c r="AC148" s="92">
        <f t="shared" si="50"/>
        <v>257015.89512347744</v>
      </c>
      <c r="AD148" s="92">
        <f>Y148*(1+'Control Panel'!$C$45)</f>
        <v>178360520.42481905</v>
      </c>
      <c r="AE148" s="90">
        <f>Z148*(1+'Control Panel'!$C$45)</f>
        <v>134901551.97848001</v>
      </c>
      <c r="AF148" s="90">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0">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499135.74232037604</v>
      </c>
      <c r="AH148" s="90">
        <f t="shared" si="51"/>
        <v>264726.37197718181</v>
      </c>
      <c r="AI148" s="91">
        <f t="shared" si="52"/>
        <v>1105732.0664496659</v>
      </c>
      <c r="AJ148" s="91">
        <f t="shared" si="53"/>
        <v>2354472.412885014</v>
      </c>
      <c r="AK148" s="91">
        <f t="shared" si="54"/>
        <v>1248740.346435348</v>
      </c>
    </row>
    <row r="149" spans="1:37" s="93" customFormat="1" ht="14" x14ac:dyDescent="0.3">
      <c r="A149" s="85" t="str">
        <f>'ESTIMATED Earned Revenue'!A150</f>
        <v>Seattle, WA</v>
      </c>
      <c r="B149" s="85"/>
      <c r="C149" s="86">
        <f>'ESTIMATED Earned Revenue'!$I150*1.07925</f>
        <v>162459365.43525001</v>
      </c>
      <c r="D149" s="86">
        <f>'ESTIMATED Earned Revenue'!$L150*1.07925</f>
        <v>159763869.48825002</v>
      </c>
      <c r="E149" s="87">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7">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42569.175900000002</v>
      </c>
      <c r="G149" s="88">
        <f t="shared" si="44"/>
        <v>1.2446409811971751E-3</v>
      </c>
      <c r="H149" s="89">
        <f t="shared" si="45"/>
        <v>2.6645058132577837E-4</v>
      </c>
      <c r="I149" s="90">
        <f t="shared" si="46"/>
        <v>-159634.4081</v>
      </c>
      <c r="J149" s="90">
        <f>C149*(1+'Control Panel'!$C$45)</f>
        <v>167333146.39830753</v>
      </c>
      <c r="K149" s="90">
        <f>D149*(1+'Control Panel'!$C$45)</f>
        <v>164556785.57289752</v>
      </c>
      <c r="L149" s="91">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1">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608860.10661972081</v>
      </c>
      <c r="N149" s="91">
        <f t="shared" si="47"/>
        <v>400590.41715972079</v>
      </c>
      <c r="O149" s="91">
        <f>J149*(1+'Control Panel'!$C$45)</f>
        <v>172353140.79025677</v>
      </c>
      <c r="P149" s="91">
        <f>K149*(1+'Control Panel'!$C$45)</f>
        <v>169493489.14008445</v>
      </c>
      <c r="Q149" s="91">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1">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627125.9098183125</v>
      </c>
      <c r="S149" s="91">
        <f t="shared" si="48"/>
        <v>412608.12967451243</v>
      </c>
      <c r="T149" s="91">
        <f>O149*(1+'Control Panel'!$C$45)</f>
        <v>177523735.01396447</v>
      </c>
      <c r="U149" s="91">
        <f>P149*(1+'Control Panel'!$C$45)</f>
        <v>174578293.81428698</v>
      </c>
      <c r="V149" s="91">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0">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645939.6871128619</v>
      </c>
      <c r="X149" s="91">
        <f t="shared" si="49"/>
        <v>424986.37356474786</v>
      </c>
      <c r="Y149" s="90">
        <f>T149*(1+'Control Panel'!$C$45)</f>
        <v>182849447.06438342</v>
      </c>
      <c r="Z149" s="90">
        <f>U149*(1+'Control Panel'!$C$45)</f>
        <v>179815642.6287156</v>
      </c>
      <c r="AA149" s="90">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0">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665317.87772624777</v>
      </c>
      <c r="AC149" s="92">
        <f t="shared" si="50"/>
        <v>437735.96477169025</v>
      </c>
      <c r="AD149" s="92">
        <f>Y149*(1+'Control Panel'!$C$45)</f>
        <v>188334930.47631493</v>
      </c>
      <c r="AE149" s="90">
        <f>Z149*(1+'Control Panel'!$C$45)</f>
        <v>185210111.90757707</v>
      </c>
      <c r="AF149" s="90">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0">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685277.41405803512</v>
      </c>
      <c r="AH149" s="90">
        <f t="shared" si="51"/>
        <v>450868.0437148409</v>
      </c>
      <c r="AI149" s="91">
        <f t="shared" si="52"/>
        <v>1105732.0664496659</v>
      </c>
      <c r="AJ149" s="91">
        <f t="shared" si="53"/>
        <v>3232520.9953351784</v>
      </c>
      <c r="AK149" s="91">
        <f t="shared" si="54"/>
        <v>2126788.9288855125</v>
      </c>
    </row>
    <row r="150" spans="1:37" s="93" customFormat="1" ht="14" x14ac:dyDescent="0.3">
      <c r="A150" s="85" t="str">
        <f>'ESTIMATED Earned Revenue'!A151</f>
        <v>Los Angeles, CA</v>
      </c>
      <c r="B150" s="85"/>
      <c r="C150" s="94">
        <f>'ESTIMATED Earned Revenue'!$I151*1.07925</f>
        <v>182423006.44424254</v>
      </c>
      <c r="D150" s="94">
        <f>'ESTIMATED Earned Revenue'!$L151*1.07925</f>
        <v>158354181.4631663</v>
      </c>
      <c r="E150" s="95">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7">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42569.175900000002</v>
      </c>
      <c r="G150" s="88">
        <f t="shared" si="44"/>
        <v>1.1084324720950335E-3</v>
      </c>
      <c r="H150" s="89">
        <f t="shared" si="45"/>
        <v>2.6882255654172123E-4</v>
      </c>
      <c r="I150" s="90">
        <f t="shared" si="46"/>
        <v>-159634.4081</v>
      </c>
      <c r="J150" s="90">
        <f>C150*(1+'Control Panel'!$C$45)</f>
        <v>187895696.63756981</v>
      </c>
      <c r="K150" s="90">
        <f>D150*(1+'Control Panel'!$C$45)</f>
        <v>163104806.90706128</v>
      </c>
      <c r="L150" s="91">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1">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603487.78555612674</v>
      </c>
      <c r="N150" s="91">
        <f t="shared" si="47"/>
        <v>395218.09609612671</v>
      </c>
      <c r="O150" s="91">
        <f>J150*(1+'Control Panel'!$C$45)</f>
        <v>193532567.53669691</v>
      </c>
      <c r="P150" s="91">
        <f>K150*(1+'Control Panel'!$C$45)</f>
        <v>167997951.11427313</v>
      </c>
      <c r="Q150" s="91">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1">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621592.41912281059</v>
      </c>
      <c r="S150" s="91">
        <f t="shared" si="48"/>
        <v>407074.63897901052</v>
      </c>
      <c r="T150" s="91">
        <f>O150*(1+'Control Panel'!$C$45)</f>
        <v>199338544.56279781</v>
      </c>
      <c r="U150" s="91">
        <f>P150*(1+'Control Panel'!$C$45)</f>
        <v>173037889.64770132</v>
      </c>
      <c r="V150" s="91">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0">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640240.19169649493</v>
      </c>
      <c r="X150" s="91">
        <f t="shared" si="49"/>
        <v>419286.8781483809</v>
      </c>
      <c r="Y150" s="90">
        <f>T150*(1+'Control Panel'!$C$45)</f>
        <v>205318700.89968175</v>
      </c>
      <c r="Z150" s="90">
        <f>U150*(1+'Control Panel'!$C$45)</f>
        <v>178229026.33713236</v>
      </c>
      <c r="AA150" s="90">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0">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659447.39744738978</v>
      </c>
      <c r="AC150" s="92">
        <f t="shared" si="50"/>
        <v>431865.48449283227</v>
      </c>
      <c r="AD150" s="92">
        <f>Y150*(1+'Control Panel'!$C$45)</f>
        <v>211478261.92667219</v>
      </c>
      <c r="AE150" s="90">
        <f>Z150*(1+'Control Panel'!$C$45)</f>
        <v>183575897.12724635</v>
      </c>
      <c r="AF150" s="90">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0">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679230.81937081157</v>
      </c>
      <c r="AH150" s="90">
        <f t="shared" si="51"/>
        <v>444821.44902761735</v>
      </c>
      <c r="AI150" s="91">
        <f t="shared" si="52"/>
        <v>1105732.0664496659</v>
      </c>
      <c r="AJ150" s="91">
        <f t="shared" si="53"/>
        <v>3203998.613193634</v>
      </c>
      <c r="AK150" s="91">
        <f t="shared" si="54"/>
        <v>2098266.546743968</v>
      </c>
    </row>
    <row r="151" spans="1:37" s="93" customFormat="1" ht="14" x14ac:dyDescent="0.3">
      <c r="A151" s="85" t="str">
        <f>'ESTIMATED Earned Revenue'!A152</f>
        <v>Miami, FL</v>
      </c>
      <c r="B151" s="85"/>
      <c r="C151" s="86">
        <f>'ESTIMATED Earned Revenue'!$I152*1.07925</f>
        <v>183714057.91646725</v>
      </c>
      <c r="D151" s="86">
        <f>'ESTIMATED Earned Revenue'!$L152*1.07925</f>
        <v>138833169.95461634</v>
      </c>
      <c r="E151" s="87">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7">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42569.175900000002</v>
      </c>
      <c r="G151" s="88">
        <f t="shared" si="44"/>
        <v>1.1006429572849548E-3</v>
      </c>
      <c r="H151" s="89">
        <f t="shared" si="45"/>
        <v>3.0662107559681589E-4</v>
      </c>
      <c r="I151" s="90">
        <f t="shared" si="46"/>
        <v>-159634.4081</v>
      </c>
      <c r="J151" s="90">
        <f>C151*(1+'Control Panel'!$C$45)</f>
        <v>189225479.65396127</v>
      </c>
      <c r="K151" s="90">
        <f>D151*(1+'Control Panel'!$C$45)</f>
        <v>142998165.05325484</v>
      </c>
      <c r="L151" s="91">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1">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529093.21069704299</v>
      </c>
      <c r="N151" s="91">
        <f t="shared" si="47"/>
        <v>320823.52123704297</v>
      </c>
      <c r="O151" s="91">
        <f>J151*(1+'Control Panel'!$C$45)</f>
        <v>194902244.04358011</v>
      </c>
      <c r="P151" s="91">
        <f>K151*(1+'Control Panel'!$C$45)</f>
        <v>147288110.0048525</v>
      </c>
      <c r="Q151" s="91">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1">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544966.00701795425</v>
      </c>
      <c r="S151" s="91">
        <f t="shared" si="48"/>
        <v>330448.22687415418</v>
      </c>
      <c r="T151" s="91">
        <f>O151*(1+'Control Panel'!$C$45)</f>
        <v>200749311.36488754</v>
      </c>
      <c r="U151" s="91">
        <f>P151*(1+'Control Panel'!$C$45)</f>
        <v>151706753.30499807</v>
      </c>
      <c r="V151" s="91">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0">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561314.98722849286</v>
      </c>
      <c r="X151" s="91">
        <f t="shared" si="49"/>
        <v>340361.67368037882</v>
      </c>
      <c r="Y151" s="90">
        <f>T151*(1+'Control Panel'!$C$45)</f>
        <v>206771790.70583418</v>
      </c>
      <c r="Z151" s="90">
        <f>U151*(1+'Control Panel'!$C$45)</f>
        <v>156257955.90414801</v>
      </c>
      <c r="AA151" s="90">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0">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578154.43684534763</v>
      </c>
      <c r="AC151" s="92">
        <f t="shared" si="50"/>
        <v>350572.52389079012</v>
      </c>
      <c r="AD151" s="92">
        <f>Y151*(1+'Control Panel'!$C$45)</f>
        <v>212974944.42700922</v>
      </c>
      <c r="AE151" s="90">
        <f>Z151*(1+'Control Panel'!$C$45)</f>
        <v>160945694.58127245</v>
      </c>
      <c r="AF151" s="90">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0">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595499.06995070807</v>
      </c>
      <c r="AH151" s="90">
        <f t="shared" si="51"/>
        <v>361089.69960751384</v>
      </c>
      <c r="AI151" s="91">
        <f t="shared" si="52"/>
        <v>1105732.0664496659</v>
      </c>
      <c r="AJ151" s="91">
        <f t="shared" si="53"/>
        <v>2809027.7117395462</v>
      </c>
      <c r="AK151" s="91">
        <f t="shared" si="54"/>
        <v>1703295.6452898802</v>
      </c>
    </row>
    <row r="152" spans="1:37" s="93" customFormat="1" ht="14" x14ac:dyDescent="0.3">
      <c r="A152" s="85" t="str">
        <f>'ESTIMATED Earned Revenue'!A153</f>
        <v>Colorado Springs, CO</v>
      </c>
      <c r="B152" s="85"/>
      <c r="C152" s="98">
        <f>'ESTIMATED Earned Revenue'!$I153*1.07925</f>
        <v>189720790.74265501</v>
      </c>
      <c r="D152" s="98">
        <f>'ESTIMATED Earned Revenue'!$L153*1.07925</f>
        <v>160432130.15544751</v>
      </c>
      <c r="E152" s="99">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7">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42569.175900000002</v>
      </c>
      <c r="G152" s="88">
        <f t="shared" si="44"/>
        <v>1.0657955999892345E-3</v>
      </c>
      <c r="H152" s="89">
        <f t="shared" si="45"/>
        <v>2.6534071360115612E-4</v>
      </c>
      <c r="I152" s="90">
        <f t="shared" si="46"/>
        <v>-159634.4081</v>
      </c>
      <c r="J152" s="90">
        <f>C152*(1+'Control Panel'!$C$45)</f>
        <v>195412414.46493468</v>
      </c>
      <c r="K152" s="90">
        <f>D152*(1+'Control Panel'!$C$45)</f>
        <v>165245094.06011096</v>
      </c>
      <c r="L152" s="91">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1">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611406.84802241053</v>
      </c>
      <c r="N152" s="91">
        <f t="shared" si="47"/>
        <v>403137.15856241051</v>
      </c>
      <c r="O152" s="91">
        <f>J152*(1+'Control Panel'!$C$45)</f>
        <v>201274786.89888272</v>
      </c>
      <c r="P152" s="91">
        <f>K152*(1+'Control Panel'!$C$45)</f>
        <v>170202446.88191429</v>
      </c>
      <c r="Q152" s="91">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1">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629749.05346308288</v>
      </c>
      <c r="S152" s="91">
        <f t="shared" si="48"/>
        <v>415231.2733192828</v>
      </c>
      <c r="T152" s="91">
        <f>O152*(1+'Control Panel'!$C$45)</f>
        <v>207313030.50584921</v>
      </c>
      <c r="U152" s="91">
        <f>P152*(1+'Control Panel'!$C$45)</f>
        <v>175308520.28837171</v>
      </c>
      <c r="V152" s="91">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0">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648641.52506697539</v>
      </c>
      <c r="X152" s="91">
        <f t="shared" si="49"/>
        <v>427688.21151886135</v>
      </c>
      <c r="Y152" s="90">
        <f>T152*(1+'Control Panel'!$C$45)</f>
        <v>213532421.42102468</v>
      </c>
      <c r="Z152" s="90">
        <f>U152*(1+'Control Panel'!$C$45)</f>
        <v>180567775.89702287</v>
      </c>
      <c r="AA152" s="90">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0">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668100.77081898472</v>
      </c>
      <c r="AC152" s="92">
        <f t="shared" si="50"/>
        <v>440518.85786442721</v>
      </c>
      <c r="AD152" s="92">
        <f>Y152*(1+'Control Panel'!$C$45)</f>
        <v>219938394.06365544</v>
      </c>
      <c r="AE152" s="90">
        <f>Z152*(1+'Control Panel'!$C$45)</f>
        <v>185984809.17393357</v>
      </c>
      <c r="AF152" s="90">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0">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688143.79394355428</v>
      </c>
      <c r="AH152" s="90">
        <f t="shared" si="51"/>
        <v>453734.42360036005</v>
      </c>
      <c r="AI152" s="91">
        <f t="shared" si="52"/>
        <v>1105732.0664496659</v>
      </c>
      <c r="AJ152" s="91">
        <f t="shared" si="53"/>
        <v>3246041.9913150077</v>
      </c>
      <c r="AK152" s="91">
        <f t="shared" si="54"/>
        <v>2140309.9248653417</v>
      </c>
    </row>
    <row r="153" spans="1:37" s="93" customFormat="1" ht="14" x14ac:dyDescent="0.3">
      <c r="A153" s="85" t="str">
        <f>'ESTIMATED Earned Revenue'!A154</f>
        <v>Atlanta, GA</v>
      </c>
      <c r="B153" s="85"/>
      <c r="C153" s="86">
        <f>'ESTIMATED Earned Revenue'!$I154*1.07925</f>
        <v>202589655.22005001</v>
      </c>
      <c r="D153" s="86">
        <f>'ESTIMATED Earned Revenue'!$L154*1.07925</f>
        <v>187894595.82706875</v>
      </c>
      <c r="E153" s="87">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7">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42569.175900000002</v>
      </c>
      <c r="G153" s="88">
        <f t="shared" si="44"/>
        <v>9.9809431918115128E-4</v>
      </c>
      <c r="H153" s="89">
        <f t="shared" si="45"/>
        <v>2.2655880927612788E-4</v>
      </c>
      <c r="I153" s="90">
        <f t="shared" si="46"/>
        <v>-159634.4081</v>
      </c>
      <c r="J153" s="90">
        <f>C153*(1+'Control Panel'!$C$45)</f>
        <v>208667344.87665153</v>
      </c>
      <c r="K153" s="90">
        <f>D153*(1+'Control Panel'!$C$45)</f>
        <v>193531433.70188081</v>
      </c>
      <c r="L153" s="91">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1">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716066.30469695909</v>
      </c>
      <c r="N153" s="91">
        <f t="shared" si="47"/>
        <v>507796.61523695907</v>
      </c>
      <c r="O153" s="91">
        <f>J153*(1+'Control Panel'!$C$45)</f>
        <v>214927365.22295108</v>
      </c>
      <c r="P153" s="91">
        <f>K153*(1+'Control Panel'!$C$45)</f>
        <v>199337376.71293724</v>
      </c>
      <c r="Q153" s="91">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1">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737548.29383786779</v>
      </c>
      <c r="S153" s="91">
        <f t="shared" si="48"/>
        <v>523030.51369406772</v>
      </c>
      <c r="T153" s="91">
        <f>O153*(1+'Control Panel'!$C$45)</f>
        <v>221375186.17963964</v>
      </c>
      <c r="U153" s="91">
        <f>P153*(1+'Control Panel'!$C$45)</f>
        <v>205317498.01432535</v>
      </c>
      <c r="V153" s="91">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0">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759674.74265300378</v>
      </c>
      <c r="X153" s="91">
        <f t="shared" si="49"/>
        <v>538721.42910488974</v>
      </c>
      <c r="Y153" s="90">
        <f>T153*(1+'Control Panel'!$C$45)</f>
        <v>228016441.76502883</v>
      </c>
      <c r="Z153" s="90">
        <f>U153*(1+'Control Panel'!$C$45)</f>
        <v>211477022.95475513</v>
      </c>
      <c r="AA153" s="90">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0">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782464.984932594</v>
      </c>
      <c r="AC153" s="92">
        <f t="shared" si="50"/>
        <v>554883.07197803655</v>
      </c>
      <c r="AD153" s="92">
        <f>Y153*(1+'Control Panel'!$C$45)</f>
        <v>234856935.01797971</v>
      </c>
      <c r="AE153" s="90">
        <f>Z153*(1+'Control Panel'!$C$45)</f>
        <v>217821333.64339778</v>
      </c>
      <c r="AF153" s="90">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0">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805938.93448057177</v>
      </c>
      <c r="AH153" s="90">
        <f t="shared" si="51"/>
        <v>571529.56413737754</v>
      </c>
      <c r="AI153" s="91">
        <f t="shared" si="52"/>
        <v>1105732.0664496659</v>
      </c>
      <c r="AJ153" s="91">
        <f t="shared" si="53"/>
        <v>3801693.2606009962</v>
      </c>
      <c r="AK153" s="91">
        <f t="shared" si="54"/>
        <v>2695961.1941513303</v>
      </c>
    </row>
    <row r="154" spans="1:37" s="93" customFormat="1" ht="14" x14ac:dyDescent="0.3">
      <c r="A154" s="85" t="str">
        <f>'ESTIMATED Earned Revenue'!A155</f>
        <v>Portland, OR</v>
      </c>
      <c r="B154" s="85"/>
      <c r="C154" s="86">
        <f>'ESTIMATED Earned Revenue'!$I155*1.07925</f>
        <v>217787632.56675002</v>
      </c>
      <c r="D154" s="86">
        <f>'ESTIMATED Earned Revenue'!$L155*1.07925</f>
        <v>202840004.95725</v>
      </c>
      <c r="E154" s="87">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7">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42569.175900000002</v>
      </c>
      <c r="G154" s="88">
        <f t="shared" si="44"/>
        <v>9.2844383134577839E-4</v>
      </c>
      <c r="H154" s="89">
        <f t="shared" si="45"/>
        <v>2.0986578021910305E-4</v>
      </c>
      <c r="I154" s="90">
        <f t="shared" si="46"/>
        <v>-159634.4081</v>
      </c>
      <c r="J154" s="90">
        <f>C154*(1+'Control Panel'!$C$45)</f>
        <v>224321261.54375252</v>
      </c>
      <c r="K154" s="90">
        <f>D154*(1+'Control Panel'!$C$45)</f>
        <v>208925205.10596749</v>
      </c>
      <c r="L154" s="91">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1">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773023.2588920797</v>
      </c>
      <c r="N154" s="91">
        <f t="shared" si="47"/>
        <v>564753.56943207968</v>
      </c>
      <c r="O154" s="91">
        <f>J154*(1+'Control Panel'!$C$45)</f>
        <v>231050899.3900651</v>
      </c>
      <c r="P154" s="91">
        <f>K154*(1+'Control Panel'!$C$45)</f>
        <v>215192961.25914651</v>
      </c>
      <c r="Q154" s="91">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1">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796213.95665884216</v>
      </c>
      <c r="S154" s="91">
        <f t="shared" si="48"/>
        <v>581696.17651504208</v>
      </c>
      <c r="T154" s="91">
        <f>O154*(1+'Control Panel'!$C$45)</f>
        <v>237982426.37176707</v>
      </c>
      <c r="U154" s="91">
        <f>P154*(1+'Control Panel'!$C$45)</f>
        <v>221648750.09692091</v>
      </c>
      <c r="V154" s="91">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0">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820100.37535860739</v>
      </c>
      <c r="X154" s="91">
        <f t="shared" si="49"/>
        <v>599147.06181049335</v>
      </c>
      <c r="Y154" s="90">
        <f>T154*(1+'Control Panel'!$C$45)</f>
        <v>245121899.16292009</v>
      </c>
      <c r="Z154" s="90">
        <f>U154*(1+'Control Panel'!$C$45)</f>
        <v>228298212.59982854</v>
      </c>
      <c r="AA154" s="90">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0">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844703.38661936566</v>
      </c>
      <c r="AC154" s="92">
        <f t="shared" si="50"/>
        <v>617121.47366480809</v>
      </c>
      <c r="AD154" s="92">
        <f>Y154*(1+'Control Panel'!$C$45)</f>
        <v>252475556.1378077</v>
      </c>
      <c r="AE154" s="90">
        <f>Z154*(1+'Control Panel'!$C$45)</f>
        <v>235147158.97782341</v>
      </c>
      <c r="AF154" s="90">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0">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870044.48821794661</v>
      </c>
      <c r="AH154" s="90">
        <f t="shared" si="51"/>
        <v>635635.11787475238</v>
      </c>
      <c r="AI154" s="91">
        <f t="shared" si="52"/>
        <v>1105732.0664496659</v>
      </c>
      <c r="AJ154" s="91">
        <f t="shared" si="53"/>
        <v>4104085.4657468419</v>
      </c>
      <c r="AK154" s="91">
        <f t="shared" si="54"/>
        <v>2998353.3992971759</v>
      </c>
    </row>
    <row r="155" spans="1:37" s="93" customFormat="1" ht="14" x14ac:dyDescent="0.3">
      <c r="A155" s="85" t="str">
        <f>'ESTIMATED Earned Revenue'!A156</f>
        <v>Indianapolis, IN</v>
      </c>
      <c r="B155" s="85"/>
      <c r="C155" s="86">
        <f>'ESTIMATED Earned Revenue'!$I156*1.07925</f>
        <v>221586550.9665682</v>
      </c>
      <c r="D155" s="86">
        <f>'ESTIMATED Earned Revenue'!$L156*1.07925</f>
        <v>154500350.95138639</v>
      </c>
      <c r="E155" s="87">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7">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42569.175900000002</v>
      </c>
      <c r="G155" s="88">
        <f t="shared" si="44"/>
        <v>9.1252642869335239E-4</v>
      </c>
      <c r="H155" s="89">
        <f t="shared" si="45"/>
        <v>2.7552802073177435E-4</v>
      </c>
      <c r="I155" s="90">
        <f t="shared" si="46"/>
        <v>-159634.4081</v>
      </c>
      <c r="J155" s="90">
        <f>C155*(1+'Control Panel'!$C$45)</f>
        <v>228234147.49556527</v>
      </c>
      <c r="K155" s="90">
        <f>D155*(1+'Control Panel'!$C$45)</f>
        <v>159135361.47992799</v>
      </c>
      <c r="L155" s="91">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1">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588800.8374757336</v>
      </c>
      <c r="N155" s="91">
        <f t="shared" si="47"/>
        <v>380531.14801573358</v>
      </c>
      <c r="O155" s="91">
        <f>J155*(1+'Control Panel'!$C$45)</f>
        <v>235081171.92043224</v>
      </c>
      <c r="P155" s="91">
        <f>K155*(1+'Control Panel'!$C$45)</f>
        <v>163909422.32432583</v>
      </c>
      <c r="Q155" s="91">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1">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606464.86260000558</v>
      </c>
      <c r="S155" s="91">
        <f t="shared" si="48"/>
        <v>391947.08245620551</v>
      </c>
      <c r="T155" s="91">
        <f>O155*(1+'Control Panel'!$C$45)</f>
        <v>242133607.07804522</v>
      </c>
      <c r="U155" s="91">
        <f>P155*(1+'Control Panel'!$C$45)</f>
        <v>168826704.9940556</v>
      </c>
      <c r="V155" s="91">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0">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624658.8084780057</v>
      </c>
      <c r="X155" s="91">
        <f t="shared" si="49"/>
        <v>403705.49492989166</v>
      </c>
      <c r="Y155" s="90">
        <f>T155*(1+'Control Panel'!$C$45)</f>
        <v>249397615.29038659</v>
      </c>
      <c r="Z155" s="90">
        <f>U155*(1+'Control Panel'!$C$45)</f>
        <v>173891506.14387727</v>
      </c>
      <c r="AA155" s="90">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0">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643398.5727323459</v>
      </c>
      <c r="AC155" s="92">
        <f t="shared" si="50"/>
        <v>415816.65977778839</v>
      </c>
      <c r="AD155" s="92">
        <f>Y155*(1+'Control Panel'!$C$45)</f>
        <v>256879543.74909818</v>
      </c>
      <c r="AE155" s="90">
        <f>Z155*(1+'Control Panel'!$C$45)</f>
        <v>179108251.3281936</v>
      </c>
      <c r="AF155" s="90">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0">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662700.52991431637</v>
      </c>
      <c r="AH155" s="90">
        <f t="shared" si="51"/>
        <v>428291.15957112215</v>
      </c>
      <c r="AI155" s="91">
        <f t="shared" si="52"/>
        <v>1105732.0664496659</v>
      </c>
      <c r="AJ155" s="91">
        <f t="shared" si="53"/>
        <v>3126023.6112004067</v>
      </c>
      <c r="AK155" s="91">
        <f t="shared" si="54"/>
        <v>2020291.5447507408</v>
      </c>
    </row>
    <row r="156" spans="1:37" s="93" customFormat="1" ht="14" x14ac:dyDescent="0.3">
      <c r="A156" s="85" t="str">
        <f>'ESTIMATED Earned Revenue'!A157</f>
        <v>Phoenix, AZ</v>
      </c>
      <c r="B156" s="85"/>
      <c r="C156" s="86">
        <f>'ESTIMATED Earned Revenue'!$I157*1.07925</f>
        <v>300289713.94055259</v>
      </c>
      <c r="D156" s="86">
        <f>'ESTIMATED Earned Revenue'!$L157*1.07925</f>
        <v>294768574.6738801</v>
      </c>
      <c r="E156" s="87">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7">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42569.175900000002</v>
      </c>
      <c r="G156" s="88">
        <f t="shared" si="44"/>
        <v>6.7336167245485344E-4</v>
      </c>
      <c r="H156" s="89">
        <f t="shared" si="45"/>
        <v>1.4441558414799406E-4</v>
      </c>
      <c r="I156" s="90">
        <f t="shared" si="46"/>
        <v>-159634.4081</v>
      </c>
      <c r="J156" s="90">
        <f>C156*(1+'Control Panel'!$C$45)</f>
        <v>309298405.35876918</v>
      </c>
      <c r="K156" s="90">
        <f>D156*(1+'Control Panel'!$C$45)</f>
        <v>303611631.91409653</v>
      </c>
      <c r="L156" s="91">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1">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1123363.0380821573</v>
      </c>
      <c r="N156" s="91">
        <f t="shared" si="47"/>
        <v>915093.34862215724</v>
      </c>
      <c r="O156" s="91">
        <f>J156*(1+'Control Panel'!$C$45)</f>
        <v>318577357.51953226</v>
      </c>
      <c r="P156" s="91">
        <f>K156*(1+'Control Panel'!$C$45)</f>
        <v>312719980.87151945</v>
      </c>
      <c r="Q156" s="91">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1">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1157063.929224622</v>
      </c>
      <c r="S156" s="91">
        <f t="shared" si="48"/>
        <v>942546.1490808219</v>
      </c>
      <c r="T156" s="91">
        <f>O156*(1+'Control Panel'!$C$45)</f>
        <v>328134678.24511826</v>
      </c>
      <c r="U156" s="91">
        <f>P156*(1+'Control Panel'!$C$45)</f>
        <v>322101580.29766506</v>
      </c>
      <c r="V156" s="91">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0">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1191775.8471013608</v>
      </c>
      <c r="X156" s="91">
        <f t="shared" si="49"/>
        <v>970822.53355324676</v>
      </c>
      <c r="Y156" s="90">
        <f>T156*(1+'Control Panel'!$C$45)</f>
        <v>337978718.59247184</v>
      </c>
      <c r="Z156" s="90">
        <f>U156*(1+'Control Panel'!$C$45)</f>
        <v>331764627.706595</v>
      </c>
      <c r="AA156" s="90">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0">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1227529.1225144016</v>
      </c>
      <c r="AC156" s="92">
        <f t="shared" si="50"/>
        <v>999947.20955984411</v>
      </c>
      <c r="AD156" s="92">
        <f>Y156*(1+'Control Panel'!$C$45)</f>
        <v>348118080.15024602</v>
      </c>
      <c r="AE156" s="90">
        <f>Z156*(1+'Control Panel'!$C$45)</f>
        <v>341717566.53779286</v>
      </c>
      <c r="AF156" s="90">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0">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1264354.9961898336</v>
      </c>
      <c r="AH156" s="90">
        <f t="shared" si="51"/>
        <v>1029945.6258466394</v>
      </c>
      <c r="AI156" s="91">
        <f t="shared" si="52"/>
        <v>1105732.0664496659</v>
      </c>
      <c r="AJ156" s="91">
        <f t="shared" si="53"/>
        <v>5964086.9331123754</v>
      </c>
      <c r="AK156" s="91">
        <f t="shared" si="54"/>
        <v>4858354.866662709</v>
      </c>
    </row>
    <row r="157" spans="1:37" s="93" customFormat="1" ht="14" x14ac:dyDescent="0.3">
      <c r="A157" s="85" t="str">
        <f>'ESTIMATED Earned Revenue'!A158</f>
        <v>Milwaukee, WI</v>
      </c>
      <c r="B157" s="85"/>
      <c r="C157" s="86">
        <f>'ESTIMATED Earned Revenue'!$I158*1.07925</f>
        <v>363108908.40375</v>
      </c>
      <c r="D157" s="86">
        <f>'ESTIMATED Earned Revenue'!$L158*1.07925</f>
        <v>285493228.138125</v>
      </c>
      <c r="E157" s="87">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7">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42569.175900000002</v>
      </c>
      <c r="G157" s="88">
        <f t="shared" si="44"/>
        <v>5.5686759349667266E-4</v>
      </c>
      <c r="H157" s="89">
        <f t="shared" si="45"/>
        <v>1.4910748033366498E-4</v>
      </c>
      <c r="I157" s="90">
        <f t="shared" si="46"/>
        <v>-159634.4081</v>
      </c>
      <c r="J157" s="90">
        <f>C157*(1+'Control Panel'!$C$45)</f>
        <v>374002175.65586251</v>
      </c>
      <c r="K157" s="90">
        <f>D157*(1+'Control Panel'!$C$45)</f>
        <v>294058024.98226875</v>
      </c>
      <c r="L157" s="91">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1">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1088014.6924343945</v>
      </c>
      <c r="N157" s="91">
        <f t="shared" si="47"/>
        <v>879745.00297439448</v>
      </c>
      <c r="O157" s="91">
        <f>J157*(1+'Control Panel'!$C$45)</f>
        <v>385222240.92553842</v>
      </c>
      <c r="P157" s="91">
        <f>K157*(1+'Control Panel'!$C$45)</f>
        <v>302879765.73173684</v>
      </c>
      <c r="Q157" s="91">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1">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1120655.1332074264</v>
      </c>
      <c r="S157" s="91">
        <f t="shared" si="48"/>
        <v>906137.35306362633</v>
      </c>
      <c r="T157" s="91">
        <f>O157*(1+'Control Panel'!$C$45)</f>
        <v>396778908.15330458</v>
      </c>
      <c r="U157" s="91">
        <f>P157*(1+'Control Panel'!$C$45)</f>
        <v>311966158.70368898</v>
      </c>
      <c r="V157" s="91">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0">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1154274.7872036493</v>
      </c>
      <c r="X157" s="91">
        <f t="shared" si="49"/>
        <v>933321.47365553526</v>
      </c>
      <c r="Y157" s="90">
        <f>T157*(1+'Control Panel'!$C$45)</f>
        <v>408682275.39790374</v>
      </c>
      <c r="Z157" s="90">
        <f>U157*(1+'Control Panel'!$C$45)</f>
        <v>321325143.46479964</v>
      </c>
      <c r="AA157" s="90">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0">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1188903.0308197588</v>
      </c>
      <c r="AC157" s="92">
        <f t="shared" si="50"/>
        <v>961321.11786520132</v>
      </c>
      <c r="AD157" s="92">
        <f>Y157*(1+'Control Panel'!$C$45)</f>
        <v>420942743.65984088</v>
      </c>
      <c r="AE157" s="90">
        <f>Z157*(1+'Control Panel'!$C$45)</f>
        <v>330964897.76874363</v>
      </c>
      <c r="AF157" s="90">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0">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1224570.1217443515</v>
      </c>
      <c r="AH157" s="90">
        <f t="shared" si="51"/>
        <v>990160.75140115723</v>
      </c>
      <c r="AI157" s="91">
        <f t="shared" si="52"/>
        <v>1105732.0664496659</v>
      </c>
      <c r="AJ157" s="91">
        <f t="shared" si="53"/>
        <v>5776417.7654095804</v>
      </c>
      <c r="AK157" s="91">
        <f t="shared" si="54"/>
        <v>4670685.698959915</v>
      </c>
    </row>
    <row r="158" spans="1:37" s="93" customFormat="1" ht="14" x14ac:dyDescent="0.3">
      <c r="A158" s="101"/>
      <c r="B158" s="101"/>
      <c r="C158" s="102"/>
      <c r="D158" s="102"/>
      <c r="E158" s="103"/>
      <c r="F158" s="102"/>
      <c r="G158" s="104"/>
      <c r="H158" s="104"/>
      <c r="I158" s="105"/>
      <c r="J158" s="106"/>
      <c r="K158" s="106"/>
      <c r="L158" s="106"/>
      <c r="M158" s="106"/>
      <c r="N158" s="106"/>
      <c r="O158" s="106"/>
      <c r="P158" s="106"/>
      <c r="Q158" s="106"/>
      <c r="R158" s="106"/>
      <c r="S158" s="106"/>
      <c r="T158" s="106"/>
      <c r="U158" s="106"/>
      <c r="V158" s="106"/>
      <c r="W158" s="106"/>
      <c r="X158" s="106"/>
      <c r="Y158" s="106"/>
      <c r="Z158" s="106"/>
      <c r="AA158" s="106"/>
      <c r="AB158" s="106"/>
      <c r="AC158" s="107"/>
      <c r="AD158" s="107"/>
      <c r="AE158" s="106"/>
      <c r="AF158" s="106"/>
      <c r="AG158" s="106"/>
      <c r="AH158" s="106"/>
      <c r="AI158" s="106"/>
      <c r="AJ158" s="106"/>
      <c r="AK158" s="106"/>
    </row>
    <row r="159" spans="1:37" s="93" customFormat="1" ht="14" x14ac:dyDescent="0.3">
      <c r="A159" s="101"/>
      <c r="B159" s="101"/>
      <c r="C159" s="102"/>
      <c r="D159" s="102"/>
      <c r="E159" s="103"/>
      <c r="F159" s="102"/>
      <c r="G159" s="104"/>
      <c r="H159" s="104"/>
      <c r="I159" s="105"/>
      <c r="J159" s="106"/>
      <c r="K159" s="106"/>
      <c r="L159" s="106"/>
      <c r="M159" s="106"/>
      <c r="N159" s="106"/>
      <c r="O159" s="106"/>
      <c r="P159" s="106"/>
      <c r="Q159" s="106"/>
      <c r="R159" s="106"/>
      <c r="S159" s="106"/>
      <c r="T159" s="106"/>
      <c r="U159" s="106"/>
      <c r="V159" s="106"/>
      <c r="W159" s="106"/>
      <c r="X159" s="106"/>
      <c r="Y159" s="106"/>
      <c r="Z159" s="106"/>
      <c r="AA159" s="106"/>
      <c r="AB159" s="106"/>
      <c r="AC159" s="107"/>
      <c r="AD159" s="107"/>
      <c r="AE159" s="106"/>
      <c r="AF159" s="106"/>
      <c r="AG159" s="106"/>
      <c r="AH159" s="106"/>
      <c r="AI159" s="106"/>
      <c r="AJ159" s="106"/>
      <c r="AK159" s="106"/>
    </row>
    <row r="160" spans="1:37" s="110" customFormat="1" ht="15.5" x14ac:dyDescent="0.3">
      <c r="A160" s="108" t="s">
        <v>57</v>
      </c>
      <c r="B160" s="85"/>
      <c r="C160" s="94"/>
      <c r="D160" s="94">
        <f>SUM(D3:D157)</f>
        <v>6979873457.806098</v>
      </c>
      <c r="E160" s="94">
        <f t="shared" ref="E160:F160" si="55">SUM(E3:E157)</f>
        <v>25738478.515713196</v>
      </c>
      <c r="F160" s="94">
        <f t="shared" si="55"/>
        <v>6016778.0827036342</v>
      </c>
      <c r="G160" s="109"/>
      <c r="H160" s="109"/>
      <c r="I160" s="90">
        <f>SUM(I3:I157)</f>
        <v>-19721700.433009613</v>
      </c>
      <c r="J160" s="91">
        <f t="shared" ref="J160:AK160" si="56">SUM(J3:J157)</f>
        <v>8405386383.641448</v>
      </c>
      <c r="K160" s="91">
        <f t="shared" si="56"/>
        <v>7189269661.5402832</v>
      </c>
      <c r="L160" s="91">
        <f t="shared" si="56"/>
        <v>26510632.729044706</v>
      </c>
      <c r="M160" s="91">
        <f t="shared" si="56"/>
        <v>26600297.74769903</v>
      </c>
      <c r="N160" s="91">
        <f t="shared" si="56"/>
        <v>89665.018654416315</v>
      </c>
      <c r="O160" s="91">
        <f t="shared" ref="O160:R160" si="57">SUM(O3:O157)</f>
        <v>8657547975.1506882</v>
      </c>
      <c r="P160" s="91">
        <f t="shared" si="57"/>
        <v>7404947751.3864889</v>
      </c>
      <c r="Q160" s="91">
        <f t="shared" si="57"/>
        <v>27305951.710916001</v>
      </c>
      <c r="R160" s="91">
        <f t="shared" si="57"/>
        <v>27398306.680130024</v>
      </c>
      <c r="S160" s="91">
        <f t="shared" si="56"/>
        <v>92354.969214047538</v>
      </c>
      <c r="T160" s="91">
        <f t="shared" si="56"/>
        <v>8917274414.4052086</v>
      </c>
      <c r="U160" s="91">
        <f t="shared" si="56"/>
        <v>7627096183.9280844</v>
      </c>
      <c r="V160" s="91">
        <f t="shared" si="56"/>
        <v>28125130.262243457</v>
      </c>
      <c r="W160" s="91">
        <f t="shared" si="56"/>
        <v>28220255.880533915</v>
      </c>
      <c r="X160" s="91">
        <f t="shared" si="56"/>
        <v>95125.618290468352</v>
      </c>
      <c r="Y160" s="91">
        <f t="shared" ref="Y160:AB160" si="58">SUM(Y3:Y157)</f>
        <v>9184792646.8373623</v>
      </c>
      <c r="Z160" s="91">
        <f t="shared" si="58"/>
        <v>7855909069.4459276</v>
      </c>
      <c r="AA160" s="91">
        <f t="shared" si="58"/>
        <v>28968884.170110762</v>
      </c>
      <c r="AB160" s="91">
        <f t="shared" si="58"/>
        <v>29066863.556949936</v>
      </c>
      <c r="AC160" s="91">
        <f t="shared" si="56"/>
        <v>97979.386839177925</v>
      </c>
      <c r="AD160" s="91">
        <f t="shared" si="56"/>
        <v>9460336426.2424889</v>
      </c>
      <c r="AE160" s="91">
        <f t="shared" si="56"/>
        <v>8091586341.5293064</v>
      </c>
      <c r="AF160" s="91">
        <f t="shared" si="56"/>
        <v>29837950.695214018</v>
      </c>
      <c r="AG160" s="91">
        <f t="shared" si="56"/>
        <v>29938869.46365843</v>
      </c>
      <c r="AH160" s="91">
        <f t="shared" si="56"/>
        <v>100918.76844435884</v>
      </c>
      <c r="AI160" s="91">
        <f t="shared" si="56"/>
        <v>140748549.56752929</v>
      </c>
      <c r="AJ160" s="91">
        <f t="shared" si="56"/>
        <v>141224593.32897133</v>
      </c>
      <c r="AK160" s="91">
        <f t="shared" si="56"/>
        <v>476043.7614424713</v>
      </c>
    </row>
    <row r="161" spans="1:37" s="93" customFormat="1" ht="14" x14ac:dyDescent="0.3">
      <c r="A161" s="85" t="s">
        <v>58</v>
      </c>
      <c r="B161" s="85"/>
      <c r="C161" s="111"/>
      <c r="D161" s="111"/>
      <c r="E161" s="95">
        <f>E160/155</f>
        <v>166054.70010137546</v>
      </c>
      <c r="F161" s="87">
        <f>F160/155</f>
        <v>38817.923114216996</v>
      </c>
      <c r="G161" s="112"/>
      <c r="H161" s="112"/>
      <c r="I161" s="113"/>
      <c r="J161" s="91">
        <f>J160/155</f>
        <v>54228299.249299668</v>
      </c>
      <c r="K161" s="91">
        <f>K160/155</f>
        <v>46382384.913163118</v>
      </c>
      <c r="L161" s="91">
        <f t="shared" ref="L161:M161" si="59">L160/155</f>
        <v>171036.34018738518</v>
      </c>
      <c r="M161" s="91">
        <f t="shared" si="59"/>
        <v>171614.82417870342</v>
      </c>
      <c r="N161" s="91"/>
      <c r="O161" s="91">
        <f>O160/155</f>
        <v>55855148.226778634</v>
      </c>
      <c r="P161" s="91">
        <f>P160/155</f>
        <v>47773856.46055799</v>
      </c>
      <c r="Q161" s="91">
        <f t="shared" ref="Q161:R161" si="60">Q160/155</f>
        <v>176167.43039300645</v>
      </c>
      <c r="R161" s="91">
        <f t="shared" si="60"/>
        <v>176763.26890406467</v>
      </c>
      <c r="S161" s="91"/>
      <c r="T161" s="91">
        <f>T160/155</f>
        <v>57530802.673581988</v>
      </c>
      <c r="U161" s="91">
        <f>U160/155</f>
        <v>49207072.154374741</v>
      </c>
      <c r="V161" s="91">
        <f t="shared" ref="V161:W161" si="61">V160/155</f>
        <v>181452.45330479651</v>
      </c>
      <c r="W161" s="91">
        <f t="shared" si="61"/>
        <v>182066.16697118655</v>
      </c>
      <c r="X161" s="91"/>
      <c r="Y161" s="91">
        <f>Y160/155</f>
        <v>59256726.753789432</v>
      </c>
      <c r="Z161" s="91">
        <f>Z160/155</f>
        <v>50683284.319005981</v>
      </c>
      <c r="AA161" s="91">
        <f t="shared" ref="AA161:AB161" si="62">AA160/155</f>
        <v>186896.02690394039</v>
      </c>
      <c r="AB161" s="91">
        <f t="shared" si="62"/>
        <v>187528.15198032217</v>
      </c>
      <c r="AC161" s="91"/>
      <c r="AD161" s="91">
        <f>AD160/155</f>
        <v>61034428.556403153</v>
      </c>
      <c r="AE161" s="91">
        <f>AE160/155</f>
        <v>52203782.848576173</v>
      </c>
      <c r="AF161" s="91">
        <f t="shared" ref="AF161:AG161" si="63">AF160/155</f>
        <v>192502.90771105819</v>
      </c>
      <c r="AG161" s="91">
        <f t="shared" si="63"/>
        <v>193153.9965397318</v>
      </c>
      <c r="AH161" s="114"/>
      <c r="AI161" s="115"/>
      <c r="AJ161" s="114"/>
      <c r="AK161" s="114"/>
    </row>
    <row r="162" spans="1:37" s="93" customFormat="1" ht="14" x14ac:dyDescent="0.3">
      <c r="A162" s="85" t="s">
        <v>59</v>
      </c>
      <c r="B162" s="85"/>
      <c r="C162" s="111"/>
      <c r="D162" s="111"/>
      <c r="E162" s="95"/>
      <c r="F162" s="87"/>
      <c r="G162" s="112"/>
      <c r="H162" s="112"/>
      <c r="I162" s="113"/>
      <c r="J162" s="91"/>
      <c r="K162" s="91"/>
      <c r="L162" s="117">
        <f>L161/J161</f>
        <v>3.1540052436660926E-3</v>
      </c>
      <c r="M162" s="117">
        <f>M161/K161</f>
        <v>3.6999999999999976E-3</v>
      </c>
      <c r="N162" s="91"/>
      <c r="O162" s="91"/>
      <c r="P162" s="91"/>
      <c r="Q162" s="117">
        <f>Q161/O161</f>
        <v>3.1540052436660887E-3</v>
      </c>
      <c r="R162" s="117">
        <f>R161/P161</f>
        <v>3.7000000000000023E-3</v>
      </c>
      <c r="S162" s="91"/>
      <c r="T162" s="91"/>
      <c r="U162" s="117"/>
      <c r="V162" s="117">
        <f>V161/T161</f>
        <v>3.1540052436660865E-3</v>
      </c>
      <c r="W162" s="117">
        <f>W161/U161</f>
        <v>3.7000000000000002E-3</v>
      </c>
      <c r="X162" s="91"/>
      <c r="Y162" s="91"/>
      <c r="Z162" s="91"/>
      <c r="AA162" s="117">
        <f>AA161/Y161</f>
        <v>3.1540052436660874E-3</v>
      </c>
      <c r="AB162" s="117">
        <f>AB161/Z161</f>
        <v>3.700000000000001E-3</v>
      </c>
      <c r="AC162" s="91"/>
      <c r="AD162" s="91"/>
      <c r="AE162" s="91"/>
      <c r="AF162" s="117">
        <f>AF161/AD161</f>
        <v>3.1540052436660783E-3</v>
      </c>
      <c r="AG162" s="117">
        <f>AG161/AE161</f>
        <v>3.6999999999999993E-3</v>
      </c>
      <c r="AH162" s="114"/>
      <c r="AI162" s="115"/>
      <c r="AJ162" s="114"/>
      <c r="AK162" s="114"/>
    </row>
    <row r="163" spans="1:37" s="93" customFormat="1" ht="14" x14ac:dyDescent="0.3">
      <c r="A163" s="85" t="s">
        <v>60</v>
      </c>
      <c r="B163" s="85"/>
      <c r="C163" s="116"/>
      <c r="D163" s="116"/>
      <c r="E163" s="87"/>
      <c r="F163" s="116"/>
      <c r="G163" s="112"/>
      <c r="H163" s="112"/>
      <c r="I163" s="113"/>
      <c r="J163" s="91">
        <f>J3</f>
        <v>1785084.3659065499</v>
      </c>
      <c r="K163" s="91">
        <f>K3</f>
        <v>1634488.0976923499</v>
      </c>
      <c r="L163" s="91">
        <f>L3</f>
        <v>17850.8436590655</v>
      </c>
      <c r="M163" s="91">
        <f>M3</f>
        <v>6047.6059614616952</v>
      </c>
      <c r="N163" s="91"/>
      <c r="O163" s="91">
        <f>O3</f>
        <v>1838636.8968837464</v>
      </c>
      <c r="P163" s="91">
        <f>P3</f>
        <v>1683522.7406231205</v>
      </c>
      <c r="Q163" s="91">
        <f>Q3</f>
        <v>18386.368968837465</v>
      </c>
      <c r="R163" s="91">
        <f>R3</f>
        <v>6229.0341403055463</v>
      </c>
      <c r="S163" s="91"/>
      <c r="T163" s="91">
        <f>T3</f>
        <v>1893796.0037902589</v>
      </c>
      <c r="U163" s="91">
        <f>U3</f>
        <v>1734028.4228418141</v>
      </c>
      <c r="V163" s="91">
        <f>V3</f>
        <v>18937.960037902591</v>
      </c>
      <c r="W163" s="91">
        <f>W3</f>
        <v>6415.9051645147129</v>
      </c>
      <c r="X163" s="91"/>
      <c r="Y163" s="91">
        <f>Y3</f>
        <v>1950609.8839039668</v>
      </c>
      <c r="Z163" s="91">
        <f>Z3</f>
        <v>1786049.2755270686</v>
      </c>
      <c r="AA163" s="91">
        <f>AA3</f>
        <v>19506.098839039667</v>
      </c>
      <c r="AB163" s="91">
        <f>AB3</f>
        <v>6608.3823194501547</v>
      </c>
      <c r="AC163" s="91"/>
      <c r="AD163" s="91">
        <f>AD3</f>
        <v>2009128.1804210858</v>
      </c>
      <c r="AE163" s="91">
        <f>AE3</f>
        <v>1839630.7537928808</v>
      </c>
      <c r="AF163" s="91">
        <f>AF3</f>
        <v>20091.281804210859</v>
      </c>
      <c r="AG163" s="91">
        <f>AG3</f>
        <v>6806.633789033659</v>
      </c>
      <c r="AH163" s="114"/>
      <c r="AI163" s="114"/>
      <c r="AJ163" s="114"/>
      <c r="AK163" s="114"/>
    </row>
    <row r="164" spans="1:37" s="93" customFormat="1" ht="14" x14ac:dyDescent="0.3">
      <c r="A164" s="85" t="s">
        <v>61</v>
      </c>
      <c r="B164" s="85"/>
      <c r="C164" s="116"/>
      <c r="D164" s="116"/>
      <c r="E164" s="87"/>
      <c r="F164" s="116"/>
      <c r="G164" s="112"/>
      <c r="H164" s="112"/>
      <c r="I164" s="113"/>
      <c r="J164" s="114"/>
      <c r="K164" s="114"/>
      <c r="L164" s="117">
        <f>L163/J163</f>
        <v>0.01</v>
      </c>
      <c r="M164" s="117">
        <f>M163/K163</f>
        <v>3.7000000000000002E-3</v>
      </c>
      <c r="N164" s="117"/>
      <c r="O164" s="117"/>
      <c r="P164" s="117"/>
      <c r="Q164" s="117">
        <f>Q163/O163</f>
        <v>0.01</v>
      </c>
      <c r="R164" s="117">
        <f>R163/P163</f>
        <v>3.7000000000000006E-3</v>
      </c>
      <c r="S164" s="117"/>
      <c r="T164" s="117"/>
      <c r="U164" s="117"/>
      <c r="V164" s="117">
        <f>V163/T163</f>
        <v>0.01</v>
      </c>
      <c r="W164" s="117">
        <f>W163/U163</f>
        <v>3.7000000000000002E-3</v>
      </c>
      <c r="X164" s="117"/>
      <c r="Y164" s="117"/>
      <c r="Z164" s="117"/>
      <c r="AA164" s="117">
        <f>AA163/Y163</f>
        <v>0.01</v>
      </c>
      <c r="AB164" s="117">
        <f>AB163/Z163</f>
        <v>3.7000000000000006E-3</v>
      </c>
      <c r="AC164" s="117"/>
      <c r="AD164" s="117"/>
      <c r="AE164" s="117"/>
      <c r="AF164" s="117">
        <f>AF163/AD163</f>
        <v>0.01</v>
      </c>
      <c r="AG164" s="117">
        <f>AG163/AE163</f>
        <v>3.7000000000000002E-3</v>
      </c>
      <c r="AH164" s="114"/>
      <c r="AI164" s="114"/>
      <c r="AJ164" s="114"/>
      <c r="AK164" s="114"/>
    </row>
    <row r="165" spans="1:37" s="93" customFormat="1" ht="14" x14ac:dyDescent="0.3">
      <c r="A165" s="85" t="s">
        <v>62</v>
      </c>
      <c r="B165" s="85"/>
      <c r="C165" s="116"/>
      <c r="D165" s="116"/>
      <c r="E165" s="87"/>
      <c r="F165" s="116"/>
      <c r="G165" s="112"/>
      <c r="H165" s="112"/>
      <c r="I165" s="113"/>
      <c r="J165" s="91">
        <f>J157</f>
        <v>374002175.65586251</v>
      </c>
      <c r="K165" s="91">
        <f>K157</f>
        <v>294058024.98226875</v>
      </c>
      <c r="L165" s="91">
        <f>L157</f>
        <v>208269.68946000002</v>
      </c>
      <c r="M165" s="91">
        <f>M157</f>
        <v>1088014.6924343945</v>
      </c>
      <c r="N165" s="91"/>
      <c r="O165" s="91">
        <f>O157</f>
        <v>385222240.92553842</v>
      </c>
      <c r="P165" s="91">
        <f>P157</f>
        <v>302879765.73173684</v>
      </c>
      <c r="Q165" s="91">
        <f>Q157</f>
        <v>214517.78014380005</v>
      </c>
      <c r="R165" s="91">
        <f>R157</f>
        <v>1120655.1332074264</v>
      </c>
      <c r="S165" s="91"/>
      <c r="T165" s="91">
        <f>T157</f>
        <v>396778908.15330458</v>
      </c>
      <c r="U165" s="91">
        <f>U157</f>
        <v>311966158.70368898</v>
      </c>
      <c r="V165" s="91">
        <f>V157</f>
        <v>220953.31354811406</v>
      </c>
      <c r="W165" s="91">
        <f>W157</f>
        <v>1154274.7872036493</v>
      </c>
      <c r="X165" s="91"/>
      <c r="Y165" s="91">
        <f>Y157</f>
        <v>408682275.39790374</v>
      </c>
      <c r="Z165" s="91">
        <f>Z157</f>
        <v>321325143.46479964</v>
      </c>
      <c r="AA165" s="91">
        <f>AA157</f>
        <v>227581.91295455751</v>
      </c>
      <c r="AB165" s="91">
        <f>AB157</f>
        <v>1188903.0308197588</v>
      </c>
      <c r="AC165" s="91"/>
      <c r="AD165" s="91">
        <f>AD157</f>
        <v>420942743.65984088</v>
      </c>
      <c r="AE165" s="91">
        <f>AE157</f>
        <v>330964897.76874363</v>
      </c>
      <c r="AF165" s="91">
        <f>AF157</f>
        <v>234409.37034319423</v>
      </c>
      <c r="AG165" s="91">
        <f>AG157</f>
        <v>1224570.1217443515</v>
      </c>
      <c r="AH165" s="114"/>
      <c r="AI165" s="114"/>
      <c r="AJ165" s="114"/>
      <c r="AK165" s="114"/>
    </row>
    <row r="166" spans="1:37" s="93" customFormat="1" ht="14" x14ac:dyDescent="0.3">
      <c r="A166" s="85" t="s">
        <v>63</v>
      </c>
      <c r="B166" s="85"/>
      <c r="C166" s="116"/>
      <c r="D166" s="116"/>
      <c r="E166" s="87"/>
      <c r="F166" s="116"/>
      <c r="G166" s="112"/>
      <c r="H166" s="112"/>
      <c r="I166" s="113"/>
      <c r="J166" s="114"/>
      <c r="K166" s="114"/>
      <c r="L166" s="117">
        <f>L165/J165</f>
        <v>5.568675879886833E-4</v>
      </c>
      <c r="M166" s="117">
        <f>M165/K165</f>
        <v>3.7000000000000006E-3</v>
      </c>
      <c r="N166" s="117"/>
      <c r="O166" s="117"/>
      <c r="P166" s="117"/>
      <c r="Q166" s="117">
        <f>Q165/O165</f>
        <v>5.5686758798868341E-4</v>
      </c>
      <c r="R166" s="117">
        <f>R165/P165</f>
        <v>3.7000000000000002E-3</v>
      </c>
      <c r="S166" s="117"/>
      <c r="T166" s="117"/>
      <c r="U166" s="117"/>
      <c r="V166" s="117">
        <f>V165/T165</f>
        <v>5.5686758798868341E-4</v>
      </c>
      <c r="W166" s="117">
        <f>W165/U165</f>
        <v>3.7000000000000002E-3</v>
      </c>
      <c r="X166" s="117"/>
      <c r="Y166" s="117"/>
      <c r="Z166" s="117"/>
      <c r="AA166" s="117">
        <f>AA165/Y165</f>
        <v>5.5686758798868341E-4</v>
      </c>
      <c r="AB166" s="117">
        <f>AB165/Z165</f>
        <v>3.7000000000000002E-3</v>
      </c>
      <c r="AC166" s="117"/>
      <c r="AD166" s="117"/>
      <c r="AE166" s="117"/>
      <c r="AF166" s="117">
        <f>AF165/AD165</f>
        <v>5.5686758798868341E-4</v>
      </c>
      <c r="AG166" s="117">
        <f>AG165/AE165</f>
        <v>3.7000000000000002E-3</v>
      </c>
      <c r="AH166" s="146"/>
      <c r="AI166" s="146"/>
      <c r="AJ166" s="146"/>
      <c r="AK166" s="146"/>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8A96-CCA5-4990-AA47-0139B53AC4E0}">
  <sheetPr>
    <pageSetUpPr fitToPage="1"/>
  </sheetPr>
  <dimension ref="A1:CB254"/>
  <sheetViews>
    <sheetView showGridLines="0" workbookViewId="0">
      <pane ySplit="2" topLeftCell="A119" activePane="bottomLeft" state="frozen"/>
      <selection pane="bottomLeft" activeCell="C130" sqref="C130"/>
    </sheetView>
  </sheetViews>
  <sheetFormatPr defaultColWidth="8.796875" defaultRowHeight="12.5" x14ac:dyDescent="0.3"/>
  <cols>
    <col min="1" max="1" width="24.6992187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16384" width="8.796875" style="1"/>
  </cols>
  <sheetData>
    <row r="1" spans="1:37" ht="18" x14ac:dyDescent="0.3">
      <c r="A1" s="2"/>
      <c r="B1" s="2"/>
      <c r="C1" s="233" t="s">
        <v>41</v>
      </c>
      <c r="D1" s="234"/>
      <c r="E1" s="234"/>
      <c r="F1" s="234"/>
      <c r="G1" s="234"/>
      <c r="H1" s="234"/>
      <c r="I1" s="234"/>
      <c r="J1" s="235">
        <v>2024</v>
      </c>
      <c r="K1" s="236"/>
      <c r="L1" s="236"/>
      <c r="M1" s="236"/>
      <c r="N1" s="236"/>
      <c r="O1" s="233">
        <v>2025</v>
      </c>
      <c r="P1" s="237"/>
      <c r="Q1" s="237"/>
      <c r="R1" s="237"/>
      <c r="S1" s="237"/>
      <c r="T1" s="238">
        <v>2026</v>
      </c>
      <c r="U1" s="237"/>
      <c r="V1" s="237"/>
      <c r="W1" s="237"/>
      <c r="X1" s="237"/>
      <c r="Y1" s="233">
        <v>2027</v>
      </c>
      <c r="Z1" s="237"/>
      <c r="AA1" s="237"/>
      <c r="AB1" s="237"/>
      <c r="AC1" s="237"/>
      <c r="AD1" s="235">
        <v>2028</v>
      </c>
      <c r="AE1" s="239"/>
      <c r="AF1" s="239"/>
      <c r="AG1" s="239"/>
      <c r="AH1" s="240"/>
      <c r="AI1" s="229" t="s">
        <v>42</v>
      </c>
      <c r="AJ1" s="230"/>
      <c r="AK1" s="231"/>
    </row>
    <row r="2" spans="1:37" s="28" customFormat="1" ht="94" customHeight="1" x14ac:dyDescent="0.3">
      <c r="A2" s="232" t="s">
        <v>43</v>
      </c>
      <c r="B2" s="232"/>
      <c r="C2" s="152" t="s">
        <v>44</v>
      </c>
      <c r="D2" s="153" t="s">
        <v>45</v>
      </c>
      <c r="E2" s="154" t="s">
        <v>46</v>
      </c>
      <c r="F2" s="153" t="s">
        <v>47</v>
      </c>
      <c r="G2" s="153" t="s">
        <v>48</v>
      </c>
      <c r="H2" s="153" t="s">
        <v>49</v>
      </c>
      <c r="I2" s="155" t="s">
        <v>50</v>
      </c>
      <c r="J2" s="38" t="s">
        <v>44</v>
      </c>
      <c r="K2" s="38" t="s">
        <v>45</v>
      </c>
      <c r="L2" s="38" t="s">
        <v>46</v>
      </c>
      <c r="M2" s="38" t="s">
        <v>51</v>
      </c>
      <c r="N2" s="38" t="s">
        <v>50</v>
      </c>
      <c r="O2" s="152" t="s">
        <v>44</v>
      </c>
      <c r="P2" s="153" t="s">
        <v>45</v>
      </c>
      <c r="Q2" s="153" t="s">
        <v>46</v>
      </c>
      <c r="R2" s="153" t="s">
        <v>51</v>
      </c>
      <c r="S2" s="153" t="s">
        <v>50</v>
      </c>
      <c r="T2" s="157" t="s">
        <v>44</v>
      </c>
      <c r="U2" s="158" t="s">
        <v>45</v>
      </c>
      <c r="V2" s="158" t="s">
        <v>46</v>
      </c>
      <c r="W2" s="158" t="s">
        <v>51</v>
      </c>
      <c r="X2" s="158" t="s">
        <v>50</v>
      </c>
      <c r="Y2" s="152" t="s">
        <v>44</v>
      </c>
      <c r="Z2" s="153" t="s">
        <v>45</v>
      </c>
      <c r="AA2" s="153" t="s">
        <v>46</v>
      </c>
      <c r="AB2" s="153" t="s">
        <v>51</v>
      </c>
      <c r="AC2" s="160" t="s">
        <v>50</v>
      </c>
      <c r="AD2" s="161" t="s">
        <v>44</v>
      </c>
      <c r="AE2" s="38" t="s">
        <v>45</v>
      </c>
      <c r="AF2" s="38" t="s">
        <v>46</v>
      </c>
      <c r="AG2" s="38" t="s">
        <v>51</v>
      </c>
      <c r="AH2" s="38" t="s">
        <v>52</v>
      </c>
      <c r="AI2" s="39" t="s">
        <v>53</v>
      </c>
      <c r="AJ2" s="40" t="s">
        <v>54</v>
      </c>
      <c r="AK2" s="41" t="s">
        <v>55</v>
      </c>
    </row>
    <row r="3" spans="1:37" s="93" customFormat="1" ht="14" x14ac:dyDescent="0.3">
      <c r="A3" s="85" t="str">
        <f>'ESTIMATED Earned Revenue'!A4</f>
        <v>Portsmouth, OH</v>
      </c>
      <c r="B3" s="85"/>
      <c r="C3" s="147">
        <f>'ESTIMATED Earned Revenue'!$I4*1.07925</f>
        <v>1733091.6173849998</v>
      </c>
      <c r="D3" s="147">
        <f>'ESTIMATED Earned Revenue'!$L4*1.07925</f>
        <v>1586881.6482449998</v>
      </c>
      <c r="E3" s="148">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9">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5871.4620985064994</v>
      </c>
      <c r="G3" s="150">
        <f t="shared" ref="G3:G66" si="0">E3/$C3</f>
        <v>0.01</v>
      </c>
      <c r="H3" s="150">
        <f t="shared" ref="H3:H66" si="1">F3/$D3</f>
        <v>3.7000000000000002E-3</v>
      </c>
      <c r="I3" s="151">
        <f t="shared" ref="I3:I66" si="2">F3-E3</f>
        <v>-11459.454075343498</v>
      </c>
      <c r="J3" s="156">
        <f>C3*(1+'Control Panel'!$C$44)</f>
        <v>1854408.0306019499</v>
      </c>
      <c r="K3" s="90">
        <f>D3*(1+'Control Panel'!$C$44)</f>
        <v>1697963.3636221499</v>
      </c>
      <c r="L3" s="97">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18544.080306019499</v>
      </c>
      <c r="M3" s="95">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6282.4644454019553</v>
      </c>
      <c r="N3" s="91">
        <f t="shared" ref="N3:N66" si="3">M3-L3</f>
        <v>-12261.615860617545</v>
      </c>
      <c r="O3" s="151">
        <f>J3*(1+'Control Panel'!$C$44)</f>
        <v>1984216.5927440864</v>
      </c>
      <c r="P3" s="151">
        <f>K3*(1+'Control Panel'!$C$44)</f>
        <v>1816820.7990757006</v>
      </c>
      <c r="Q3" s="151">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19842.165927440863</v>
      </c>
      <c r="R3" s="151">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6722.2369565800927</v>
      </c>
      <c r="S3" s="151">
        <f t="shared" ref="S3:S66" si="4">R3-Q3</f>
        <v>-13119.92897086077</v>
      </c>
      <c r="T3" s="151">
        <f>O3*(1+'Control Panel'!$C$44)</f>
        <v>2123111.7542361724</v>
      </c>
      <c r="U3" s="151">
        <f>P3*(1+'Control Panel'!$C$44)</f>
        <v>1943998.2550109997</v>
      </c>
      <c r="V3" s="151">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21231.117542361724</v>
      </c>
      <c r="W3" s="156">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7192.7935435406989</v>
      </c>
      <c r="X3" s="151">
        <f t="shared" ref="X3:X66" si="5">W3-V3</f>
        <v>-14038.323998821026</v>
      </c>
      <c r="Y3" s="156">
        <f>T3*(1+'Control Panel'!$C$44)</f>
        <v>2271729.5770327048</v>
      </c>
      <c r="Z3" s="156">
        <f>U3*(1+'Control Panel'!$C$44)</f>
        <v>2080078.1328617698</v>
      </c>
      <c r="AA3" s="156">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22717.295770327048</v>
      </c>
      <c r="AB3" s="156">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7696.2890915885482</v>
      </c>
      <c r="AC3" s="159">
        <f t="shared" ref="AC3:AC66" si="6">AB3-AA3</f>
        <v>-15021.0066787385</v>
      </c>
      <c r="AD3" s="159">
        <f>Y3*(1+'Control Panel'!$C$44)</f>
        <v>2430750.6474249945</v>
      </c>
      <c r="AE3" s="90">
        <f>Z3*(1+'Control Panel'!$C$44)</f>
        <v>2225683.6021620939</v>
      </c>
      <c r="AF3" s="90">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24307.506474249945</v>
      </c>
      <c r="AG3" s="90">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8235.0293279997477</v>
      </c>
      <c r="AH3" s="90">
        <f t="shared" ref="AH3:AH66" si="7">AG3-AF3</f>
        <v>-16072.477146250198</v>
      </c>
      <c r="AI3" s="91">
        <f t="shared" ref="AI3:AJ34" si="8">L3+Q3+V3+AA3+AF3</f>
        <v>106642.16602039908</v>
      </c>
      <c r="AJ3" s="91">
        <f t="shared" si="8"/>
        <v>36128.81336511104</v>
      </c>
      <c r="AK3" s="91">
        <f t="shared" ref="AK3:AK66" si="9">AJ3-AI3</f>
        <v>-70513.352655288036</v>
      </c>
    </row>
    <row r="4" spans="1:37" s="93" customFormat="1" ht="14" x14ac:dyDescent="0.3">
      <c r="A4" s="85" t="str">
        <f>'ESTIMATED Earned Revenue'!A5</f>
        <v>Port Huron, MI</v>
      </c>
      <c r="B4" s="85"/>
      <c r="C4" s="94">
        <f>'ESTIMATED Earned Revenue'!$I5*1.07925</f>
        <v>3121917.9072524998</v>
      </c>
      <c r="D4" s="94">
        <f>'ESTIMATED Earned Revenue'!$L5*1.07925</f>
        <v>2572545.8497462496</v>
      </c>
      <c r="E4" s="95">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6">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9518.4196440611231</v>
      </c>
      <c r="G4" s="88">
        <f t="shared" si="0"/>
        <v>0.01</v>
      </c>
      <c r="H4" s="89">
        <f t="shared" si="1"/>
        <v>3.6999999999999997E-3</v>
      </c>
      <c r="I4" s="90">
        <f t="shared" si="2"/>
        <v>-21700.759428463876</v>
      </c>
      <c r="J4" s="90">
        <f>C4*(1+'Control Panel'!$C$44)</f>
        <v>3340452.160760175</v>
      </c>
      <c r="K4" s="90">
        <f>D4*(1+'Control Panel'!$C$44)</f>
        <v>2752624.0592284873</v>
      </c>
      <c r="L4" s="91">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33404.521607601753</v>
      </c>
      <c r="M4" s="91">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10184.709019145403</v>
      </c>
      <c r="N4" s="91">
        <f t="shared" si="3"/>
        <v>-23219.812588456349</v>
      </c>
      <c r="O4" s="91">
        <f>J4*(1+'Control Panel'!$C$44)</f>
        <v>3574283.8120133872</v>
      </c>
      <c r="P4" s="91">
        <f>K4*(1+'Control Panel'!$C$44)</f>
        <v>2945307.7433744818</v>
      </c>
      <c r="Q4" s="91">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35742.838120133871</v>
      </c>
      <c r="R4" s="91">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10897.638650485584</v>
      </c>
      <c r="S4" s="91">
        <f t="shared" si="4"/>
        <v>-24845.199469648287</v>
      </c>
      <c r="T4" s="91">
        <f>O4*(1+'Control Panel'!$C$44)</f>
        <v>3824483.6788543244</v>
      </c>
      <c r="U4" s="91">
        <f>P4*(1+'Control Panel'!$C$44)</f>
        <v>3151479.2854106957</v>
      </c>
      <c r="V4" s="91">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38244.836788543245</v>
      </c>
      <c r="W4" s="90">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11660.473356019575</v>
      </c>
      <c r="X4" s="91">
        <f t="shared" si="5"/>
        <v>-26584.363432523671</v>
      </c>
      <c r="Y4" s="90">
        <f>T4*(1+'Control Panel'!$C$44)</f>
        <v>4092197.5363741275</v>
      </c>
      <c r="Z4" s="90">
        <f>U4*(1+'Control Panel'!$C$44)</f>
        <v>3372082.8353894446</v>
      </c>
      <c r="AA4" s="90">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40921.975363741272</v>
      </c>
      <c r="AB4" s="90">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12476.706490940946</v>
      </c>
      <c r="AC4" s="92">
        <f t="shared" si="6"/>
        <v>-28445.268872800327</v>
      </c>
      <c r="AD4" s="92">
        <f>Y4*(1+'Control Panel'!$C$44)</f>
        <v>4378651.363920317</v>
      </c>
      <c r="AE4" s="90">
        <f>Z4*(1+'Control Panel'!$C$44)</f>
        <v>3608128.6338667059</v>
      </c>
      <c r="AF4" s="90">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43786.513639203171</v>
      </c>
      <c r="AG4" s="90">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13350.075945306813</v>
      </c>
      <c r="AH4" s="90">
        <f t="shared" si="7"/>
        <v>-30436.437693896358</v>
      </c>
      <c r="AI4" s="91">
        <f t="shared" si="8"/>
        <v>192100.68551922333</v>
      </c>
      <c r="AJ4" s="91">
        <f t="shared" si="8"/>
        <v>58569.603461898325</v>
      </c>
      <c r="AK4" s="91">
        <f t="shared" si="9"/>
        <v>-133531.08205732499</v>
      </c>
    </row>
    <row r="5" spans="1:37" s="93" customFormat="1" ht="14" x14ac:dyDescent="0.3">
      <c r="A5" s="85" t="str">
        <f>'ESTIMATED Earned Revenue'!A6</f>
        <v>Lufkin, TX</v>
      </c>
      <c r="B5" s="85"/>
      <c r="C5" s="94">
        <f>'ESTIMATED Earned Revenue'!$I6*1.07925</f>
        <v>3960922.8208574997</v>
      </c>
      <c r="D5" s="94">
        <f>'ESTIMATED Earned Revenue'!$L6*1.07925</f>
        <v>2740394.4845925001</v>
      </c>
      <c r="E5" s="95">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6">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10139.459592992251</v>
      </c>
      <c r="G5" s="88">
        <f t="shared" si="0"/>
        <v>0.01</v>
      </c>
      <c r="H5" s="89">
        <f t="shared" si="1"/>
        <v>3.7000000000000002E-3</v>
      </c>
      <c r="I5" s="90">
        <f t="shared" si="2"/>
        <v>-29469.768615582747</v>
      </c>
      <c r="J5" s="90">
        <f>C5*(1+'Control Panel'!$C$44)</f>
        <v>4238187.4183175247</v>
      </c>
      <c r="K5" s="90">
        <f>D5*(1+'Control Panel'!$C$44)</f>
        <v>2932222.0985139753</v>
      </c>
      <c r="L5" s="91">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42381.874183175249</v>
      </c>
      <c r="M5" s="91">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10849.221764501708</v>
      </c>
      <c r="N5" s="91">
        <f t="shared" si="3"/>
        <v>-31532.652418673541</v>
      </c>
      <c r="O5" s="91">
        <f>J5*(1+'Control Panel'!$C$44)</f>
        <v>4534860.5375997517</v>
      </c>
      <c r="P5" s="91">
        <f>K5*(1+'Control Panel'!$C$44)</f>
        <v>3137477.6454099538</v>
      </c>
      <c r="Q5" s="91">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45348.605375997518</v>
      </c>
      <c r="R5" s="91">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11608.66728801683</v>
      </c>
      <c r="S5" s="91">
        <f t="shared" si="4"/>
        <v>-33739.938087980685</v>
      </c>
      <c r="T5" s="91">
        <f>O5*(1+'Control Panel'!$C$44)</f>
        <v>4852300.7752317348</v>
      </c>
      <c r="U5" s="91">
        <f>P5*(1+'Control Panel'!$C$44)</f>
        <v>3357101.0805886509</v>
      </c>
      <c r="V5" s="91">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48523.007752317346</v>
      </c>
      <c r="W5" s="90">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12421.273998178009</v>
      </c>
      <c r="X5" s="91">
        <f t="shared" si="5"/>
        <v>-36101.733754139335</v>
      </c>
      <c r="Y5" s="90">
        <f>T5*(1+'Control Panel'!$C$44)</f>
        <v>5191961.8294979567</v>
      </c>
      <c r="Z5" s="90">
        <f>U5*(1+'Control Panel'!$C$44)</f>
        <v>3592098.1562298569</v>
      </c>
      <c r="AA5" s="90">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51919.618294979569</v>
      </c>
      <c r="AB5" s="90">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13290.763178050471</v>
      </c>
      <c r="AC5" s="92">
        <f t="shared" si="6"/>
        <v>-38628.855116929102</v>
      </c>
      <c r="AD5" s="92">
        <f>Y5*(1+'Control Panel'!$C$44)</f>
        <v>5555399.1575628137</v>
      </c>
      <c r="AE5" s="90">
        <f>Z5*(1+'Control Panel'!$C$44)</f>
        <v>3843545.027165947</v>
      </c>
      <c r="AF5" s="90">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55553.991575628141</v>
      </c>
      <c r="AG5" s="90">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14221.116600514004</v>
      </c>
      <c r="AH5" s="90">
        <f t="shared" si="7"/>
        <v>-41332.874975114137</v>
      </c>
      <c r="AI5" s="91">
        <f t="shared" si="8"/>
        <v>243727.09718209782</v>
      </c>
      <c r="AJ5" s="91">
        <f t="shared" si="8"/>
        <v>62391.042829261023</v>
      </c>
      <c r="AK5" s="91">
        <f t="shared" si="9"/>
        <v>-181336.0543528368</v>
      </c>
    </row>
    <row r="6" spans="1:37" s="93" customFormat="1" ht="14" x14ac:dyDescent="0.3">
      <c r="A6" s="85" t="str">
        <f>'ESTIMATED Earned Revenue'!A7</f>
        <v>Ashtabula, OH</v>
      </c>
      <c r="B6" s="85"/>
      <c r="C6" s="94">
        <f>'ESTIMATED Earned Revenue'!$I7*1.07925</f>
        <v>5992418.8501500003</v>
      </c>
      <c r="D6" s="94">
        <f>'ESTIMATED Earned Revenue'!$L7*1.07925</f>
        <v>5605912.1902762493</v>
      </c>
      <c r="E6" s="95">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6">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20741.875104022125</v>
      </c>
      <c r="G6" s="88">
        <f t="shared" si="0"/>
        <v>0.01</v>
      </c>
      <c r="H6" s="89">
        <f t="shared" si="1"/>
        <v>3.7000000000000006E-3</v>
      </c>
      <c r="I6" s="90">
        <f t="shared" si="2"/>
        <v>-39182.313397477876</v>
      </c>
      <c r="J6" s="90">
        <f>C6*(1+'Control Panel'!$C$44)</f>
        <v>6411888.1696605003</v>
      </c>
      <c r="K6" s="90">
        <f>D6*(1+'Control Panel'!$C$44)</f>
        <v>5998326.0435955869</v>
      </c>
      <c r="L6" s="91">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64118.881696605007</v>
      </c>
      <c r="M6" s="91">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22193.806361303672</v>
      </c>
      <c r="N6" s="91">
        <f t="shared" si="3"/>
        <v>-41925.075335301335</v>
      </c>
      <c r="O6" s="91">
        <f>J6*(1+'Control Panel'!$C$44)</f>
        <v>6860720.3415367361</v>
      </c>
      <c r="P6" s="91">
        <f>K6*(1+'Control Panel'!$C$44)</f>
        <v>6418208.866647278</v>
      </c>
      <c r="Q6" s="91">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68607.203415367359</v>
      </c>
      <c r="R6" s="91">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23747.372806594929</v>
      </c>
      <c r="S6" s="91">
        <f t="shared" si="4"/>
        <v>-44859.830608772434</v>
      </c>
      <c r="T6" s="91">
        <f>O6*(1+'Control Panel'!$C$44)</f>
        <v>7340970.7654443085</v>
      </c>
      <c r="U6" s="91">
        <f>P6*(1+'Control Panel'!$C$44)</f>
        <v>6867483.4873125879</v>
      </c>
      <c r="V6" s="91">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73409.707654443089</v>
      </c>
      <c r="W6" s="90">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25409.688903056576</v>
      </c>
      <c r="X6" s="91">
        <f t="shared" si="5"/>
        <v>-48000.018751386509</v>
      </c>
      <c r="Y6" s="90">
        <f>T6*(1+'Control Panel'!$C$44)</f>
        <v>7854838.7190254107</v>
      </c>
      <c r="Z6" s="90">
        <f>U6*(1+'Control Panel'!$C$44)</f>
        <v>7348207.3314244691</v>
      </c>
      <c r="AA6" s="90">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78548.387190254114</v>
      </c>
      <c r="AB6" s="90">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27188.367126270536</v>
      </c>
      <c r="AC6" s="92">
        <f t="shared" si="6"/>
        <v>-51360.020063983582</v>
      </c>
      <c r="AD6" s="92">
        <f>Y6*(1+'Control Panel'!$C$44)</f>
        <v>8404677.4293571897</v>
      </c>
      <c r="AE6" s="90">
        <f>Z6*(1+'Control Panel'!$C$44)</f>
        <v>7862581.8446241822</v>
      </c>
      <c r="AF6" s="90">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84046.7742935719</v>
      </c>
      <c r="AG6" s="90">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29091.552825109477</v>
      </c>
      <c r="AH6" s="90">
        <f t="shared" si="7"/>
        <v>-54955.22146846242</v>
      </c>
      <c r="AI6" s="91">
        <f t="shared" si="8"/>
        <v>368730.95425024146</v>
      </c>
      <c r="AJ6" s="91">
        <f t="shared" si="8"/>
        <v>127630.7880223352</v>
      </c>
      <c r="AK6" s="91">
        <f t="shared" si="9"/>
        <v>-241100.16622790624</v>
      </c>
    </row>
    <row r="7" spans="1:37" s="93" customFormat="1" ht="14" x14ac:dyDescent="0.3">
      <c r="A7" s="85" t="str">
        <f>'ESTIMATED Earned Revenue'!A8</f>
        <v>Pittsfield, MA</v>
      </c>
      <c r="B7" s="85"/>
      <c r="C7" s="94">
        <f>'ESTIMATED Earned Revenue'!$I8*1.07925</f>
        <v>6411819.9330000002</v>
      </c>
      <c r="D7" s="94">
        <f>'ESTIMATED Earned Revenue'!$L8*1.07925</f>
        <v>5602987.8922500005</v>
      </c>
      <c r="E7" s="95">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5">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20731.055201325002</v>
      </c>
      <c r="G7" s="88">
        <f t="shared" si="0"/>
        <v>0.01</v>
      </c>
      <c r="H7" s="89">
        <f t="shared" si="1"/>
        <v>3.7000000000000002E-3</v>
      </c>
      <c r="I7" s="90">
        <f t="shared" si="2"/>
        <v>-43387.144128675005</v>
      </c>
      <c r="J7" s="90">
        <f>C7*(1+'Control Panel'!$C$44)</f>
        <v>6860647.3283100007</v>
      </c>
      <c r="K7" s="90">
        <f>D7*(1+'Control Panel'!$C$44)</f>
        <v>5995197.0447075013</v>
      </c>
      <c r="L7" s="91">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68606.473283100015</v>
      </c>
      <c r="M7" s="91">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22182.229065417756</v>
      </c>
      <c r="N7" s="91">
        <f t="shared" si="3"/>
        <v>-46424.244217682259</v>
      </c>
      <c r="O7" s="91">
        <f>J7*(1+'Control Panel'!$C$44)</f>
        <v>7340892.6412917012</v>
      </c>
      <c r="P7" s="91">
        <f>K7*(1+'Control Panel'!$C$44)</f>
        <v>6414860.8378370265</v>
      </c>
      <c r="Q7" s="91">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73408.926412917019</v>
      </c>
      <c r="R7" s="91">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23734.985099997</v>
      </c>
      <c r="S7" s="91">
        <f t="shared" si="4"/>
        <v>-49673.941312920018</v>
      </c>
      <c r="T7" s="91">
        <f>O7*(1+'Control Panel'!$C$44)</f>
        <v>7854755.1261821212</v>
      </c>
      <c r="U7" s="91">
        <f>P7*(1+'Control Panel'!$C$44)</f>
        <v>6863901.0964856185</v>
      </c>
      <c r="V7" s="91">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78547.551261821209</v>
      </c>
      <c r="W7" s="90">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25396.43405699679</v>
      </c>
      <c r="X7" s="91">
        <f t="shared" si="5"/>
        <v>-53151.117204824419</v>
      </c>
      <c r="Y7" s="90">
        <f>T7*(1+'Control Panel'!$C$44)</f>
        <v>8404587.9850148708</v>
      </c>
      <c r="Z7" s="90">
        <f>U7*(1+'Control Panel'!$C$44)</f>
        <v>7344374.173239612</v>
      </c>
      <c r="AA7" s="90">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84045.879850148704</v>
      </c>
      <c r="AB7" s="90">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27174.184440986566</v>
      </c>
      <c r="AC7" s="92">
        <f t="shared" si="6"/>
        <v>-56871.695409162137</v>
      </c>
      <c r="AD7" s="92">
        <f>Y7*(1+'Control Panel'!$C$44)</f>
        <v>8992909.143965913</v>
      </c>
      <c r="AE7" s="90">
        <f>Z7*(1+'Control Panel'!$C$44)</f>
        <v>7858480.3653663853</v>
      </c>
      <c r="AF7" s="90">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89929.091439659125</v>
      </c>
      <c r="AG7" s="90">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29076.377351855626</v>
      </c>
      <c r="AH7" s="90">
        <f t="shared" si="7"/>
        <v>-60852.714087803499</v>
      </c>
      <c r="AI7" s="91">
        <f t="shared" si="8"/>
        <v>394537.92224764609</v>
      </c>
      <c r="AJ7" s="91">
        <f t="shared" si="8"/>
        <v>127564.21001525375</v>
      </c>
      <c r="AK7" s="91">
        <f t="shared" si="9"/>
        <v>-266973.71223239234</v>
      </c>
    </row>
    <row r="8" spans="1:37" s="93" customFormat="1" ht="14" x14ac:dyDescent="0.3">
      <c r="A8" s="85" t="str">
        <f>'ESTIMATED Earned Revenue'!A9</f>
        <v>Lorain, OH</v>
      </c>
      <c r="B8" s="85"/>
      <c r="C8" s="94">
        <f>'ESTIMATED Earned Revenue'!$I9*1.07925</f>
        <v>6465158.0652899994</v>
      </c>
      <c r="D8" s="94">
        <f>'ESTIMATED Earned Revenue'!$L9*1.07925</f>
        <v>6050806.669076249</v>
      </c>
      <c r="E8" s="95">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5">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22387.984675582124</v>
      </c>
      <c r="G8" s="88">
        <f t="shared" si="0"/>
        <v>0.01</v>
      </c>
      <c r="H8" s="89">
        <f t="shared" si="1"/>
        <v>3.7000000000000002E-3</v>
      </c>
      <c r="I8" s="90">
        <f t="shared" si="2"/>
        <v>-42263.595977317877</v>
      </c>
      <c r="J8" s="90">
        <f>C8*(1+'Control Panel'!$C$44)</f>
        <v>6917719.1298602996</v>
      </c>
      <c r="K8" s="90">
        <f>D8*(1+'Control Panel'!$C$44)</f>
        <v>6474363.1359115867</v>
      </c>
      <c r="L8" s="91">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69177.191298602993</v>
      </c>
      <c r="M8" s="91">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23955.143602872871</v>
      </c>
      <c r="N8" s="91">
        <f t="shared" si="3"/>
        <v>-45222.047695730122</v>
      </c>
      <c r="O8" s="91">
        <f>J8*(1+'Control Panel'!$C$44)</f>
        <v>7401959.4689505212</v>
      </c>
      <c r="P8" s="91">
        <f>K8*(1+'Control Panel'!$C$44)</f>
        <v>6927568.5554253981</v>
      </c>
      <c r="Q8" s="91">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74019.594689505218</v>
      </c>
      <c r="R8" s="91">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25632.003655073975</v>
      </c>
      <c r="S8" s="91">
        <f t="shared" si="4"/>
        <v>-48387.591034431243</v>
      </c>
      <c r="T8" s="91">
        <f>O8*(1+'Control Panel'!$C$44)</f>
        <v>7920096.6317770584</v>
      </c>
      <c r="U8" s="91">
        <f>P8*(1+'Control Panel'!$C$44)</f>
        <v>7412498.3543051761</v>
      </c>
      <c r="V8" s="91">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79200.966317770581</v>
      </c>
      <c r="W8" s="90">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27426.243910929152</v>
      </c>
      <c r="X8" s="91">
        <f t="shared" si="5"/>
        <v>-51774.722406841429</v>
      </c>
      <c r="Y8" s="90">
        <f>T8*(1+'Control Panel'!$C$44)</f>
        <v>8474503.3960014526</v>
      </c>
      <c r="Z8" s="90">
        <f>U8*(1+'Control Panel'!$C$44)</f>
        <v>7931373.2391065387</v>
      </c>
      <c r="AA8" s="90">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84745.033960014523</v>
      </c>
      <c r="AB8" s="90">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29346.080984694196</v>
      </c>
      <c r="AC8" s="92">
        <f t="shared" si="6"/>
        <v>-55398.952975320324</v>
      </c>
      <c r="AD8" s="92">
        <f>Y8*(1+'Control Panel'!$C$44)</f>
        <v>9067718.6337215547</v>
      </c>
      <c r="AE8" s="90">
        <f>Z8*(1+'Control Panel'!$C$44)</f>
        <v>8486569.3658439964</v>
      </c>
      <c r="AF8" s="90">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90677.186337215549</v>
      </c>
      <c r="AG8" s="90">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31400.306653622789</v>
      </c>
      <c r="AH8" s="90">
        <f t="shared" si="7"/>
        <v>-59276.879683592764</v>
      </c>
      <c r="AI8" s="91">
        <f t="shared" si="8"/>
        <v>397819.97260310885</v>
      </c>
      <c r="AJ8" s="91">
        <f t="shared" si="8"/>
        <v>137759.77880719298</v>
      </c>
      <c r="AK8" s="91">
        <f t="shared" si="9"/>
        <v>-260060.19379591587</v>
      </c>
    </row>
    <row r="9" spans="1:37" s="93" customFormat="1" ht="14" x14ac:dyDescent="0.3">
      <c r="A9" s="85" t="str">
        <f>'ESTIMATED Earned Revenue'!A10</f>
        <v>Huntington, WV</v>
      </c>
      <c r="B9" s="85"/>
      <c r="C9" s="94">
        <f>'ESTIMATED Earned Revenue'!$I10*1.07925</f>
        <v>7149764.3083050009</v>
      </c>
      <c r="D9" s="94">
        <f>'ESTIMATED Earned Revenue'!$L10*1.07925</f>
        <v>5910233.4284212496</v>
      </c>
      <c r="E9" s="95">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5">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21867.863685158623</v>
      </c>
      <c r="G9" s="88">
        <f t="shared" si="0"/>
        <v>1.0000000000000002E-2</v>
      </c>
      <c r="H9" s="89">
        <f t="shared" si="1"/>
        <v>3.7000000000000002E-3</v>
      </c>
      <c r="I9" s="90">
        <f t="shared" si="2"/>
        <v>-49629.779397891398</v>
      </c>
      <c r="J9" s="90">
        <f>C9*(1+'Control Panel'!$C$44)</f>
        <v>7650247.8098863512</v>
      </c>
      <c r="K9" s="90">
        <f>D9*(1+'Control Panel'!$C$44)</f>
        <v>6323949.7684107376</v>
      </c>
      <c r="L9" s="91">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76502.478098863518</v>
      </c>
      <c r="M9" s="91">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23398.614143119732</v>
      </c>
      <c r="N9" s="91">
        <f t="shared" si="3"/>
        <v>-53103.863955743785</v>
      </c>
      <c r="O9" s="91">
        <f>J9*(1+'Control Panel'!$C$44)</f>
        <v>8185765.1565783964</v>
      </c>
      <c r="P9" s="91">
        <f>K9*(1+'Control Panel'!$C$44)</f>
        <v>6766626.2521994896</v>
      </c>
      <c r="Q9" s="91">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81857.651565783963</v>
      </c>
      <c r="R9" s="91">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25036.517133138113</v>
      </c>
      <c r="S9" s="91">
        <f t="shared" si="4"/>
        <v>-56821.134432645849</v>
      </c>
      <c r="T9" s="91">
        <f>O9*(1+'Control Panel'!$C$44)</f>
        <v>8758768.7175388839</v>
      </c>
      <c r="U9" s="91">
        <f>P9*(1+'Control Panel'!$C$44)</f>
        <v>7240290.0898534544</v>
      </c>
      <c r="V9" s="91">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87587.687175388841</v>
      </c>
      <c r="W9" s="90">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26789.073332457781</v>
      </c>
      <c r="X9" s="91">
        <f t="shared" si="5"/>
        <v>-60798.613842931059</v>
      </c>
      <c r="Y9" s="90">
        <f>T9*(1+'Control Panel'!$C$44)</f>
        <v>9371882.5277666058</v>
      </c>
      <c r="Z9" s="90">
        <f>U9*(1+'Control Panel'!$C$44)</f>
        <v>7747110.3961431971</v>
      </c>
      <c r="AA9" s="90">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93718.825277666067</v>
      </c>
      <c r="AB9" s="90">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28664.308465729831</v>
      </c>
      <c r="AC9" s="92">
        <f t="shared" si="6"/>
        <v>-65054.516811936235</v>
      </c>
      <c r="AD9" s="92">
        <f>Y9*(1+'Control Panel'!$C$44)</f>
        <v>10027914.304710269</v>
      </c>
      <c r="AE9" s="90">
        <f>Z9*(1+'Control Panel'!$C$44)</f>
        <v>8289408.1238732217</v>
      </c>
      <c r="AF9" s="90">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100279.1430471027</v>
      </c>
      <c r="AG9" s="90">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30670.810058330921</v>
      </c>
      <c r="AH9" s="90">
        <f t="shared" si="7"/>
        <v>-69608.332988771785</v>
      </c>
      <c r="AI9" s="91">
        <f t="shared" si="8"/>
        <v>439945.78516480513</v>
      </c>
      <c r="AJ9" s="91">
        <f t="shared" si="8"/>
        <v>134559.32313277639</v>
      </c>
      <c r="AK9" s="91">
        <f t="shared" si="9"/>
        <v>-305386.46203202871</v>
      </c>
    </row>
    <row r="10" spans="1:37" s="93" customFormat="1" ht="14" x14ac:dyDescent="0.3">
      <c r="A10" s="85" t="str">
        <f>'ESTIMATED Earned Revenue'!A11</f>
        <v>Lincoln, NE</v>
      </c>
      <c r="B10" s="85"/>
      <c r="C10" s="94">
        <f>'ESTIMATED Earned Revenue'!$I11*1.07925</f>
        <v>7231816.7610375006</v>
      </c>
      <c r="D10" s="94">
        <f>'ESTIMATED Earned Revenue'!$L11*1.07925</f>
        <v>7231331.0985375009</v>
      </c>
      <c r="E10" s="95">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5">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26755.925064588755</v>
      </c>
      <c r="G10" s="88">
        <f t="shared" si="0"/>
        <v>0.01</v>
      </c>
      <c r="H10" s="89">
        <f t="shared" si="1"/>
        <v>3.7000000000000002E-3</v>
      </c>
      <c r="I10" s="90">
        <f t="shared" si="2"/>
        <v>-45562.242545786256</v>
      </c>
      <c r="J10" s="90">
        <f>C10*(1+'Control Panel'!$C$44)</f>
        <v>7738043.9343101261</v>
      </c>
      <c r="K10" s="90">
        <f>D10*(1+'Control Panel'!$C$44)</f>
        <v>7737524.2754351264</v>
      </c>
      <c r="L10" s="91">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77380.439343101258</v>
      </c>
      <c r="M10" s="91">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28628.83981910997</v>
      </c>
      <c r="N10" s="91">
        <f t="shared" si="3"/>
        <v>-48751.599523991288</v>
      </c>
      <c r="O10" s="91">
        <f>J10*(1+'Control Panel'!$C$44)</f>
        <v>8279707.0097118355</v>
      </c>
      <c r="P10" s="91">
        <f>K10*(1+'Control Panel'!$C$44)</f>
        <v>8279150.9747155858</v>
      </c>
      <c r="Q10" s="91">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82797.070097118354</v>
      </c>
      <c r="R10" s="91">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30632.858606447669</v>
      </c>
      <c r="S10" s="91">
        <f t="shared" si="4"/>
        <v>-52164.211490670685</v>
      </c>
      <c r="T10" s="91">
        <f>O10*(1+'Control Panel'!$C$44)</f>
        <v>8859286.500391664</v>
      </c>
      <c r="U10" s="91">
        <f>P10*(1+'Control Panel'!$C$44)</f>
        <v>8858691.5429456774</v>
      </c>
      <c r="V10" s="91">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88592.865003916639</v>
      </c>
      <c r="W10" s="90">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32777.158708899005</v>
      </c>
      <c r="X10" s="91">
        <f t="shared" si="5"/>
        <v>-55815.706295017633</v>
      </c>
      <c r="Y10" s="90">
        <f>T10*(1+'Control Panel'!$C$44)</f>
        <v>9479436.5554190818</v>
      </c>
      <c r="Z10" s="90">
        <f>U10*(1+'Control Panel'!$C$44)</f>
        <v>9478799.9509518761</v>
      </c>
      <c r="AA10" s="90">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94794.365554190823</v>
      </c>
      <c r="AB10" s="90">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35071.559818521942</v>
      </c>
      <c r="AC10" s="92">
        <f t="shared" si="6"/>
        <v>-59722.805735668881</v>
      </c>
      <c r="AD10" s="92">
        <f>Y10*(1+'Control Panel'!$C$44)</f>
        <v>10142997.114298418</v>
      </c>
      <c r="AE10" s="90">
        <f>Z10*(1+'Control Panel'!$C$44)</f>
        <v>10142315.947518509</v>
      </c>
      <c r="AF10" s="90">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101429.97114298418</v>
      </c>
      <c r="AG10" s="90">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37526.569005818485</v>
      </c>
      <c r="AH10" s="90">
        <f t="shared" si="7"/>
        <v>-63903.4021371657</v>
      </c>
      <c r="AI10" s="91">
        <f t="shared" si="8"/>
        <v>444994.71114131127</v>
      </c>
      <c r="AJ10" s="91">
        <f t="shared" si="8"/>
        <v>164636.98595879707</v>
      </c>
      <c r="AK10" s="91">
        <f t="shared" si="9"/>
        <v>-280357.72518251417</v>
      </c>
    </row>
    <row r="11" spans="1:37" s="93" customFormat="1" ht="14" x14ac:dyDescent="0.3">
      <c r="A11" s="85" t="str">
        <f>'ESTIMATED Earned Revenue'!A12</f>
        <v>Terre Haute, IN</v>
      </c>
      <c r="B11" s="85"/>
      <c r="C11" s="94">
        <f>'ESTIMATED Earned Revenue'!$I12*1.07925</f>
        <v>7531985.0265708864</v>
      </c>
      <c r="D11" s="94">
        <f>'ESTIMATED Earned Revenue'!$L12*1.07925</f>
        <v>7527526.6624813415</v>
      </c>
      <c r="E11" s="95">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5">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27851.848651180964</v>
      </c>
      <c r="G11" s="88">
        <f t="shared" si="0"/>
        <v>0.01</v>
      </c>
      <c r="H11" s="89">
        <f t="shared" si="1"/>
        <v>3.7000000000000002E-3</v>
      </c>
      <c r="I11" s="90">
        <f t="shared" si="2"/>
        <v>-47468.001614527908</v>
      </c>
      <c r="J11" s="90">
        <f>C11*(1+'Control Panel'!$C$44)</f>
        <v>8059223.9784308486</v>
      </c>
      <c r="K11" s="90">
        <f>D11*(1+'Control Panel'!$C$44)</f>
        <v>8054453.528855036</v>
      </c>
      <c r="L11" s="91">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80592.239784308491</v>
      </c>
      <c r="M11" s="91">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29801.478056763634</v>
      </c>
      <c r="N11" s="91">
        <f t="shared" si="3"/>
        <v>-50790.761727544857</v>
      </c>
      <c r="O11" s="91">
        <f>J11*(1+'Control Panel'!$C$44)</f>
        <v>8623369.6569210086</v>
      </c>
      <c r="P11" s="91">
        <f>K11*(1+'Control Panel'!$C$44)</f>
        <v>8618265.2758748885</v>
      </c>
      <c r="Q11" s="91">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86233.696569210093</v>
      </c>
      <c r="R11" s="91">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31887.581520737091</v>
      </c>
      <c r="S11" s="91">
        <f t="shared" si="4"/>
        <v>-54346.115048473002</v>
      </c>
      <c r="T11" s="91">
        <f>O11*(1+'Control Panel'!$C$44)</f>
        <v>9227005.5329054799</v>
      </c>
      <c r="U11" s="91">
        <f>P11*(1+'Control Panel'!$C$44)</f>
        <v>9221543.8451861311</v>
      </c>
      <c r="V11" s="91">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92270.055329054798</v>
      </c>
      <c r="W11" s="90">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34119.712227188684</v>
      </c>
      <c r="X11" s="91">
        <f t="shared" si="5"/>
        <v>-58150.343101866114</v>
      </c>
      <c r="Y11" s="90">
        <f>T11*(1+'Control Panel'!$C$44)</f>
        <v>9872895.9202088639</v>
      </c>
      <c r="Z11" s="90">
        <f>U11*(1+'Control Panel'!$C$44)</f>
        <v>9867051.9143491611</v>
      </c>
      <c r="AA11" s="90">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98728.959202088648</v>
      </c>
      <c r="AB11" s="90">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36508.092083091899</v>
      </c>
      <c r="AC11" s="92">
        <f t="shared" si="6"/>
        <v>-62220.86711899675</v>
      </c>
      <c r="AD11" s="92">
        <f>Y11*(1+'Control Panel'!$C$44)</f>
        <v>10563998.634623485</v>
      </c>
      <c r="AE11" s="90">
        <f>Z11*(1+'Control Panel'!$C$44)</f>
        <v>10557745.548353603</v>
      </c>
      <c r="AF11" s="90">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105639.98634623484</v>
      </c>
      <c r="AG11" s="90">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39063.65852890833</v>
      </c>
      <c r="AH11" s="90">
        <f t="shared" si="7"/>
        <v>-66576.327817326513</v>
      </c>
      <c r="AI11" s="91">
        <f t="shared" si="8"/>
        <v>463464.93723089684</v>
      </c>
      <c r="AJ11" s="91">
        <f t="shared" si="8"/>
        <v>171380.52241668964</v>
      </c>
      <c r="AK11" s="91">
        <f t="shared" si="9"/>
        <v>-292084.41481420724</v>
      </c>
    </row>
    <row r="12" spans="1:37" s="93" customFormat="1" ht="14" x14ac:dyDescent="0.3">
      <c r="A12" s="85" t="str">
        <f>'ESTIMATED Earned Revenue'!A13</f>
        <v>Lawton, OK</v>
      </c>
      <c r="B12" s="85"/>
      <c r="C12" s="94">
        <f>'ESTIMATED Earned Revenue'!$I13*1.07925</f>
        <v>7837323.7678500013</v>
      </c>
      <c r="D12" s="94">
        <f>'ESTIMATED Earned Revenue'!$L13*1.07925</f>
        <v>6603835.8407550007</v>
      </c>
      <c r="E12" s="95">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5">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24434.192610793503</v>
      </c>
      <c r="G12" s="88">
        <f t="shared" si="0"/>
        <v>0.01</v>
      </c>
      <c r="H12" s="89">
        <f t="shared" si="1"/>
        <v>3.7000000000000002E-3</v>
      </c>
      <c r="I12" s="90">
        <f t="shared" si="2"/>
        <v>-53939.045067706509</v>
      </c>
      <c r="J12" s="90">
        <f>C12*(1+'Control Panel'!$C$44)</f>
        <v>8385936.4315995015</v>
      </c>
      <c r="K12" s="90">
        <f>D12*(1+'Control Panel'!$C$44)</f>
        <v>7066104.3496078514</v>
      </c>
      <c r="L12" s="91">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83859.364315995015</v>
      </c>
      <c r="M12" s="91">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26144.586093549053</v>
      </c>
      <c r="N12" s="91">
        <f t="shared" si="3"/>
        <v>-57714.778222445966</v>
      </c>
      <c r="O12" s="91">
        <f>J12*(1+'Control Panel'!$C$44)</f>
        <v>8972951.9818114676</v>
      </c>
      <c r="P12" s="91">
        <f>K12*(1+'Control Panel'!$C$44)</f>
        <v>7560731.6540804012</v>
      </c>
      <c r="Q12" s="91">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89729.519818114684</v>
      </c>
      <c r="R12" s="91">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27974.707120097486</v>
      </c>
      <c r="S12" s="91">
        <f t="shared" si="4"/>
        <v>-61754.812698017195</v>
      </c>
      <c r="T12" s="91">
        <f>O12*(1+'Control Panel'!$C$44)</f>
        <v>9601058.6205382701</v>
      </c>
      <c r="U12" s="91">
        <f>P12*(1+'Control Panel'!$C$44)</f>
        <v>8089982.8698660294</v>
      </c>
      <c r="V12" s="91">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96010.5862053827</v>
      </c>
      <c r="W12" s="90">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29932.936618504311</v>
      </c>
      <c r="X12" s="91">
        <f t="shared" si="5"/>
        <v>-66077.649586878397</v>
      </c>
      <c r="Y12" s="90">
        <f>T12*(1+'Control Panel'!$C$44)</f>
        <v>10273132.723975949</v>
      </c>
      <c r="Z12" s="90">
        <f>U12*(1+'Control Panel'!$C$44)</f>
        <v>8656281.6707566511</v>
      </c>
      <c r="AA12" s="90">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102731.3272397595</v>
      </c>
      <c r="AB12" s="90">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32028.242181799611</v>
      </c>
      <c r="AC12" s="92">
        <f t="shared" si="6"/>
        <v>-70703.085057959892</v>
      </c>
      <c r="AD12" s="92">
        <f>Y12*(1+'Control Panel'!$C$44)</f>
        <v>10992252.014654266</v>
      </c>
      <c r="AE12" s="90">
        <f>Z12*(1+'Control Panel'!$C$44)</f>
        <v>9262221.3877096176</v>
      </c>
      <c r="AF12" s="90">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109922.52014654267</v>
      </c>
      <c r="AG12" s="90">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34270.219134525585</v>
      </c>
      <c r="AH12" s="90">
        <f t="shared" si="7"/>
        <v>-75652.30101201708</v>
      </c>
      <c r="AI12" s="91">
        <f t="shared" si="8"/>
        <v>482253.31772579462</v>
      </c>
      <c r="AJ12" s="91">
        <f t="shared" si="8"/>
        <v>150350.69114847603</v>
      </c>
      <c r="AK12" s="91">
        <f t="shared" si="9"/>
        <v>-331902.62657731859</v>
      </c>
    </row>
    <row r="13" spans="1:37" s="93" customFormat="1" ht="14" x14ac:dyDescent="0.3">
      <c r="A13" s="85" t="str">
        <f>'ESTIMATED Earned Revenue'!A14</f>
        <v>Wooster, OH</v>
      </c>
      <c r="B13" s="85"/>
      <c r="C13" s="94">
        <f>'ESTIMATED Earned Revenue'!$I14*1.07925</f>
        <v>8429966.0930774994</v>
      </c>
      <c r="D13" s="94">
        <f>'ESTIMATED Earned Revenue'!$L14*1.07925</f>
        <v>5729037.7789762504</v>
      </c>
      <c r="E13" s="95">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5">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21197.439782212128</v>
      </c>
      <c r="G13" s="88">
        <f t="shared" si="0"/>
        <v>0.01</v>
      </c>
      <c r="H13" s="89">
        <f t="shared" si="1"/>
        <v>3.7000000000000002E-3</v>
      </c>
      <c r="I13" s="90">
        <f t="shared" si="2"/>
        <v>-63102.221148562865</v>
      </c>
      <c r="J13" s="90">
        <f>C13*(1+'Control Panel'!$C$44)</f>
        <v>9020063.7195929252</v>
      </c>
      <c r="K13" s="90">
        <f>D13*(1+'Control Panel'!$C$44)</f>
        <v>6130070.4235045882</v>
      </c>
      <c r="L13" s="91">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90200.637195929259</v>
      </c>
      <c r="M13" s="91">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22681.260566966976</v>
      </c>
      <c r="N13" s="91">
        <f t="shared" si="3"/>
        <v>-67519.376628962287</v>
      </c>
      <c r="O13" s="91">
        <f>J13*(1+'Control Panel'!$C$44)</f>
        <v>9651468.1799644306</v>
      </c>
      <c r="P13" s="91">
        <f>K13*(1+'Control Panel'!$C$44)</f>
        <v>6559175.3531499095</v>
      </c>
      <c r="Q13" s="91">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96514.681799644313</v>
      </c>
      <c r="R13" s="91">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24268.948806654666</v>
      </c>
      <c r="S13" s="91">
        <f t="shared" si="4"/>
        <v>-72245.732992989651</v>
      </c>
      <c r="T13" s="91">
        <f>O13*(1+'Control Panel'!$C$44)</f>
        <v>10327070.952561941</v>
      </c>
      <c r="U13" s="91">
        <f>P13*(1+'Control Panel'!$C$44)</f>
        <v>7018317.6278704032</v>
      </c>
      <c r="V13" s="91">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103270.70952561942</v>
      </c>
      <c r="W13" s="90">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25967.775223120494</v>
      </c>
      <c r="X13" s="91">
        <f t="shared" si="5"/>
        <v>-77302.934302498921</v>
      </c>
      <c r="Y13" s="90">
        <f>T13*(1+'Control Panel'!$C$44)</f>
        <v>11049965.919241278</v>
      </c>
      <c r="Z13" s="90">
        <f>U13*(1+'Control Panel'!$C$44)</f>
        <v>7509599.861821332</v>
      </c>
      <c r="AA13" s="90">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110499.65919241277</v>
      </c>
      <c r="AB13" s="90">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27785.51948873893</v>
      </c>
      <c r="AC13" s="92">
        <f t="shared" si="6"/>
        <v>-82714.139703673834</v>
      </c>
      <c r="AD13" s="92">
        <f>Y13*(1+'Control Panel'!$C$44)</f>
        <v>11823463.533588167</v>
      </c>
      <c r="AE13" s="90">
        <f>Z13*(1+'Control Panel'!$C$44)</f>
        <v>8035271.8521488253</v>
      </c>
      <c r="AF13" s="90">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118234.63533588167</v>
      </c>
      <c r="AG13" s="90">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29730.505852950653</v>
      </c>
      <c r="AH13" s="90">
        <f t="shared" si="7"/>
        <v>-88504.129482931021</v>
      </c>
      <c r="AI13" s="91">
        <f t="shared" si="8"/>
        <v>518720.32304948737</v>
      </c>
      <c r="AJ13" s="91">
        <f t="shared" si="8"/>
        <v>130434.00993843173</v>
      </c>
      <c r="AK13" s="91">
        <f t="shared" si="9"/>
        <v>-388286.31311105564</v>
      </c>
    </row>
    <row r="14" spans="1:37" s="93" customFormat="1" ht="14" x14ac:dyDescent="0.3">
      <c r="A14" s="85" t="str">
        <f>'ESTIMATED Earned Revenue'!A15</f>
        <v>Duluth, MN</v>
      </c>
      <c r="B14" s="85"/>
      <c r="C14" s="94">
        <f>'ESTIMATED Earned Revenue'!$I15*1.07925</f>
        <v>8474638.8083999995</v>
      </c>
      <c r="D14" s="94">
        <f>'ESTIMATED Earned Revenue'!$L15*1.07925</f>
        <v>8093212.8743925001</v>
      </c>
      <c r="E14" s="95">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5">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29944.887635252253</v>
      </c>
      <c r="G14" s="88">
        <f t="shared" si="0"/>
        <v>0.01</v>
      </c>
      <c r="H14" s="89">
        <f t="shared" si="1"/>
        <v>3.7000000000000002E-3</v>
      </c>
      <c r="I14" s="90">
        <f t="shared" si="2"/>
        <v>-54801.500448747742</v>
      </c>
      <c r="J14" s="90">
        <f>C14*(1+'Control Panel'!$C$44)</f>
        <v>9067863.5249879993</v>
      </c>
      <c r="K14" s="90">
        <f>D14*(1+'Control Panel'!$C$44)</f>
        <v>8659737.7755999751</v>
      </c>
      <c r="L14" s="91">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90678.635249879997</v>
      </c>
      <c r="M14" s="91">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32041.029769719909</v>
      </c>
      <c r="N14" s="91">
        <f t="shared" si="3"/>
        <v>-58637.605480160084</v>
      </c>
      <c r="O14" s="91">
        <f>J14*(1+'Control Panel'!$C$44)</f>
        <v>9702613.9717371594</v>
      </c>
      <c r="P14" s="91">
        <f>K14*(1+'Control Panel'!$C$44)</f>
        <v>9265919.419891974</v>
      </c>
      <c r="Q14" s="91">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97026.139717371596</v>
      </c>
      <c r="R14" s="91">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34283.901853600306</v>
      </c>
      <c r="S14" s="91">
        <f t="shared" si="4"/>
        <v>-62742.23786377129</v>
      </c>
      <c r="T14" s="91">
        <f>O14*(1+'Control Panel'!$C$44)</f>
        <v>10381796.949758761</v>
      </c>
      <c r="U14" s="91">
        <f>P14*(1+'Control Panel'!$C$44)</f>
        <v>9914533.779284412</v>
      </c>
      <c r="V14" s="91">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103817.9694975876</v>
      </c>
      <c r="W14" s="90">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36683.774983352327</v>
      </c>
      <c r="X14" s="91">
        <f t="shared" si="5"/>
        <v>-67134.194514235278</v>
      </c>
      <c r="Y14" s="90">
        <f>T14*(1+'Control Panel'!$C$44)</f>
        <v>11108522.736241875</v>
      </c>
      <c r="Z14" s="90">
        <f>U14*(1+'Control Panel'!$C$44)</f>
        <v>10608551.143834321</v>
      </c>
      <c r="AA14" s="90">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111085.22736241875</v>
      </c>
      <c r="AB14" s="90">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39251.639232186986</v>
      </c>
      <c r="AC14" s="92">
        <f t="shared" si="6"/>
        <v>-71833.588130231772</v>
      </c>
      <c r="AD14" s="92">
        <f>Y14*(1+'Control Panel'!$C$44)</f>
        <v>11886119.327778807</v>
      </c>
      <c r="AE14" s="90">
        <f>Z14*(1+'Control Panel'!$C$44)</f>
        <v>11351149.723902725</v>
      </c>
      <c r="AF14" s="90">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118861.19327778807</v>
      </c>
      <c r="AG14" s="90">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41999.25397844008</v>
      </c>
      <c r="AH14" s="90">
        <f t="shared" si="7"/>
        <v>-76861.939299347985</v>
      </c>
      <c r="AI14" s="91">
        <f t="shared" si="8"/>
        <v>521469.16510504595</v>
      </c>
      <c r="AJ14" s="91">
        <f t="shared" si="8"/>
        <v>184259.5998172996</v>
      </c>
      <c r="AK14" s="91">
        <f t="shared" si="9"/>
        <v>-337209.56528774637</v>
      </c>
    </row>
    <row r="15" spans="1:37" s="93" customFormat="1" ht="14" x14ac:dyDescent="0.3">
      <c r="A15" s="85" t="str">
        <f>'ESTIMATED Earned Revenue'!A16</f>
        <v>Marinette, WI</v>
      </c>
      <c r="B15" s="85"/>
      <c r="C15" s="94">
        <f>'ESTIMATED Earned Revenue'!$I16*1.07925</f>
        <v>8801921.5004100017</v>
      </c>
      <c r="D15" s="94">
        <f>'ESTIMATED Earned Revenue'!$L16*1.07925</f>
        <v>7580640.4520250009</v>
      </c>
      <c r="E15" s="95">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5">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28048.369672492503</v>
      </c>
      <c r="G15" s="88">
        <f t="shared" si="0"/>
        <v>0.01</v>
      </c>
      <c r="H15" s="89">
        <f t="shared" si="1"/>
        <v>3.6999999999999997E-3</v>
      </c>
      <c r="I15" s="90">
        <f t="shared" si="2"/>
        <v>-59970.84533160751</v>
      </c>
      <c r="J15" s="90">
        <f>C15*(1+'Control Panel'!$C$44)</f>
        <v>9418056.0054387022</v>
      </c>
      <c r="K15" s="90">
        <f>D15*(1+'Control Panel'!$C$44)</f>
        <v>8111285.2836667513</v>
      </c>
      <c r="L15" s="91">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94180.560054387024</v>
      </c>
      <c r="M15" s="91">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30011.75554956698</v>
      </c>
      <c r="N15" s="91">
        <f t="shared" si="3"/>
        <v>-64168.804504820044</v>
      </c>
      <c r="O15" s="91">
        <f>J15*(1+'Control Panel'!$C$44)</f>
        <v>10077319.925819412</v>
      </c>
      <c r="P15" s="91">
        <f>K15*(1+'Control Panel'!$C$44)</f>
        <v>8679075.2535234243</v>
      </c>
      <c r="Q15" s="91">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100773.19925819412</v>
      </c>
      <c r="R15" s="91">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32112.578438036671</v>
      </c>
      <c r="S15" s="91">
        <f t="shared" si="4"/>
        <v>-68660.620820157448</v>
      </c>
      <c r="T15" s="91">
        <f>O15*(1+'Control Panel'!$C$44)</f>
        <v>10782732.320626771</v>
      </c>
      <c r="U15" s="91">
        <f>P15*(1+'Control Panel'!$C$44)</f>
        <v>9286610.5212700646</v>
      </c>
      <c r="V15" s="91">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107827.32320626771</v>
      </c>
      <c r="W15" s="90">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34360.458928699241</v>
      </c>
      <c r="X15" s="91">
        <f t="shared" si="5"/>
        <v>-73466.864277568471</v>
      </c>
      <c r="Y15" s="90">
        <f>T15*(1+'Control Panel'!$C$44)</f>
        <v>11537523.583070645</v>
      </c>
      <c r="Z15" s="90">
        <f>U15*(1+'Control Panel'!$C$44)</f>
        <v>9936673.2577589694</v>
      </c>
      <c r="AA15" s="90">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115375.23583070646</v>
      </c>
      <c r="AB15" s="90">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36765.691053708186</v>
      </c>
      <c r="AC15" s="92">
        <f t="shared" si="6"/>
        <v>-78609.544776998271</v>
      </c>
      <c r="AD15" s="92">
        <f>Y15*(1+'Control Panel'!$C$44)</f>
        <v>12345150.233885592</v>
      </c>
      <c r="AE15" s="90">
        <f>Z15*(1+'Control Panel'!$C$44)</f>
        <v>10632240.385802098</v>
      </c>
      <c r="AF15" s="90">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123412.42879582019</v>
      </c>
      <c r="AG15" s="90">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39339.28942746776</v>
      </c>
      <c r="AH15" s="90">
        <f t="shared" si="7"/>
        <v>-84073.139368352422</v>
      </c>
      <c r="AI15" s="91">
        <f t="shared" si="8"/>
        <v>541568.74714537559</v>
      </c>
      <c r="AJ15" s="91">
        <f t="shared" si="8"/>
        <v>172589.77339747883</v>
      </c>
      <c r="AK15" s="91">
        <f t="shared" si="9"/>
        <v>-368978.97374789673</v>
      </c>
    </row>
    <row r="16" spans="1:37" s="93" customFormat="1" ht="14" x14ac:dyDescent="0.3">
      <c r="A16" s="85" t="str">
        <f>'ESTIMATED Earned Revenue'!A17</f>
        <v>Cheyenne, WY</v>
      </c>
      <c r="B16" s="85"/>
      <c r="C16" s="94">
        <f>'ESTIMATED Earned Revenue'!$I17*1.07925</f>
        <v>8803811.731237499</v>
      </c>
      <c r="D16" s="94">
        <f>'ESTIMATED Earned Revenue'!$L17*1.07925</f>
        <v>7010422.7671087496</v>
      </c>
      <c r="E16" s="95">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5">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25938.564238302373</v>
      </c>
      <c r="G16" s="88">
        <f t="shared" si="0"/>
        <v>0.01</v>
      </c>
      <c r="H16" s="89">
        <f t="shared" si="1"/>
        <v>3.7000000000000002E-3</v>
      </c>
      <c r="I16" s="90">
        <f t="shared" si="2"/>
        <v>-62099.553074072617</v>
      </c>
      <c r="J16" s="90">
        <f>C16*(1+'Control Panel'!$C$44)</f>
        <v>9420078.5524241254</v>
      </c>
      <c r="K16" s="90">
        <f>D16*(1+'Control Panel'!$C$44)</f>
        <v>7501152.3608063627</v>
      </c>
      <c r="L16" s="91">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94200.785524241262</v>
      </c>
      <c r="M16" s="91">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27754.263734983542</v>
      </c>
      <c r="N16" s="91">
        <f t="shared" si="3"/>
        <v>-66446.52178925772</v>
      </c>
      <c r="O16" s="91">
        <f>J16*(1+'Control Panel'!$C$44)</f>
        <v>10079484.051093815</v>
      </c>
      <c r="P16" s="91">
        <f>K16*(1+'Control Panel'!$C$44)</f>
        <v>8026233.0260628089</v>
      </c>
      <c r="Q16" s="91">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100794.84051093816</v>
      </c>
      <c r="R16" s="91">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29697.062196432395</v>
      </c>
      <c r="S16" s="91">
        <f t="shared" si="4"/>
        <v>-71097.778314505762</v>
      </c>
      <c r="T16" s="91">
        <f>O16*(1+'Control Panel'!$C$44)</f>
        <v>10785047.934670383</v>
      </c>
      <c r="U16" s="91">
        <f>P16*(1+'Control Panel'!$C$44)</f>
        <v>8588069.3378872052</v>
      </c>
      <c r="V16" s="91">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107850.47934670384</v>
      </c>
      <c r="W16" s="90">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31775.85655018266</v>
      </c>
      <c r="X16" s="91">
        <f t="shared" si="5"/>
        <v>-76074.622796521173</v>
      </c>
      <c r="Y16" s="90">
        <f>T16*(1+'Control Panel'!$C$44)</f>
        <v>11540001.290097311</v>
      </c>
      <c r="Z16" s="90">
        <f>U16*(1+'Control Panel'!$C$44)</f>
        <v>9189234.1915393099</v>
      </c>
      <c r="AA16" s="90">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115400.01290097312</v>
      </c>
      <c r="AB16" s="90">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34000.166508695445</v>
      </c>
      <c r="AC16" s="92">
        <f t="shared" si="6"/>
        <v>-81399.846392277672</v>
      </c>
      <c r="AD16" s="92">
        <f>Y16*(1+'Control Panel'!$C$44)</f>
        <v>12347801.380404124</v>
      </c>
      <c r="AE16" s="90">
        <f>Z16*(1+'Control Panel'!$C$44)</f>
        <v>9832480.5849470627</v>
      </c>
      <c r="AF16" s="90">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123425.68452841285</v>
      </c>
      <c r="AG16" s="90">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36380.178164304132</v>
      </c>
      <c r="AH16" s="90">
        <f t="shared" si="7"/>
        <v>-87045.506364108718</v>
      </c>
      <c r="AI16" s="91">
        <f t="shared" si="8"/>
        <v>541671.8028112693</v>
      </c>
      <c r="AJ16" s="91">
        <f t="shared" si="8"/>
        <v>159607.52715459818</v>
      </c>
      <c r="AK16" s="91">
        <f t="shared" si="9"/>
        <v>-382064.27565667115</v>
      </c>
    </row>
    <row r="17" spans="1:37" s="93" customFormat="1" ht="14" x14ac:dyDescent="0.3">
      <c r="A17" s="85" t="str">
        <f>'ESTIMATED Earned Revenue'!A18</f>
        <v>Ridgeland, MS</v>
      </c>
      <c r="B17" s="85"/>
      <c r="C17" s="94">
        <f>'ESTIMATED Earned Revenue'!$I18*1.07925</f>
        <v>9483147.9533324987</v>
      </c>
      <c r="D17" s="94">
        <f>'ESTIMATED Earned Revenue'!$L18*1.07925</f>
        <v>8410666.1675174981</v>
      </c>
      <c r="E17" s="95">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5">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31119.464819814744</v>
      </c>
      <c r="G17" s="88">
        <f t="shared" si="0"/>
        <v>0.01</v>
      </c>
      <c r="H17" s="89">
        <f t="shared" si="1"/>
        <v>3.7000000000000002E-3</v>
      </c>
      <c r="I17" s="90">
        <f t="shared" si="2"/>
        <v>-63712.014713510245</v>
      </c>
      <c r="J17" s="90">
        <f>C17*(1+'Control Panel'!$C$44)</f>
        <v>10146968.310065774</v>
      </c>
      <c r="K17" s="90">
        <f>D17*(1+'Control Panel'!$C$44)</f>
        <v>8999412.799243724</v>
      </c>
      <c r="L17" s="91">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101469.68310065774</v>
      </c>
      <c r="M17" s="91">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33297.827357201779</v>
      </c>
      <c r="N17" s="91">
        <f t="shared" si="3"/>
        <v>-68171.855743455963</v>
      </c>
      <c r="O17" s="91">
        <f>J17*(1+'Control Panel'!$C$44)</f>
        <v>10857256.091770379</v>
      </c>
      <c r="P17" s="91">
        <f>K17*(1+'Control Panel'!$C$44)</f>
        <v>9629371.6951907855</v>
      </c>
      <c r="Q17" s="91">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108572.56091770378</v>
      </c>
      <c r="R17" s="91">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35628.67527220591</v>
      </c>
      <c r="S17" s="91">
        <f t="shared" si="4"/>
        <v>-72943.885645497881</v>
      </c>
      <c r="T17" s="91">
        <f>O17*(1+'Control Panel'!$C$44)</f>
        <v>11617264.018194307</v>
      </c>
      <c r="U17" s="91">
        <f>P17*(1+'Control Panel'!$C$44)</f>
        <v>10303427.713854142</v>
      </c>
      <c r="V17" s="91">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116172.64018194308</v>
      </c>
      <c r="W17" s="90">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38122.682541260328</v>
      </c>
      <c r="X17" s="91">
        <f t="shared" si="5"/>
        <v>-78049.957640682755</v>
      </c>
      <c r="Y17" s="90">
        <f>T17*(1+'Control Panel'!$C$44)</f>
        <v>12430472.499467909</v>
      </c>
      <c r="Z17" s="90">
        <f>U17*(1+'Control Panel'!$C$44)</f>
        <v>11024667.653823933</v>
      </c>
      <c r="AA17" s="90">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122042.34077539027</v>
      </c>
      <c r="AB17" s="90">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40791.270319148556</v>
      </c>
      <c r="AC17" s="92">
        <f t="shared" si="6"/>
        <v>-81251.070456241723</v>
      </c>
      <c r="AD17" s="92">
        <f>Y17*(1+'Control Panel'!$C$44)</f>
        <v>13300605.574430663</v>
      </c>
      <c r="AE17" s="90">
        <f>Z17*(1+'Control Panel'!$C$44)</f>
        <v>11796394.389591608</v>
      </c>
      <c r="AF17" s="90">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128189.70549854555</v>
      </c>
      <c r="AG17" s="90">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43646.659241488953</v>
      </c>
      <c r="AH17" s="90">
        <f t="shared" si="7"/>
        <v>-84543.046257056587</v>
      </c>
      <c r="AI17" s="91">
        <f t="shared" si="8"/>
        <v>576446.93047424045</v>
      </c>
      <c r="AJ17" s="91">
        <f t="shared" si="8"/>
        <v>191487.11473130551</v>
      </c>
      <c r="AK17" s="91">
        <f t="shared" si="9"/>
        <v>-384959.81574293494</v>
      </c>
    </row>
    <row r="18" spans="1:37" s="93" customFormat="1" ht="14" x14ac:dyDescent="0.3">
      <c r="A18" s="85" t="str">
        <f>'ESTIMATED Earned Revenue'!A19</f>
        <v>Adrian, MI</v>
      </c>
      <c r="B18" s="85"/>
      <c r="C18" s="94">
        <f>'ESTIMATED Earned Revenue'!$I19*1.07925</f>
        <v>9526628.2485000007</v>
      </c>
      <c r="D18" s="94">
        <f>'ESTIMATED Earned Revenue'!$L19*1.07925</f>
        <v>7537650.9026250001</v>
      </c>
      <c r="E18" s="95">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5">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27889.308339712501</v>
      </c>
      <c r="G18" s="88">
        <f t="shared" si="0"/>
        <v>0.01</v>
      </c>
      <c r="H18" s="89">
        <f t="shared" si="1"/>
        <v>3.7000000000000002E-3</v>
      </c>
      <c r="I18" s="90">
        <f t="shared" si="2"/>
        <v>-67376.974145287502</v>
      </c>
      <c r="J18" s="90">
        <f>C18*(1+'Control Panel'!$C$44)</f>
        <v>10193492.225895001</v>
      </c>
      <c r="K18" s="90">
        <f>D18*(1+'Control Panel'!$C$44)</f>
        <v>8065286.4658087501</v>
      </c>
      <c r="L18" s="91">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101934.92225895001</v>
      </c>
      <c r="M18" s="91">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29841.559923492376</v>
      </c>
      <c r="N18" s="91">
        <f t="shared" si="3"/>
        <v>-72093.362335457641</v>
      </c>
      <c r="O18" s="91">
        <f>J18*(1+'Control Panel'!$C$44)</f>
        <v>10907036.68170765</v>
      </c>
      <c r="P18" s="91">
        <f>K18*(1+'Control Panel'!$C$44)</f>
        <v>8629856.5184153635</v>
      </c>
      <c r="Q18" s="91">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109070.3668170765</v>
      </c>
      <c r="R18" s="91">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31930.469118136847</v>
      </c>
      <c r="S18" s="91">
        <f t="shared" si="4"/>
        <v>-77139.897698939661</v>
      </c>
      <c r="T18" s="91">
        <f>O18*(1+'Control Panel'!$C$44)</f>
        <v>11670529.249427186</v>
      </c>
      <c r="U18" s="91">
        <f>P18*(1+'Control Panel'!$C$44)</f>
        <v>9233946.4747044388</v>
      </c>
      <c r="V18" s="91">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116498.25622582594</v>
      </c>
      <c r="W18" s="90">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34165.601956406426</v>
      </c>
      <c r="X18" s="91">
        <f t="shared" si="5"/>
        <v>-82332.654269419523</v>
      </c>
      <c r="Y18" s="90">
        <f>T18*(1+'Control Panel'!$C$44)</f>
        <v>12487466.29688709</v>
      </c>
      <c r="Z18" s="90">
        <f>U18*(1+'Control Panel'!$C$44)</f>
        <v>9880322.7279337496</v>
      </c>
      <c r="AA18" s="90">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122327.30976248617</v>
      </c>
      <c r="AB18" s="90">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36557.194093354876</v>
      </c>
      <c r="AC18" s="92">
        <f t="shared" si="6"/>
        <v>-85770.115669131294</v>
      </c>
      <c r="AD18" s="92">
        <f>Y18*(1+'Control Panel'!$C$44)</f>
        <v>13361588.937669188</v>
      </c>
      <c r="AE18" s="90">
        <f>Z18*(1+'Control Panel'!$C$44)</f>
        <v>10571945.318889113</v>
      </c>
      <c r="AF18" s="90">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128494.62231473818</v>
      </c>
      <c r="AG18" s="90">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39116.197679889723</v>
      </c>
      <c r="AH18" s="90">
        <f t="shared" si="7"/>
        <v>-89378.424634848459</v>
      </c>
      <c r="AI18" s="91">
        <f t="shared" si="8"/>
        <v>578325.47737907688</v>
      </c>
      <c r="AJ18" s="91">
        <f t="shared" si="8"/>
        <v>171611.02277128026</v>
      </c>
      <c r="AK18" s="91">
        <f t="shared" si="9"/>
        <v>-406714.45460779662</v>
      </c>
    </row>
    <row r="19" spans="1:37" s="93" customFormat="1" ht="14" x14ac:dyDescent="0.3">
      <c r="A19" s="85" t="str">
        <f>'ESTIMATED Earned Revenue'!A20</f>
        <v>Saint Catharines, ON</v>
      </c>
      <c r="B19" s="85"/>
      <c r="C19" s="94">
        <f>'ESTIMATED Earned Revenue'!$I20*1.07925</f>
        <v>10043295.9065775</v>
      </c>
      <c r="D19" s="94">
        <f>'ESTIMATED Earned Revenue'!$L20*1.07925</f>
        <v>9112943.5104074981</v>
      </c>
      <c r="E19" s="95">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5">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33717.890988507745</v>
      </c>
      <c r="G19" s="88">
        <f t="shared" si="0"/>
        <v>0.01</v>
      </c>
      <c r="H19" s="89">
        <f t="shared" si="1"/>
        <v>3.7000000000000002E-3</v>
      </c>
      <c r="I19" s="90">
        <f t="shared" si="2"/>
        <v>-66715.068077267249</v>
      </c>
      <c r="J19" s="90">
        <f>C19*(1+'Control Panel'!$C$44)</f>
        <v>10746326.620037924</v>
      </c>
      <c r="K19" s="90">
        <f>D19*(1+'Control Panel'!$C$44)</f>
        <v>9750849.5561360233</v>
      </c>
      <c r="L19" s="91">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107463.26620037925</v>
      </c>
      <c r="M19" s="91">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36078.143357703288</v>
      </c>
      <c r="N19" s="91">
        <f t="shared" si="3"/>
        <v>-71385.122842675963</v>
      </c>
      <c r="O19" s="91">
        <f>J19*(1+'Control Panel'!$C$44)</f>
        <v>11498569.48344058</v>
      </c>
      <c r="P19" s="91">
        <f>K19*(1+'Control Panel'!$C$44)</f>
        <v>10433409.025065545</v>
      </c>
      <c r="Q19" s="91">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113944.8959402029</v>
      </c>
      <c r="R19" s="91">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38603.613392742518</v>
      </c>
      <c r="S19" s="91">
        <f t="shared" si="4"/>
        <v>-75341.282547460374</v>
      </c>
      <c r="T19" s="91">
        <f>O19*(1+'Control Panel'!$C$44)</f>
        <v>12303469.347281421</v>
      </c>
      <c r="U19" s="91">
        <f>P19*(1+'Control Panel'!$C$44)</f>
        <v>11163747.656820133</v>
      </c>
      <c r="V19" s="91">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119662.95671509711</v>
      </c>
      <c r="W19" s="90">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41305.866330234494</v>
      </c>
      <c r="X19" s="91">
        <f t="shared" si="5"/>
        <v>-78357.090384862619</v>
      </c>
      <c r="Y19" s="90">
        <f>T19*(1+'Control Panel'!$C$44)</f>
        <v>13164712.201591121</v>
      </c>
      <c r="Z19" s="90">
        <f>U19*(1+'Control Panel'!$C$44)</f>
        <v>11945209.992797544</v>
      </c>
      <c r="AA19" s="90">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125713.53928600633</v>
      </c>
      <c r="AB19" s="90">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44197.276973350912</v>
      </c>
      <c r="AC19" s="92">
        <f t="shared" si="6"/>
        <v>-81516.262312655424</v>
      </c>
      <c r="AD19" s="92">
        <f>Y19*(1+'Control Panel'!$C$44)</f>
        <v>14086242.0557025</v>
      </c>
      <c r="AE19" s="90">
        <f>Z19*(1+'Control Panel'!$C$44)</f>
        <v>12781374.692293374</v>
      </c>
      <c r="AF19" s="90">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132117.88790490472</v>
      </c>
      <c r="AG19" s="90">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47291.086361485482</v>
      </c>
      <c r="AH19" s="90">
        <f t="shared" si="7"/>
        <v>-84826.801543419249</v>
      </c>
      <c r="AI19" s="91">
        <f t="shared" si="8"/>
        <v>598902.54604659043</v>
      </c>
      <c r="AJ19" s="91">
        <f t="shared" si="8"/>
        <v>207475.9864155167</v>
      </c>
      <c r="AK19" s="91">
        <f t="shared" si="9"/>
        <v>-391426.55963107373</v>
      </c>
    </row>
    <row r="20" spans="1:37" s="93" customFormat="1" ht="14" x14ac:dyDescent="0.3">
      <c r="A20" s="85" t="str">
        <f>'ESTIMATED Earned Revenue'!A21</f>
        <v>Hamilton, ON</v>
      </c>
      <c r="B20" s="85"/>
      <c r="C20" s="94">
        <f>'ESTIMATED Earned Revenue'!$I21*1.07925</f>
        <v>10425662.741411673</v>
      </c>
      <c r="D20" s="94">
        <f>'ESTIMATED Earned Revenue'!$L21*1.07925</f>
        <v>5020456.1176116737</v>
      </c>
      <c r="E20" s="95">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5">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18575.687635163194</v>
      </c>
      <c r="G20" s="88">
        <f t="shared" si="0"/>
        <v>0.01</v>
      </c>
      <c r="H20" s="89">
        <f t="shared" si="1"/>
        <v>3.7000000000000006E-3</v>
      </c>
      <c r="I20" s="90">
        <f t="shared" si="2"/>
        <v>-85680.939778953543</v>
      </c>
      <c r="J20" s="90">
        <f>C20*(1+'Control Panel'!$C$44)</f>
        <v>11155459.133310491</v>
      </c>
      <c r="K20" s="90">
        <f>D20*(1+'Control Panel'!$C$44)</f>
        <v>5371888.0458444916</v>
      </c>
      <c r="L20" s="91">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110585.10976655246</v>
      </c>
      <c r="M20" s="91">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19875.985769624618</v>
      </c>
      <c r="N20" s="91">
        <f t="shared" si="3"/>
        <v>-90709.123996927839</v>
      </c>
      <c r="O20" s="91">
        <f>J20*(1+'Control Panel'!$C$44)</f>
        <v>11936341.272642227</v>
      </c>
      <c r="P20" s="91">
        <f>K20*(1+'Control Panel'!$C$44)</f>
        <v>5747920.2090536067</v>
      </c>
      <c r="Q20" s="91">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116133.75488621114</v>
      </c>
      <c r="R20" s="91">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21267.304773498345</v>
      </c>
      <c r="S20" s="91">
        <f t="shared" si="4"/>
        <v>-94866.450112712802</v>
      </c>
      <c r="T20" s="91">
        <f>O20*(1+'Control Panel'!$C$44)</f>
        <v>12771885.161727184</v>
      </c>
      <c r="U20" s="91">
        <f>P20*(1+'Control Panel'!$C$44)</f>
        <v>6150274.6236873595</v>
      </c>
      <c r="V20" s="91">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122005.03578732593</v>
      </c>
      <c r="W20" s="90">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22756.01610764323</v>
      </c>
      <c r="X20" s="91">
        <f t="shared" si="5"/>
        <v>-99249.019679682708</v>
      </c>
      <c r="Y20" s="90">
        <f>T20*(1+'Control Panel'!$C$44)</f>
        <v>13665917.123048088</v>
      </c>
      <c r="Z20" s="90">
        <f>U20*(1+'Control Panel'!$C$44)</f>
        <v>6580793.8473454751</v>
      </c>
      <c r="AA20" s="90">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128219.56389329115</v>
      </c>
      <c r="AB20" s="90">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24348.937235178259</v>
      </c>
      <c r="AC20" s="92">
        <f t="shared" si="6"/>
        <v>-103870.62665811289</v>
      </c>
      <c r="AD20" s="92">
        <f>Y20*(1+'Control Panel'!$C$44)</f>
        <v>14622531.321661454</v>
      </c>
      <c r="AE20" s="90">
        <f>Z20*(1+'Control Panel'!$C$44)</f>
        <v>7041449.4166596588</v>
      </c>
      <c r="AF20" s="90">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134799.33423469949</v>
      </c>
      <c r="AG20" s="90">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26053.362841640737</v>
      </c>
      <c r="AH20" s="90">
        <f t="shared" si="7"/>
        <v>-108745.97139305875</v>
      </c>
      <c r="AI20" s="91">
        <f t="shared" si="8"/>
        <v>611742.79856808018</v>
      </c>
      <c r="AJ20" s="91">
        <f t="shared" si="8"/>
        <v>114301.6067275852</v>
      </c>
      <c r="AK20" s="91">
        <f t="shared" si="9"/>
        <v>-497441.19184049498</v>
      </c>
    </row>
    <row r="21" spans="1:37" s="93" customFormat="1" ht="14" x14ac:dyDescent="0.3">
      <c r="A21" s="85" t="str">
        <f>'ESTIMATED Earned Revenue'!A22</f>
        <v>El Paso, TX</v>
      </c>
      <c r="B21" s="85"/>
      <c r="C21" s="94">
        <f>'ESTIMATED Earned Revenue'!$I22*1.07925</f>
        <v>10708297.99425</v>
      </c>
      <c r="D21" s="94">
        <f>'ESTIMATED Earned Revenue'!$L22*1.07925</f>
        <v>10131459.914625</v>
      </c>
      <c r="E21" s="95">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5">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37486.401684112505</v>
      </c>
      <c r="G21" s="88">
        <f t="shared" si="0"/>
        <v>9.969180912650432E-3</v>
      </c>
      <c r="H21" s="89">
        <f t="shared" si="1"/>
        <v>3.7000000000000006E-3</v>
      </c>
      <c r="I21" s="90">
        <f t="shared" si="2"/>
        <v>-69266.558287137508</v>
      </c>
      <c r="J21" s="90">
        <f>C21*(1+'Control Panel'!$C$44)</f>
        <v>11457878.8538475</v>
      </c>
      <c r="K21" s="90">
        <f>D21*(1+'Control Panel'!$C$44)</f>
        <v>10840662.108648751</v>
      </c>
      <c r="L21" s="91">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112097.2083692375</v>
      </c>
      <c r="M21" s="91">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40110.449802000381</v>
      </c>
      <c r="N21" s="91">
        <f t="shared" si="3"/>
        <v>-71986.758567237121</v>
      </c>
      <c r="O21" s="91">
        <f>J21*(1+'Control Panel'!$C$44)</f>
        <v>12259930.373616826</v>
      </c>
      <c r="P21" s="91">
        <f>K21*(1+'Control Panel'!$C$44)</f>
        <v>11599508.456254164</v>
      </c>
      <c r="Q21" s="91">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117751.70039108413</v>
      </c>
      <c r="R21" s="91">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42918.181288140411</v>
      </c>
      <c r="S21" s="91">
        <f t="shared" si="4"/>
        <v>-74833.519102943712</v>
      </c>
      <c r="T21" s="91">
        <f>O21*(1+'Control Panel'!$C$44)</f>
        <v>13118125.499770004</v>
      </c>
      <c r="U21" s="91">
        <f>P21*(1+'Control Panel'!$C$44)</f>
        <v>12411474.048191955</v>
      </c>
      <c r="V21" s="91">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123736.23747754004</v>
      </c>
      <c r="W21" s="90">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45922.453978310237</v>
      </c>
      <c r="X21" s="91">
        <f t="shared" si="5"/>
        <v>-77813.783499229801</v>
      </c>
      <c r="Y21" s="90">
        <f>T21*(1+'Control Panel'!$C$44)</f>
        <v>14036394.284753906</v>
      </c>
      <c r="Z21" s="90">
        <f>U21*(1+'Control Panel'!$C$44)</f>
        <v>13280277.231565394</v>
      </c>
      <c r="AA21" s="90">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130071.94970182025</v>
      </c>
      <c r="AB21" s="90">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49137.025756791962</v>
      </c>
      <c r="AC21" s="92">
        <f t="shared" si="6"/>
        <v>-80934.923945028291</v>
      </c>
      <c r="AD21" s="92">
        <f>Y21*(1+'Control Panel'!$C$44)</f>
        <v>15018941.884686681</v>
      </c>
      <c r="AE21" s="90">
        <f>Z21*(1+'Control Panel'!$C$44)</f>
        <v>14209896.637774972</v>
      </c>
      <c r="AF21" s="90">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136781.38704982563</v>
      </c>
      <c r="AG21" s="90">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52576.617559767401</v>
      </c>
      <c r="AH21" s="90">
        <f t="shared" si="7"/>
        <v>-84204.769490058228</v>
      </c>
      <c r="AI21" s="91">
        <f t="shared" si="8"/>
        <v>620438.48298950749</v>
      </c>
      <c r="AJ21" s="91">
        <f t="shared" si="8"/>
        <v>230664.72838501038</v>
      </c>
      <c r="AK21" s="91">
        <f t="shared" si="9"/>
        <v>-389773.75460449711</v>
      </c>
    </row>
    <row r="22" spans="1:37" s="93" customFormat="1" ht="14" x14ac:dyDescent="0.3">
      <c r="A22" s="85" t="str">
        <f>'ESTIMATED Earned Revenue'!A23</f>
        <v>Youngstown, OH</v>
      </c>
      <c r="B22" s="85"/>
      <c r="C22" s="94">
        <f>'ESTIMATED Earned Revenue'!$I23*1.07925</f>
        <v>11233783.74</v>
      </c>
      <c r="D22" s="94">
        <f>'ESTIMATED Earned Revenue'!$L23*1.07925</f>
        <v>10887486.951000001</v>
      </c>
      <c r="E22" s="95">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5">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39401.007095100002</v>
      </c>
      <c r="G22" s="88">
        <f t="shared" si="0"/>
        <v>9.7367361907217918E-3</v>
      </c>
      <c r="H22" s="89">
        <f t="shared" si="1"/>
        <v>3.6189257697784032E-3</v>
      </c>
      <c r="I22" s="90">
        <f t="shared" si="2"/>
        <v>-69979.381604900002</v>
      </c>
      <c r="J22" s="90">
        <f>C22*(1+'Control Panel'!$C$44)</f>
        <v>12020148.6018</v>
      </c>
      <c r="K22" s="90">
        <f>D22*(1+'Control Panel'!$C$44)</f>
        <v>11649611.037570002</v>
      </c>
      <c r="L22" s="91">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114908.557109</v>
      </c>
      <c r="M22" s="91">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43103.560839009006</v>
      </c>
      <c r="N22" s="91">
        <f t="shared" si="3"/>
        <v>-71804.996269990996</v>
      </c>
      <c r="O22" s="91">
        <f>J22*(1+'Control Panel'!$C$44)</f>
        <v>12861559.003926001</v>
      </c>
      <c r="P22" s="91">
        <f>K22*(1+'Control Panel'!$C$44)</f>
        <v>12465083.810199901</v>
      </c>
      <c r="Q22" s="91">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120759.84354263001</v>
      </c>
      <c r="R22" s="91">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46120.810097739639</v>
      </c>
      <c r="S22" s="91">
        <f t="shared" si="4"/>
        <v>-74639.033444890374</v>
      </c>
      <c r="T22" s="91">
        <f>O22*(1+'Control Panel'!$C$44)</f>
        <v>13761868.134200823</v>
      </c>
      <c r="U22" s="91">
        <f>P22*(1+'Control Panel'!$C$44)</f>
        <v>13337639.676913895</v>
      </c>
      <c r="V22" s="91">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126954.95064969412</v>
      </c>
      <c r="W22" s="90">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49349.266804581413</v>
      </c>
      <c r="X22" s="91">
        <f t="shared" si="5"/>
        <v>-77605.683845112711</v>
      </c>
      <c r="Y22" s="90">
        <f>T22*(1+'Control Panel'!$C$44)</f>
        <v>14725198.903594881</v>
      </c>
      <c r="Z22" s="90">
        <f>U22*(1+'Control Panel'!$C$44)</f>
        <v>14271274.454297869</v>
      </c>
      <c r="AA22" s="90">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133515.97279602513</v>
      </c>
      <c r="AB22" s="90">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52803.715480902116</v>
      </c>
      <c r="AC22" s="92">
        <f t="shared" si="6"/>
        <v>-80712.257315123017</v>
      </c>
      <c r="AD22" s="92">
        <f>Y22*(1+'Control Panel'!$C$44)</f>
        <v>15755962.826846523</v>
      </c>
      <c r="AE22" s="90">
        <f>Z22*(1+'Control Panel'!$C$44)</f>
        <v>15270263.666098719</v>
      </c>
      <c r="AF22" s="90">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140466.49176062486</v>
      </c>
      <c r="AG22" s="90">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56499.975564565262</v>
      </c>
      <c r="AH22" s="90">
        <f t="shared" si="7"/>
        <v>-83966.516196059601</v>
      </c>
      <c r="AI22" s="91">
        <f t="shared" si="8"/>
        <v>636605.81585797411</v>
      </c>
      <c r="AJ22" s="91">
        <f t="shared" si="8"/>
        <v>247877.32878679741</v>
      </c>
      <c r="AK22" s="91">
        <f t="shared" si="9"/>
        <v>-388728.4870711767</v>
      </c>
    </row>
    <row r="23" spans="1:37" s="93" customFormat="1" ht="14" x14ac:dyDescent="0.3">
      <c r="A23" s="85" t="str">
        <f>'ESTIMATED Earned Revenue'!A24</f>
        <v>Montgomery, AL</v>
      </c>
      <c r="B23" s="85"/>
      <c r="C23" s="94">
        <f>'ESTIMATED Earned Revenue'!$I24*1.07925</f>
        <v>11633752.430145001</v>
      </c>
      <c r="D23" s="94">
        <f>'ESTIMATED Earned Revenue'!$L24*1.07925</f>
        <v>9020966.0858062506</v>
      </c>
      <c r="E23" s="95">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5">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33377.574517483132</v>
      </c>
      <c r="G23" s="88">
        <f t="shared" si="0"/>
        <v>9.5738870858314094E-3</v>
      </c>
      <c r="H23" s="89">
        <f t="shared" si="1"/>
        <v>3.7000000000000006E-3</v>
      </c>
      <c r="I23" s="90">
        <f t="shared" si="2"/>
        <v>-78002.657633241877</v>
      </c>
      <c r="J23" s="90">
        <f>C23*(1+'Control Panel'!$C$44)</f>
        <v>12448115.100255152</v>
      </c>
      <c r="K23" s="90">
        <f>D23*(1+'Control Panel'!$C$44)</f>
        <v>9652433.711812688</v>
      </c>
      <c r="L23" s="91">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117048.38960127576</v>
      </c>
      <c r="M23" s="91">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35714.004733706948</v>
      </c>
      <c r="N23" s="91">
        <f t="shared" si="3"/>
        <v>-81334.38486756882</v>
      </c>
      <c r="O23" s="91">
        <f>J23*(1+'Control Panel'!$C$44)</f>
        <v>13319483.157273013</v>
      </c>
      <c r="P23" s="91">
        <f>K23*(1+'Control Panel'!$C$44)</f>
        <v>10328104.071639577</v>
      </c>
      <c r="Q23" s="91">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123049.46430936507</v>
      </c>
      <c r="R23" s="91">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38213.985065066438</v>
      </c>
      <c r="S23" s="91">
        <f t="shared" si="4"/>
        <v>-84835.479244298622</v>
      </c>
      <c r="T23" s="91">
        <f>O23*(1+'Control Panel'!$C$44)</f>
        <v>14251846.978282126</v>
      </c>
      <c r="U23" s="91">
        <f>P23*(1+'Control Panel'!$C$44)</f>
        <v>11051071.356654348</v>
      </c>
      <c r="V23" s="91">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129404.84487010064</v>
      </c>
      <c r="W23" s="90">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40888.964019621089</v>
      </c>
      <c r="X23" s="91">
        <f t="shared" si="5"/>
        <v>-88515.88085047956</v>
      </c>
      <c r="Y23" s="90">
        <f>T23*(1+'Control Panel'!$C$44)</f>
        <v>15249476.266761875</v>
      </c>
      <c r="Z23" s="90">
        <f>U23*(1+'Control Panel'!$C$44)</f>
        <v>11824646.351620153</v>
      </c>
      <c r="AA23" s="90">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136137.3596118601</v>
      </c>
      <c r="AB23" s="90">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43751.191500994566</v>
      </c>
      <c r="AC23" s="92">
        <f t="shared" si="6"/>
        <v>-92386.168110865532</v>
      </c>
      <c r="AD23" s="92">
        <f>Y23*(1+'Control Panel'!$C$44)</f>
        <v>16316939.605435207</v>
      </c>
      <c r="AE23" s="90">
        <f>Z23*(1+'Control Panel'!$C$44)</f>
        <v>12652371.596233563</v>
      </c>
      <c r="AF23" s="90">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143271.37565356828</v>
      </c>
      <c r="AG23" s="90">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46813.774906064187</v>
      </c>
      <c r="AH23" s="90">
        <f t="shared" si="7"/>
        <v>-96457.600747504097</v>
      </c>
      <c r="AI23" s="91">
        <f t="shared" si="8"/>
        <v>648911.43404616986</v>
      </c>
      <c r="AJ23" s="91">
        <f t="shared" si="8"/>
        <v>205381.92022545324</v>
      </c>
      <c r="AK23" s="91">
        <f t="shared" si="9"/>
        <v>-443529.51382071665</v>
      </c>
    </row>
    <row r="24" spans="1:37" s="93" customFormat="1" ht="14" x14ac:dyDescent="0.3">
      <c r="A24" s="85" t="str">
        <f>'ESTIMATED Earned Revenue'!A25</f>
        <v>Shreveport, LA</v>
      </c>
      <c r="B24" s="85"/>
      <c r="C24" s="94">
        <f>'ESTIMATED Earned Revenue'!$I25*1.07925</f>
        <v>11818058.39175</v>
      </c>
      <c r="D24" s="94">
        <f>'ESTIMATED Earned Revenue'!$L25*1.07925</f>
        <v>8385634.3560000006</v>
      </c>
      <c r="E24" s="95">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5">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31026.847117200003</v>
      </c>
      <c r="G24" s="88">
        <f t="shared" si="0"/>
        <v>9.502556023682036E-3</v>
      </c>
      <c r="H24" s="89">
        <f t="shared" si="1"/>
        <v>3.7000000000000002E-3</v>
      </c>
      <c r="I24" s="90">
        <f t="shared" si="2"/>
        <v>-81274.914841550009</v>
      </c>
      <c r="J24" s="90">
        <f>C24*(1+'Control Panel'!$C$44)</f>
        <v>12645322.479172502</v>
      </c>
      <c r="K24" s="90">
        <f>D24*(1+'Control Panel'!$C$44)</f>
        <v>8972628.7609200012</v>
      </c>
      <c r="L24" s="91">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118034.42649586251</v>
      </c>
      <c r="M24" s="91">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33198.726415404009</v>
      </c>
      <c r="N24" s="91">
        <f t="shared" si="3"/>
        <v>-84835.700080458511</v>
      </c>
      <c r="O24" s="91">
        <f>J24*(1+'Control Panel'!$C$44)</f>
        <v>13530495.052714577</v>
      </c>
      <c r="P24" s="91">
        <f>K24*(1+'Control Panel'!$C$44)</f>
        <v>9600712.7741844021</v>
      </c>
      <c r="Q24" s="91">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124104.52378657289</v>
      </c>
      <c r="R24" s="91">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35522.637264482291</v>
      </c>
      <c r="S24" s="91">
        <f t="shared" si="4"/>
        <v>-88581.886522090586</v>
      </c>
      <c r="T24" s="91">
        <f>O24*(1+'Control Panel'!$C$44)</f>
        <v>14477629.706404598</v>
      </c>
      <c r="U24" s="91">
        <f>P24*(1+'Control Panel'!$C$44)</f>
        <v>10272762.66837731</v>
      </c>
      <c r="V24" s="91">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130533.758510713</v>
      </c>
      <c r="W24" s="90">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38009.221872996051</v>
      </c>
      <c r="X24" s="91">
        <f t="shared" si="5"/>
        <v>-92524.536637716956</v>
      </c>
      <c r="Y24" s="90">
        <f>T24*(1+'Control Panel'!$C$44)</f>
        <v>15491063.785852922</v>
      </c>
      <c r="Z24" s="90">
        <f>U24*(1+'Control Panel'!$C$44)</f>
        <v>10991856.055163722</v>
      </c>
      <c r="AA24" s="90">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137345.29720731534</v>
      </c>
      <c r="AB24" s="90">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40669.867404105775</v>
      </c>
      <c r="AC24" s="92">
        <f t="shared" si="6"/>
        <v>-96675.429803209554</v>
      </c>
      <c r="AD24" s="92">
        <f>Y24*(1+'Control Panel'!$C$44)</f>
        <v>16575438.250862628</v>
      </c>
      <c r="AE24" s="90">
        <f>Z24*(1+'Control Panel'!$C$44)</f>
        <v>11761285.979025183</v>
      </c>
      <c r="AF24" s="90">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144563.86888070538</v>
      </c>
      <c r="AG24" s="90">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43516.758122393177</v>
      </c>
      <c r="AH24" s="90">
        <f t="shared" si="7"/>
        <v>-101047.11075831221</v>
      </c>
      <c r="AI24" s="91">
        <f t="shared" si="8"/>
        <v>654581.87488116906</v>
      </c>
      <c r="AJ24" s="91">
        <f t="shared" si="8"/>
        <v>190917.21107938129</v>
      </c>
      <c r="AK24" s="91">
        <f t="shared" si="9"/>
        <v>-463664.66380178777</v>
      </c>
    </row>
    <row r="25" spans="1:37" s="93" customFormat="1" ht="14" x14ac:dyDescent="0.3">
      <c r="A25" s="85" t="str">
        <f>'ESTIMATED Earned Revenue'!A26</f>
        <v>Lubbock, TX</v>
      </c>
      <c r="B25" s="85"/>
      <c r="C25" s="94">
        <f>'ESTIMATED Earned Revenue'!$I26*1.07925</f>
        <v>12065215.988054998</v>
      </c>
      <c r="D25" s="94">
        <f>'ESTIMATED Earned Revenue'!$L26*1.07925</f>
        <v>11467938.55928625</v>
      </c>
      <c r="E25" s="95">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5">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39459.052255928626</v>
      </c>
      <c r="G25" s="88">
        <f t="shared" si="0"/>
        <v>9.4103205489799186E-3</v>
      </c>
      <c r="H25" s="89">
        <f t="shared" si="1"/>
        <v>3.4408147595084873E-3</v>
      </c>
      <c r="I25" s="90">
        <f t="shared" si="2"/>
        <v>-74078.497684346366</v>
      </c>
      <c r="J25" s="90">
        <f>C25*(1+'Control Panel'!$C$44)</f>
        <v>12909781.107218849</v>
      </c>
      <c r="K25" s="90">
        <f>D25*(1+'Control Panel'!$C$44)</f>
        <v>12270694.258436289</v>
      </c>
      <c r="L25" s="91">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119356.71963609425</v>
      </c>
      <c r="M25" s="91">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45401.56875621427</v>
      </c>
      <c r="N25" s="91">
        <f t="shared" si="3"/>
        <v>-73955.150879879977</v>
      </c>
      <c r="O25" s="91">
        <f>J25*(1+'Control Panel'!$C$44)</f>
        <v>13813465.784724168</v>
      </c>
      <c r="P25" s="91">
        <f>K25*(1+'Control Panel'!$C$44)</f>
        <v>13129642.856526829</v>
      </c>
      <c r="Q25" s="91">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125519.37744662084</v>
      </c>
      <c r="R25" s="91">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48579.67856914927</v>
      </c>
      <c r="S25" s="91">
        <f t="shared" si="4"/>
        <v>-76939.698877471572</v>
      </c>
      <c r="T25" s="91">
        <f>O25*(1+'Control Panel'!$C$44)</f>
        <v>14780408.389654862</v>
      </c>
      <c r="U25" s="91">
        <f>P25*(1+'Control Panel'!$C$44)</f>
        <v>14048717.856483709</v>
      </c>
      <c r="V25" s="91">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132047.65192696432</v>
      </c>
      <c r="W25" s="90">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51980.256068989729</v>
      </c>
      <c r="X25" s="91">
        <f t="shared" si="5"/>
        <v>-80067.395857974596</v>
      </c>
      <c r="Y25" s="90">
        <f>T25*(1+'Control Panel'!$C$44)</f>
        <v>15815036.976930702</v>
      </c>
      <c r="Z25" s="90">
        <f>U25*(1+'Control Panel'!$C$44)</f>
        <v>15032128.106437569</v>
      </c>
      <c r="AA25" s="90">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138965.16316270424</v>
      </c>
      <c r="AB25" s="90">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55618.873993819012</v>
      </c>
      <c r="AC25" s="92">
        <f t="shared" si="6"/>
        <v>-83346.289168885225</v>
      </c>
      <c r="AD25" s="92">
        <f>Y25*(1+'Control Panel'!$C$44)</f>
        <v>16922089.565315854</v>
      </c>
      <c r="AE25" s="90">
        <f>Z25*(1+'Control Panel'!$C$44)</f>
        <v>16084377.073888199</v>
      </c>
      <c r="AF25" s="90">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146297.12545297149</v>
      </c>
      <c r="AG25" s="90">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59512.195173386339</v>
      </c>
      <c r="AH25" s="90">
        <f t="shared" si="7"/>
        <v>-86784.930279585154</v>
      </c>
      <c r="AI25" s="91">
        <f t="shared" si="8"/>
        <v>662186.03762535518</v>
      </c>
      <c r="AJ25" s="91">
        <f t="shared" si="8"/>
        <v>261092.5725615586</v>
      </c>
      <c r="AK25" s="91">
        <f t="shared" si="9"/>
        <v>-401093.46506379661</v>
      </c>
    </row>
    <row r="26" spans="1:37" s="93" customFormat="1" ht="14" x14ac:dyDescent="0.3">
      <c r="A26" s="85" t="str">
        <f>'ESTIMATED Earned Revenue'!A27</f>
        <v>Beaumont, TX</v>
      </c>
      <c r="B26" s="85"/>
      <c r="C26" s="94">
        <f>'ESTIMATED Earned Revenue'!$I27*1.07925</f>
        <v>12401886.298755001</v>
      </c>
      <c r="D26" s="94">
        <f>'ESTIMATED Earned Revenue'!$L27*1.07925</f>
        <v>12241138.567698751</v>
      </c>
      <c r="E26" s="95">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5">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39536.372256769879</v>
      </c>
      <c r="G26" s="88">
        <f t="shared" si="0"/>
        <v>9.2905948916288464E-3</v>
      </c>
      <c r="H26" s="89">
        <f t="shared" si="1"/>
        <v>3.2297953362848374E-3</v>
      </c>
      <c r="I26" s="90">
        <f t="shared" si="2"/>
        <v>-75684.529237005132</v>
      </c>
      <c r="J26" s="90">
        <f>C26*(1+'Control Panel'!$C$44)</f>
        <v>13270018.339667853</v>
      </c>
      <c r="K26" s="90">
        <f>D26*(1+'Control Panel'!$C$44)</f>
        <v>13098018.267437665</v>
      </c>
      <c r="L26" s="91">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121157.90579833927</v>
      </c>
      <c r="M26" s="91">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48462.667589519362</v>
      </c>
      <c r="N26" s="91">
        <f t="shared" si="3"/>
        <v>-72695.238208819908</v>
      </c>
      <c r="O26" s="91">
        <f>J26*(1+'Control Panel'!$C$44)</f>
        <v>14198919.623444604</v>
      </c>
      <c r="P26" s="91">
        <f>K26*(1+'Control Panel'!$C$44)</f>
        <v>14014879.546158303</v>
      </c>
      <c r="Q26" s="91">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127446.64664022303</v>
      </c>
      <c r="R26" s="91">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51855.054320785719</v>
      </c>
      <c r="S26" s="91">
        <f t="shared" si="4"/>
        <v>-75591.592319437303</v>
      </c>
      <c r="T26" s="91">
        <f>O26*(1+'Control Panel'!$C$44)</f>
        <v>15192843.997085728</v>
      </c>
      <c r="U26" s="91">
        <f>P26*(1+'Control Panel'!$C$44)</f>
        <v>14995921.114389384</v>
      </c>
      <c r="V26" s="91">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134109.82996411866</v>
      </c>
      <c r="W26" s="90">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55484.908123240726</v>
      </c>
      <c r="X26" s="91">
        <f t="shared" si="5"/>
        <v>-78624.921840877942</v>
      </c>
      <c r="Y26" s="90">
        <f>T26*(1+'Control Panel'!$C$44)</f>
        <v>16256343.076881729</v>
      </c>
      <c r="Z26" s="90">
        <f>U26*(1+'Control Panel'!$C$44)</f>
        <v>16045635.592396641</v>
      </c>
      <c r="AA26" s="90">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141171.69366245938</v>
      </c>
      <c r="AB26" s="90">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59368.851691867574</v>
      </c>
      <c r="AC26" s="92">
        <f t="shared" si="6"/>
        <v>-81802.841970591806</v>
      </c>
      <c r="AD26" s="92">
        <f>Y26*(1+'Control Panel'!$C$44)</f>
        <v>17394287.092263453</v>
      </c>
      <c r="AE26" s="90">
        <f>Z26*(1+'Control Panel'!$C$44)</f>
        <v>17168830.083864406</v>
      </c>
      <c r="AF26" s="90">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148658.1130877095</v>
      </c>
      <c r="AG26" s="90">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63524.671310298305</v>
      </c>
      <c r="AH26" s="90">
        <f t="shared" si="7"/>
        <v>-85133.441777411193</v>
      </c>
      <c r="AI26" s="91">
        <f t="shared" si="8"/>
        <v>672544.18915284984</v>
      </c>
      <c r="AJ26" s="91">
        <f t="shared" si="8"/>
        <v>278696.15303571167</v>
      </c>
      <c r="AK26" s="91">
        <f t="shared" si="9"/>
        <v>-393848.03611713817</v>
      </c>
    </row>
    <row r="27" spans="1:37" s="93" customFormat="1" ht="14" x14ac:dyDescent="0.3">
      <c r="A27" s="85" t="str">
        <f>'ESTIMATED Earned Revenue'!A28</f>
        <v>Chillicothe, OH</v>
      </c>
      <c r="B27" s="85"/>
      <c r="C27" s="94">
        <f>'ESTIMATED Earned Revenue'!$I28*1.07925</f>
        <v>12559112.45325</v>
      </c>
      <c r="D27" s="94">
        <f>'ESTIMATED Earned Revenue'!$L28*1.07925</f>
        <v>8444454.0206250008</v>
      </c>
      <c r="E27" s="95">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5">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31244.479876312504</v>
      </c>
      <c r="G27" s="88">
        <f t="shared" si="0"/>
        <v>9.2368814036878962E-3</v>
      </c>
      <c r="H27" s="89">
        <f t="shared" si="1"/>
        <v>3.7000000000000002E-3</v>
      </c>
      <c r="I27" s="90">
        <f t="shared" si="2"/>
        <v>-84762.552389937497</v>
      </c>
      <c r="J27" s="90">
        <f>C27*(1+'Control Panel'!$C$44)</f>
        <v>13438250.3249775</v>
      </c>
      <c r="K27" s="90">
        <f>D27*(1+'Control Panel'!$C$44)</f>
        <v>9035565.8020687513</v>
      </c>
      <c r="L27" s="91">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121999.06572488751</v>
      </c>
      <c r="M27" s="91">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33431.593467654384</v>
      </c>
      <c r="N27" s="91">
        <f t="shared" si="3"/>
        <v>-88567.472257233123</v>
      </c>
      <c r="O27" s="91">
        <f>J27*(1+'Control Panel'!$C$44)</f>
        <v>14378927.847725926</v>
      </c>
      <c r="P27" s="91">
        <f>K27*(1+'Control Panel'!$C$44)</f>
        <v>9668055.4082135651</v>
      </c>
      <c r="Q27" s="91">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128346.68776162964</v>
      </c>
      <c r="R27" s="91">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35771.805010390191</v>
      </c>
      <c r="S27" s="91">
        <f t="shared" si="4"/>
        <v>-92574.882751239449</v>
      </c>
      <c r="T27" s="91">
        <f>O27*(1+'Control Panel'!$C$44)</f>
        <v>15385452.797066743</v>
      </c>
      <c r="U27" s="91">
        <f>P27*(1+'Control Panel'!$C$44)</f>
        <v>10344819.286788516</v>
      </c>
      <c r="V27" s="91">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135072.87396402372</v>
      </c>
      <c r="W27" s="90">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38275.831361117511</v>
      </c>
      <c r="X27" s="91">
        <f t="shared" si="5"/>
        <v>-96797.042602906207</v>
      </c>
      <c r="Y27" s="90">
        <f>T27*(1+'Control Panel'!$C$44)</f>
        <v>16462434.492861416</v>
      </c>
      <c r="Z27" s="90">
        <f>U27*(1+'Control Panel'!$C$44)</f>
        <v>11068956.636863712</v>
      </c>
      <c r="AA27" s="90">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142202.1507423578</v>
      </c>
      <c r="AB27" s="90">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40955.139556395734</v>
      </c>
      <c r="AC27" s="92">
        <f t="shared" si="6"/>
        <v>-101247.01118596207</v>
      </c>
      <c r="AD27" s="92">
        <f>Y27*(1+'Control Panel'!$C$44)</f>
        <v>17614804.907361716</v>
      </c>
      <c r="AE27" s="90">
        <f>Z27*(1+'Control Panel'!$C$44)</f>
        <v>11843783.601444174</v>
      </c>
      <c r="AF27" s="90">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149760.70216320083</v>
      </c>
      <c r="AG27" s="90">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43821.999325343444</v>
      </c>
      <c r="AH27" s="90">
        <f t="shared" si="7"/>
        <v>-105938.70283785739</v>
      </c>
      <c r="AI27" s="91">
        <f t="shared" si="8"/>
        <v>677381.48035609955</v>
      </c>
      <c r="AJ27" s="91">
        <f t="shared" si="8"/>
        <v>192256.36872090126</v>
      </c>
      <c r="AK27" s="91">
        <f t="shared" si="9"/>
        <v>-485125.11163519829</v>
      </c>
    </row>
    <row r="28" spans="1:37" s="93" customFormat="1" ht="14" x14ac:dyDescent="0.3">
      <c r="A28" s="85" t="str">
        <f>'ESTIMATED Earned Revenue'!A29</f>
        <v>Buffalo, NY</v>
      </c>
      <c r="B28" s="85"/>
      <c r="C28" s="94">
        <f>'ESTIMATED Earned Revenue'!$I29*1.07925</f>
        <v>12670492.426840911</v>
      </c>
      <c r="D28" s="94">
        <f>'ESTIMATED Earned Revenue'!$L29*1.07925</f>
        <v>11625453.86693182</v>
      </c>
      <c r="E28" s="95">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5">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39474.803786693185</v>
      </c>
      <c r="G28" s="88">
        <f t="shared" si="0"/>
        <v>9.1996370943940517E-3</v>
      </c>
      <c r="H28" s="89">
        <f t="shared" si="1"/>
        <v>3.395549476049088E-3</v>
      </c>
      <c r="I28" s="90">
        <f t="shared" si="2"/>
        <v>-77089.128347511374</v>
      </c>
      <c r="J28" s="90">
        <f>C28*(1+'Control Panel'!$C$44)</f>
        <v>13557426.896719776</v>
      </c>
      <c r="K28" s="90">
        <f>D28*(1+'Control Panel'!$C$44)</f>
        <v>12439235.637617048</v>
      </c>
      <c r="L28" s="91">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122594.94858359889</v>
      </c>
      <c r="M28" s="91">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46025.17185918308</v>
      </c>
      <c r="N28" s="91">
        <f t="shared" si="3"/>
        <v>-76569.776724415802</v>
      </c>
      <c r="O28" s="91">
        <f>J28*(1+'Control Panel'!$C$44)</f>
        <v>14506446.779490162</v>
      </c>
      <c r="P28" s="91">
        <f>K28*(1+'Control Panel'!$C$44)</f>
        <v>13309982.132250242</v>
      </c>
      <c r="Q28" s="91">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128984.28242045082</v>
      </c>
      <c r="R28" s="91">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49246.933889325897</v>
      </c>
      <c r="S28" s="91">
        <f t="shared" si="4"/>
        <v>-79737.348531124924</v>
      </c>
      <c r="T28" s="91">
        <f>O28*(1+'Control Panel'!$C$44)</f>
        <v>15521898.054054474</v>
      </c>
      <c r="U28" s="91">
        <f>P28*(1+'Control Panel'!$C$44)</f>
        <v>14241680.88150776</v>
      </c>
      <c r="V28" s="91">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135755.10024896238</v>
      </c>
      <c r="W28" s="90">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52694.219261578713</v>
      </c>
      <c r="X28" s="91">
        <f t="shared" si="5"/>
        <v>-83060.880987383658</v>
      </c>
      <c r="Y28" s="90">
        <f>T28*(1+'Control Panel'!$C$44)</f>
        <v>16608430.917838288</v>
      </c>
      <c r="Z28" s="90">
        <f>U28*(1+'Control Panel'!$C$44)</f>
        <v>15238598.543213304</v>
      </c>
      <c r="AA28" s="90">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142932.13286724215</v>
      </c>
      <c r="AB28" s="90">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56382.814609889225</v>
      </c>
      <c r="AC28" s="92">
        <f t="shared" si="6"/>
        <v>-86549.318257352919</v>
      </c>
      <c r="AD28" s="92">
        <f>Y28*(1+'Control Panel'!$C$44)</f>
        <v>17771021.082086969</v>
      </c>
      <c r="AE28" s="90">
        <f>Z28*(1+'Control Panel'!$C$44)</f>
        <v>16305300.441238236</v>
      </c>
      <c r="AF28" s="90">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150541.78303682708</v>
      </c>
      <c r="AG28" s="90">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60329.611632581473</v>
      </c>
      <c r="AH28" s="90">
        <f t="shared" si="7"/>
        <v>-90212.171404245601</v>
      </c>
      <c r="AI28" s="91">
        <f t="shared" si="8"/>
        <v>680808.24715708126</v>
      </c>
      <c r="AJ28" s="91">
        <f t="shared" si="8"/>
        <v>264678.75125255837</v>
      </c>
      <c r="AK28" s="91">
        <f t="shared" si="9"/>
        <v>-416129.49590452289</v>
      </c>
    </row>
    <row r="29" spans="1:37" s="93" customFormat="1" ht="14" x14ac:dyDescent="0.3">
      <c r="A29" s="85" t="str">
        <f>'ESTIMATED Earned Revenue'!A30</f>
        <v>Sandusky, OH</v>
      </c>
      <c r="B29" s="85"/>
      <c r="C29" s="94">
        <f>'ESTIMATED Earned Revenue'!$I30*1.07925</f>
        <v>12670955.13075</v>
      </c>
      <c r="D29" s="94">
        <f>'ESTIMATED Earned Revenue'!$L30*1.07925</f>
        <v>10079692.069500001</v>
      </c>
      <c r="E29" s="95">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5">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37294.860657150006</v>
      </c>
      <c r="G29" s="88">
        <f t="shared" si="0"/>
        <v>9.1994837366968403E-3</v>
      </c>
      <c r="H29" s="89">
        <f t="shared" si="1"/>
        <v>3.7000000000000002E-3</v>
      </c>
      <c r="I29" s="90">
        <f t="shared" si="2"/>
        <v>-79271.384996600013</v>
      </c>
      <c r="J29" s="90">
        <f>C29*(1+'Control Panel'!$C$44)</f>
        <v>13557921.989902502</v>
      </c>
      <c r="K29" s="90">
        <f>D29*(1+'Control Panel'!$C$44)</f>
        <v>10785270.514365003</v>
      </c>
      <c r="L29" s="91">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122597.42404951251</v>
      </c>
      <c r="M29" s="91">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39905.500903150511</v>
      </c>
      <c r="N29" s="91">
        <f t="shared" si="3"/>
        <v>-82691.923146362009</v>
      </c>
      <c r="O29" s="91">
        <f>J29*(1+'Control Panel'!$C$44)</f>
        <v>14506976.529195677</v>
      </c>
      <c r="P29" s="91">
        <f>K29*(1+'Control Panel'!$C$44)</f>
        <v>11540239.450370554</v>
      </c>
      <c r="Q29" s="91">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128986.93116897839</v>
      </c>
      <c r="R29" s="91">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42698.885966371054</v>
      </c>
      <c r="S29" s="91">
        <f t="shared" si="4"/>
        <v>-86288.045202607347</v>
      </c>
      <c r="T29" s="91">
        <f>O29*(1+'Control Panel'!$C$44)</f>
        <v>15522464.886239376</v>
      </c>
      <c r="U29" s="91">
        <f>P29*(1+'Control Panel'!$C$44)</f>
        <v>12348056.211896494</v>
      </c>
      <c r="V29" s="91">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135757.93440988689</v>
      </c>
      <c r="W29" s="90">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45687.807984017032</v>
      </c>
      <c r="X29" s="91">
        <f t="shared" si="5"/>
        <v>-90070.12642586985</v>
      </c>
      <c r="Y29" s="90">
        <f>T29*(1+'Control Panel'!$C$44)</f>
        <v>16609037.428276133</v>
      </c>
      <c r="Z29" s="90">
        <f>U29*(1+'Control Panel'!$C$44)</f>
        <v>13212420.14672925</v>
      </c>
      <c r="AA29" s="90">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142935.16541943137</v>
      </c>
      <c r="AB29" s="90">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48885.954542898224</v>
      </c>
      <c r="AC29" s="92">
        <f t="shared" si="6"/>
        <v>-94049.21087653315</v>
      </c>
      <c r="AD29" s="92">
        <f>Y29*(1+'Control Panel'!$C$44)</f>
        <v>17771670.048255462</v>
      </c>
      <c r="AE29" s="90">
        <f>Z29*(1+'Control Panel'!$C$44)</f>
        <v>14137289.557000298</v>
      </c>
      <c r="AF29" s="90">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150545.02786766956</v>
      </c>
      <c r="AG29" s="90">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52307.971360901109</v>
      </c>
      <c r="AH29" s="90">
        <f t="shared" si="7"/>
        <v>-98237.056506768451</v>
      </c>
      <c r="AI29" s="91">
        <f t="shared" si="8"/>
        <v>680822.48291547876</v>
      </c>
      <c r="AJ29" s="91">
        <f t="shared" si="8"/>
        <v>229486.12075733792</v>
      </c>
      <c r="AK29" s="91">
        <f t="shared" si="9"/>
        <v>-451336.36215814087</v>
      </c>
    </row>
    <row r="30" spans="1:37" s="93" customFormat="1" ht="14" x14ac:dyDescent="0.3">
      <c r="A30" s="85" t="str">
        <f>'ESTIMATED Earned Revenue'!A31</f>
        <v>Lafayette, LA</v>
      </c>
      <c r="B30" s="85"/>
      <c r="C30" s="94">
        <f>'ESTIMATED Earned Revenue'!$I31*1.07925</f>
        <v>12858591.4959675</v>
      </c>
      <c r="D30" s="94">
        <f>'ESTIMATED Earned Revenue'!$L31*1.07925</f>
        <v>11910940.9023825</v>
      </c>
      <c r="E30" s="95">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5">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39503.352490238256</v>
      </c>
      <c r="G30" s="88">
        <f t="shared" si="0"/>
        <v>9.138203629587836E-3</v>
      </c>
      <c r="H30" s="89">
        <f t="shared" si="1"/>
        <v>3.3165601957051562E-3</v>
      </c>
      <c r="I30" s="90">
        <f t="shared" si="2"/>
        <v>-78001.074989599234</v>
      </c>
      <c r="J30" s="90">
        <f>C30*(1+'Control Panel'!$C$44)</f>
        <v>13758692.900685227</v>
      </c>
      <c r="K30" s="90">
        <f>D30*(1+'Control Panel'!$C$44)</f>
        <v>12744706.765549276</v>
      </c>
      <c r="L30" s="91">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123601.27860342614</v>
      </c>
      <c r="M30" s="91">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47155.415032532321</v>
      </c>
      <c r="N30" s="91">
        <f t="shared" si="3"/>
        <v>-76445.863570893824</v>
      </c>
      <c r="O30" s="91">
        <f>J30*(1+'Control Panel'!$C$44)</f>
        <v>14721801.403733194</v>
      </c>
      <c r="P30" s="91">
        <f>K30*(1+'Control Panel'!$C$44)</f>
        <v>13636836.239137726</v>
      </c>
      <c r="Q30" s="91">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130061.05554166598</v>
      </c>
      <c r="R30" s="91">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50456.29408480959</v>
      </c>
      <c r="S30" s="91">
        <f t="shared" si="4"/>
        <v>-79604.761456856388</v>
      </c>
      <c r="T30" s="91">
        <f>O30*(1+'Control Panel'!$C$44)</f>
        <v>15752327.501994519</v>
      </c>
      <c r="U30" s="91">
        <f>P30*(1+'Control Panel'!$C$44)</f>
        <v>14591414.775877368</v>
      </c>
      <c r="V30" s="91">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136907.2474886626</v>
      </c>
      <c r="W30" s="90">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53988.234670746264</v>
      </c>
      <c r="X30" s="91">
        <f t="shared" si="5"/>
        <v>-82919.012817916344</v>
      </c>
      <c r="Y30" s="90">
        <f>T30*(1+'Control Panel'!$C$44)</f>
        <v>16854990.427134138</v>
      </c>
      <c r="Z30" s="90">
        <f>U30*(1+'Control Panel'!$C$44)</f>
        <v>15612813.810188785</v>
      </c>
      <c r="AA30" s="90">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144164.93041372142</v>
      </c>
      <c r="AB30" s="90">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57767.41109769851</v>
      </c>
      <c r="AC30" s="92">
        <f t="shared" si="6"/>
        <v>-86397.51931602291</v>
      </c>
      <c r="AD30" s="92">
        <f>Y30*(1+'Control Panel'!$C$44)</f>
        <v>18034839.757033527</v>
      </c>
      <c r="AE30" s="90">
        <f>Z30*(1+'Control Panel'!$C$44)</f>
        <v>16705710.776902001</v>
      </c>
      <c r="AF30" s="90">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151860.87641155988</v>
      </c>
      <c r="AG30" s="90">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61811.129874537408</v>
      </c>
      <c r="AH30" s="90">
        <f t="shared" si="7"/>
        <v>-90049.746537022467</v>
      </c>
      <c r="AI30" s="91">
        <f t="shared" si="8"/>
        <v>686595.38845903601</v>
      </c>
      <c r="AJ30" s="91">
        <f t="shared" si="8"/>
        <v>271178.48476032406</v>
      </c>
      <c r="AK30" s="91">
        <f t="shared" si="9"/>
        <v>-415416.90369871195</v>
      </c>
    </row>
    <row r="31" spans="1:37" s="93" customFormat="1" ht="14" x14ac:dyDescent="0.3">
      <c r="A31" s="85" t="str">
        <f>'ESTIMATED Earned Revenue'!A32</f>
        <v>Fort Wayne, IN</v>
      </c>
      <c r="B31" s="85"/>
      <c r="C31" s="94">
        <f>'ESTIMATED Earned Revenue'!$I32*1.07925</f>
        <v>13404648.426645</v>
      </c>
      <c r="D31" s="94">
        <f>'ESTIMATED Earned Revenue'!$L32*1.07925</f>
        <v>12391039.782292498</v>
      </c>
      <c r="E31" s="95">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5">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39551.362378229249</v>
      </c>
      <c r="G31" s="88">
        <f t="shared" si="0"/>
        <v>8.9696281697496261E-3</v>
      </c>
      <c r="H31" s="89">
        <f t="shared" si="1"/>
        <v>3.1919324829180517E-3</v>
      </c>
      <c r="I31" s="90">
        <f t="shared" si="2"/>
        <v>-80683.349754995754</v>
      </c>
      <c r="J31" s="90">
        <f>C31*(1+'Control Panel'!$C$44)</f>
        <v>14342973.81651015</v>
      </c>
      <c r="K31" s="90">
        <f>D31*(1+'Control Panel'!$C$44)</f>
        <v>13258412.567052973</v>
      </c>
      <c r="L31" s="91">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126522.68318255075</v>
      </c>
      <c r="M31" s="91">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49056.126498096004</v>
      </c>
      <c r="N31" s="91">
        <f t="shared" si="3"/>
        <v>-77466.556684454757</v>
      </c>
      <c r="O31" s="91">
        <f>J31*(1+'Control Panel'!$C$44)</f>
        <v>15346981.983665861</v>
      </c>
      <c r="P31" s="91">
        <f>K31*(1+'Control Panel'!$C$44)</f>
        <v>14186501.446746683</v>
      </c>
      <c r="Q31" s="91">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133186.95844132931</v>
      </c>
      <c r="R31" s="91">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52490.055352962729</v>
      </c>
      <c r="S31" s="91">
        <f t="shared" si="4"/>
        <v>-80696.903088366584</v>
      </c>
      <c r="T31" s="91">
        <f>O31*(1+'Control Panel'!$C$44)</f>
        <v>16421270.722522473</v>
      </c>
      <c r="U31" s="91">
        <f>P31*(1+'Control Panel'!$C$44)</f>
        <v>15179556.548018951</v>
      </c>
      <c r="V31" s="91">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140251.96359130237</v>
      </c>
      <c r="W31" s="90">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56164.359227670124</v>
      </c>
      <c r="X31" s="91">
        <f t="shared" si="5"/>
        <v>-84087.604363632243</v>
      </c>
      <c r="Y31" s="90">
        <f>T31*(1+'Control Panel'!$C$44)</f>
        <v>17570759.673099048</v>
      </c>
      <c r="Z31" s="90">
        <f>U31*(1+'Control Panel'!$C$44)</f>
        <v>16242125.506380279</v>
      </c>
      <c r="AA31" s="90">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147743.77664354595</v>
      </c>
      <c r="AB31" s="90">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60095.864373607037</v>
      </c>
      <c r="AC31" s="92">
        <f t="shared" si="6"/>
        <v>-87647.912269938912</v>
      </c>
      <c r="AD31" s="92">
        <f>Y31*(1+'Control Panel'!$C$44)</f>
        <v>18800712.850215983</v>
      </c>
      <c r="AE31" s="90">
        <f>Z31*(1+'Control Panel'!$C$44)</f>
        <v>17379074.2918269</v>
      </c>
      <c r="AF31" s="90">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155690.24187747214</v>
      </c>
      <c r="AG31" s="90">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64302.57487975953</v>
      </c>
      <c r="AH31" s="90">
        <f t="shared" si="7"/>
        <v>-91387.666997712615</v>
      </c>
      <c r="AI31" s="91">
        <f t="shared" si="8"/>
        <v>703395.6237362005</v>
      </c>
      <c r="AJ31" s="91">
        <f t="shared" si="8"/>
        <v>282108.98033209541</v>
      </c>
      <c r="AK31" s="91">
        <f t="shared" si="9"/>
        <v>-421286.6434041051</v>
      </c>
    </row>
    <row r="32" spans="1:37" s="93" customFormat="1" ht="14" x14ac:dyDescent="0.3">
      <c r="A32" s="85" t="str">
        <f>'ESTIMATED Earned Revenue'!A33</f>
        <v>Kalamazoo, MI</v>
      </c>
      <c r="B32" s="85"/>
      <c r="C32" s="94">
        <f>'ESTIMATED Earned Revenue'!$I33*1.07925</f>
        <v>13675788.68475</v>
      </c>
      <c r="D32" s="94">
        <f>'ESTIMATED Earned Revenue'!$L33*1.07925</f>
        <v>12065704.176000001</v>
      </c>
      <c r="E32" s="95">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5">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39518.828817600006</v>
      </c>
      <c r="G32" s="88">
        <f t="shared" si="0"/>
        <v>8.8909251397937001E-3</v>
      </c>
      <c r="H32" s="89">
        <f t="shared" si="1"/>
        <v>3.2753023148211491E-3</v>
      </c>
      <c r="I32" s="90">
        <f t="shared" si="2"/>
        <v>-82071.584606149991</v>
      </c>
      <c r="J32" s="90">
        <f>C32*(1+'Control Panel'!$C$44)</f>
        <v>14633093.8926825</v>
      </c>
      <c r="K32" s="90">
        <f>D32*(1+'Control Panel'!$C$44)</f>
        <v>12910303.468320001</v>
      </c>
      <c r="L32" s="91">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127973.28356341251</v>
      </c>
      <c r="M32" s="91">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47768.122832784007</v>
      </c>
      <c r="N32" s="91">
        <f t="shared" si="3"/>
        <v>-80205.1607306285</v>
      </c>
      <c r="O32" s="91">
        <f>J32*(1+'Control Panel'!$C$44)</f>
        <v>15657410.465170275</v>
      </c>
      <c r="P32" s="91">
        <f>K32*(1+'Control Panel'!$C$44)</f>
        <v>13814024.711102402</v>
      </c>
      <c r="Q32" s="91">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134739.10084885138</v>
      </c>
      <c r="R32" s="91">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51111.89143107889</v>
      </c>
      <c r="S32" s="91">
        <f t="shared" si="4"/>
        <v>-83627.209417772479</v>
      </c>
      <c r="T32" s="91">
        <f>O32*(1+'Control Panel'!$C$44)</f>
        <v>16753429.197732195</v>
      </c>
      <c r="U32" s="91">
        <f>P32*(1+'Control Panel'!$C$44)</f>
        <v>14781006.44087957</v>
      </c>
      <c r="V32" s="91">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141912.755967351</v>
      </c>
      <c r="W32" s="90">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54689.723831254414</v>
      </c>
      <c r="X32" s="91">
        <f t="shared" si="5"/>
        <v>-87223.03213609659</v>
      </c>
      <c r="Y32" s="90">
        <f>T32*(1+'Control Panel'!$C$44)</f>
        <v>17926169.241573449</v>
      </c>
      <c r="Z32" s="90">
        <f>U32*(1+'Control Panel'!$C$44)</f>
        <v>15815676.891741142</v>
      </c>
      <c r="AA32" s="90">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149520.82448591798</v>
      </c>
      <c r="AB32" s="90">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58518.004499442228</v>
      </c>
      <c r="AC32" s="92">
        <f t="shared" si="6"/>
        <v>-91002.819986475748</v>
      </c>
      <c r="AD32" s="92">
        <f>Y32*(1+'Control Panel'!$C$44)</f>
        <v>19181001.088483591</v>
      </c>
      <c r="AE32" s="90">
        <f>Z32*(1+'Control Panel'!$C$44)</f>
        <v>16922774.274163023</v>
      </c>
      <c r="AF32" s="90">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157591.68306881021</v>
      </c>
      <c r="AG32" s="90">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62614.264814403185</v>
      </c>
      <c r="AH32" s="90">
        <f t="shared" si="7"/>
        <v>-94977.418254407021</v>
      </c>
      <c r="AI32" s="91">
        <f t="shared" si="8"/>
        <v>711737.6479343432</v>
      </c>
      <c r="AJ32" s="91">
        <f t="shared" si="8"/>
        <v>274702.0074089627</v>
      </c>
      <c r="AK32" s="91">
        <f t="shared" si="9"/>
        <v>-437035.6405253805</v>
      </c>
    </row>
    <row r="33" spans="1:37" s="93" customFormat="1" ht="14" x14ac:dyDescent="0.3">
      <c r="A33" s="85" t="str">
        <f>'ESTIMATED Earned Revenue'!A34</f>
        <v>Knoxville, TN</v>
      </c>
      <c r="B33" s="85"/>
      <c r="C33" s="94">
        <f>'ESTIMATED Earned Revenue'!$I34*1.07925</f>
        <v>14033433.528480001</v>
      </c>
      <c r="D33" s="94">
        <f>'ESTIMATED Earned Revenue'!$L34*1.07925</f>
        <v>12608398.163677499</v>
      </c>
      <c r="E33" s="95">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5">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39573.098216367755</v>
      </c>
      <c r="G33" s="88">
        <f t="shared" si="0"/>
        <v>8.7917641389764351E-3</v>
      </c>
      <c r="H33" s="89">
        <f t="shared" si="1"/>
        <v>3.1386301180090148E-3</v>
      </c>
      <c r="I33" s="90">
        <f t="shared" si="2"/>
        <v>-83805.53942603225</v>
      </c>
      <c r="J33" s="90">
        <f>C33*(1+'Control Panel'!$C$44)</f>
        <v>15015773.875473602</v>
      </c>
      <c r="K33" s="90">
        <f>D33*(1+'Control Panel'!$C$44)</f>
        <v>13490986.035134925</v>
      </c>
      <c r="L33" s="91">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129886.68347736802</v>
      </c>
      <c r="M33" s="91">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49916.648329999225</v>
      </c>
      <c r="N33" s="91">
        <f t="shared" si="3"/>
        <v>-79970.035147368792</v>
      </c>
      <c r="O33" s="91">
        <f>J33*(1+'Control Panel'!$C$44)</f>
        <v>16066878.046756756</v>
      </c>
      <c r="P33" s="91">
        <f>K33*(1+'Control Panel'!$C$44)</f>
        <v>14435355.05759437</v>
      </c>
      <c r="Q33" s="91">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136786.43875678378</v>
      </c>
      <c r="R33" s="91">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53410.813713099174</v>
      </c>
      <c r="S33" s="91">
        <f t="shared" si="4"/>
        <v>-83375.625043684617</v>
      </c>
      <c r="T33" s="91">
        <f>O33*(1+'Control Panel'!$C$44)</f>
        <v>17191559.510029729</v>
      </c>
      <c r="U33" s="91">
        <f>P33*(1+'Control Panel'!$C$44)</f>
        <v>15445829.911625978</v>
      </c>
      <c r="V33" s="91">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144103.40752883867</v>
      </c>
      <c r="W33" s="90">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57149.570673016118</v>
      </c>
      <c r="X33" s="91">
        <f t="shared" si="5"/>
        <v>-86953.836855822548</v>
      </c>
      <c r="Y33" s="90">
        <f>T33*(1+'Control Panel'!$C$44)</f>
        <v>18394968.675731812</v>
      </c>
      <c r="Z33" s="90">
        <f>U33*(1+'Control Panel'!$C$44)</f>
        <v>16527038.005439797</v>
      </c>
      <c r="AA33" s="90">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151864.82165670977</v>
      </c>
      <c r="AB33" s="90">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61150.040620127256</v>
      </c>
      <c r="AC33" s="92">
        <f t="shared" si="6"/>
        <v>-90714.781036582513</v>
      </c>
      <c r="AD33" s="92">
        <f>Y33*(1+'Control Panel'!$C$44)</f>
        <v>19682616.483033039</v>
      </c>
      <c r="AE33" s="90">
        <f>Z33*(1+'Control Panel'!$C$44)</f>
        <v>17683930.665820584</v>
      </c>
      <c r="AF33" s="90">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160099.76004155743</v>
      </c>
      <c r="AG33" s="90">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65430.54346353616</v>
      </c>
      <c r="AH33" s="90">
        <f t="shared" si="7"/>
        <v>-94669.216578021267</v>
      </c>
      <c r="AI33" s="91">
        <f t="shared" si="8"/>
        <v>722741.11146125779</v>
      </c>
      <c r="AJ33" s="91">
        <f t="shared" si="8"/>
        <v>287057.61679977796</v>
      </c>
      <c r="AK33" s="91">
        <f t="shared" si="9"/>
        <v>-435683.49466147984</v>
      </c>
    </row>
    <row r="34" spans="1:37" s="93" customFormat="1" ht="14" x14ac:dyDescent="0.3">
      <c r="A34" s="85" t="str">
        <f>'ESTIMATED Earned Revenue'!A35</f>
        <v>Kingsport, TN</v>
      </c>
      <c r="B34" s="85"/>
      <c r="C34" s="94">
        <f>'ESTIMATED Earned Revenue'!$I35*1.07925</f>
        <v>14148387.003802499</v>
      </c>
      <c r="D34" s="94">
        <f>'ESTIMATED Earned Revenue'!$L35*1.07925</f>
        <v>13538236.297222501</v>
      </c>
      <c r="E34" s="95">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5">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39666.082029722253</v>
      </c>
      <c r="G34" s="88">
        <f t="shared" si="0"/>
        <v>8.760956636661054E-3</v>
      </c>
      <c r="H34" s="89">
        <f t="shared" si="1"/>
        <v>2.929929804657061E-3</v>
      </c>
      <c r="I34" s="90">
        <f t="shared" si="2"/>
        <v>-84287.322989290245</v>
      </c>
      <c r="J34" s="90">
        <f>C34*(1+'Control Panel'!$C$44)</f>
        <v>15138774.094068674</v>
      </c>
      <c r="K34" s="90">
        <f>D34*(1+'Control Panel'!$C$44)</f>
        <v>14485912.838028077</v>
      </c>
      <c r="L34" s="91">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130501.68457034338</v>
      </c>
      <c r="M34" s="91">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53597.877500703886</v>
      </c>
      <c r="N34" s="91">
        <f t="shared" si="3"/>
        <v>-76903.807069639501</v>
      </c>
      <c r="O34" s="91">
        <f>J34*(1+'Control Panel'!$C$44)</f>
        <v>16198488.280653482</v>
      </c>
      <c r="P34" s="91">
        <f>K34*(1+'Control Panel'!$C$44)</f>
        <v>15499926.736690043</v>
      </c>
      <c r="Q34" s="91">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137444.48992626742</v>
      </c>
      <c r="R34" s="91">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57349.728925753159</v>
      </c>
      <c r="S34" s="91">
        <f t="shared" si="4"/>
        <v>-80094.761000514263</v>
      </c>
      <c r="T34" s="91">
        <f>O34*(1+'Control Panel'!$C$44)</f>
        <v>17332382.460299227</v>
      </c>
      <c r="U34" s="91">
        <f>P34*(1+'Control Panel'!$C$44)</f>
        <v>16584921.608258346</v>
      </c>
      <c r="V34" s="91">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144807.52228018615</v>
      </c>
      <c r="W34" s="90">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61364.20995055588</v>
      </c>
      <c r="X34" s="91">
        <f t="shared" si="5"/>
        <v>-83443.31232963028</v>
      </c>
      <c r="Y34" s="90">
        <f>T34*(1+'Control Panel'!$C$44)</f>
        <v>18545649.232520174</v>
      </c>
      <c r="Z34" s="90">
        <f>U34*(1+'Control Panel'!$C$44)</f>
        <v>17745866.120836433</v>
      </c>
      <c r="AA34" s="90">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152618.2244406516</v>
      </c>
      <c r="AB34" s="90">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65659.704647094812</v>
      </c>
      <c r="AC34" s="92">
        <f t="shared" si="6"/>
        <v>-86958.519793556785</v>
      </c>
      <c r="AD34" s="92">
        <f>Y34*(1+'Control Panel'!$C$44)</f>
        <v>19843844.678796589</v>
      </c>
      <c r="AE34" s="90">
        <f>Z34*(1+'Control Panel'!$C$44)</f>
        <v>18988076.749294985</v>
      </c>
      <c r="AF34" s="90">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160905.9010203752</v>
      </c>
      <c r="AG34" s="90">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70255.883972391443</v>
      </c>
      <c r="AH34" s="90">
        <f t="shared" si="7"/>
        <v>-90650.017047983754</v>
      </c>
      <c r="AI34" s="91">
        <f t="shared" si="8"/>
        <v>726277.82223782374</v>
      </c>
      <c r="AJ34" s="91">
        <f t="shared" si="8"/>
        <v>308227.40499649919</v>
      </c>
      <c r="AK34" s="91">
        <f t="shared" si="9"/>
        <v>-418050.41724132455</v>
      </c>
    </row>
    <row r="35" spans="1:37" s="93" customFormat="1" ht="14" x14ac:dyDescent="0.3">
      <c r="A35" s="85" t="str">
        <f>'ESTIMATED Earned Revenue'!A36</f>
        <v>Zanesville, OH</v>
      </c>
      <c r="B35" s="85"/>
      <c r="C35" s="94">
        <f>'ESTIMATED Earned Revenue'!$I36*1.07925</f>
        <v>14449632.519750001</v>
      </c>
      <c r="D35" s="94">
        <f>'ESTIMATED Earned Revenue'!$L36*1.07925</f>
        <v>11304172.425000001</v>
      </c>
      <c r="E35" s="95">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5">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39442.675642500006</v>
      </c>
      <c r="G35" s="88">
        <f t="shared" si="0"/>
        <v>8.6825483227528227E-3</v>
      </c>
      <c r="H35" s="89">
        <f t="shared" si="1"/>
        <v>3.4892139078902987E-3</v>
      </c>
      <c r="I35" s="90">
        <f t="shared" si="2"/>
        <v>-86016.956956249996</v>
      </c>
      <c r="J35" s="90">
        <f>C35*(1+'Control Panel'!$C$44)</f>
        <v>15461106.796132501</v>
      </c>
      <c r="K35" s="90">
        <f>D35*(1+'Control Panel'!$C$44)</f>
        <v>12095464.494750002</v>
      </c>
      <c r="L35" s="91">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132113.34808066252</v>
      </c>
      <c r="M35" s="91">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44753.218630575007</v>
      </c>
      <c r="N35" s="91">
        <f t="shared" si="3"/>
        <v>-87360.129450087508</v>
      </c>
      <c r="O35" s="91">
        <f>J35*(1+'Control Panel'!$C$44)</f>
        <v>16543384.271861777</v>
      </c>
      <c r="P35" s="91">
        <f>K35*(1+'Control Panel'!$C$44)</f>
        <v>12942147.009382503</v>
      </c>
      <c r="Q35" s="91">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139168.96988230888</v>
      </c>
      <c r="R35" s="91">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47885.943934715266</v>
      </c>
      <c r="S35" s="91">
        <f t="shared" si="4"/>
        <v>-91283.025947593618</v>
      </c>
      <c r="T35" s="91">
        <f>O35*(1+'Control Panel'!$C$44)</f>
        <v>17701421.170892101</v>
      </c>
      <c r="U35" s="91">
        <f>P35*(1+'Control Panel'!$C$44)</f>
        <v>13848097.300039278</v>
      </c>
      <c r="V35" s="91">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146652.71583315052</v>
      </c>
      <c r="W35" s="90">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51237.960010145332</v>
      </c>
      <c r="X35" s="91">
        <f t="shared" si="5"/>
        <v>-95414.755823005195</v>
      </c>
      <c r="Y35" s="90">
        <f>T35*(1+'Control Panel'!$C$44)</f>
        <v>18940520.652854551</v>
      </c>
      <c r="Z35" s="90">
        <f>U35*(1+'Control Panel'!$C$44)</f>
        <v>14817464.111042028</v>
      </c>
      <c r="AA35" s="90">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154592.58154232346</v>
      </c>
      <c r="AB35" s="90">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54824.617210855504</v>
      </c>
      <c r="AC35" s="92">
        <f t="shared" si="6"/>
        <v>-99767.964331467956</v>
      </c>
      <c r="AD35" s="92">
        <f>Y35*(1+'Control Panel'!$C$44)</f>
        <v>20266357.098554369</v>
      </c>
      <c r="AE35" s="90">
        <f>Z35*(1+'Control Panel'!$C$44)</f>
        <v>15854686.598814972</v>
      </c>
      <c r="AF35" s="90">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163018.46311916408</v>
      </c>
      <c r="AG35" s="90">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58662.340415615399</v>
      </c>
      <c r="AH35" s="90">
        <f t="shared" si="7"/>
        <v>-104356.12270354868</v>
      </c>
      <c r="AI35" s="91">
        <f t="shared" ref="AI35:AJ66" si="10">L35+Q35+V35+AA35+AF35</f>
        <v>735546.07845760952</v>
      </c>
      <c r="AJ35" s="91">
        <f t="shared" si="10"/>
        <v>257364.0802019065</v>
      </c>
      <c r="AK35" s="91">
        <f t="shared" si="9"/>
        <v>-478181.99825570302</v>
      </c>
    </row>
    <row r="36" spans="1:37" s="93" customFormat="1" ht="14" x14ac:dyDescent="0.3">
      <c r="A36" s="85" t="str">
        <f>'ESTIMATED Earned Revenue'!A37</f>
        <v>Johnstown, PA</v>
      </c>
      <c r="B36" s="85"/>
      <c r="C36" s="94">
        <f>'ESTIMATED Earned Revenue'!$I37*1.07925</f>
        <v>14919681.143055001</v>
      </c>
      <c r="D36" s="94">
        <f>'ESTIMATED Earned Revenue'!$L37*1.07925</f>
        <v>10369899.696375001</v>
      </c>
      <c r="E36" s="95">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5">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38368.628876587507</v>
      </c>
      <c r="G36" s="88">
        <f t="shared" si="0"/>
        <v>8.5665286335405051E-3</v>
      </c>
      <c r="H36" s="89">
        <f t="shared" si="1"/>
        <v>3.7000000000000002E-3</v>
      </c>
      <c r="I36" s="90">
        <f t="shared" si="2"/>
        <v>-89441.246838687497</v>
      </c>
      <c r="J36" s="90">
        <f>C36*(1+'Control Panel'!$C$44)</f>
        <v>15964058.823068852</v>
      </c>
      <c r="K36" s="90">
        <f>D36*(1+'Control Panel'!$C$44)</f>
        <v>11095792.675121251</v>
      </c>
      <c r="L36" s="91">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134628.10821534425</v>
      </c>
      <c r="M36" s="91">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41054.432897948631</v>
      </c>
      <c r="N36" s="91">
        <f t="shared" si="3"/>
        <v>-93573.675317395624</v>
      </c>
      <c r="O36" s="91">
        <f>J36*(1+'Control Panel'!$C$44)</f>
        <v>17081542.940683674</v>
      </c>
      <c r="P36" s="91">
        <f>K36*(1+'Control Panel'!$C$44)</f>
        <v>11872498.16237974</v>
      </c>
      <c r="Q36" s="91">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141859.76322641838</v>
      </c>
      <c r="R36" s="91">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43928.243200805038</v>
      </c>
      <c r="S36" s="91">
        <f t="shared" si="4"/>
        <v>-97931.520025613339</v>
      </c>
      <c r="T36" s="91">
        <f>O36*(1+'Control Panel'!$C$44)</f>
        <v>18277250.94653153</v>
      </c>
      <c r="U36" s="91">
        <f>P36*(1+'Control Panel'!$C$44)</f>
        <v>12703573.033746323</v>
      </c>
      <c r="V36" s="91">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149531.86471134768</v>
      </c>
      <c r="W36" s="90">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47003.220224861398</v>
      </c>
      <c r="X36" s="91">
        <f t="shared" si="5"/>
        <v>-102528.64448648627</v>
      </c>
      <c r="Y36" s="90">
        <f>T36*(1+'Control Panel'!$C$44)</f>
        <v>19556658.512788739</v>
      </c>
      <c r="Z36" s="90">
        <f>U36*(1+'Control Panel'!$C$44)</f>
        <v>13592823.146108566</v>
      </c>
      <c r="AA36" s="90">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157673.27084199441</v>
      </c>
      <c r="AB36" s="90">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50293.445640601698</v>
      </c>
      <c r="AC36" s="92">
        <f t="shared" si="6"/>
        <v>-107379.82520139271</v>
      </c>
      <c r="AD36" s="92">
        <f>Y36*(1+'Control Panel'!$C$44)</f>
        <v>20925624.608683951</v>
      </c>
      <c r="AE36" s="90">
        <f>Z36*(1+'Control Panel'!$C$44)</f>
        <v>14544320.766336167</v>
      </c>
      <c r="AF36" s="90">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166314.80066981199</v>
      </c>
      <c r="AG36" s="90">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53813.986835443822</v>
      </c>
      <c r="AH36" s="90">
        <f t="shared" si="7"/>
        <v>-112500.81383436816</v>
      </c>
      <c r="AI36" s="91">
        <f t="shared" si="10"/>
        <v>750007.80766491673</v>
      </c>
      <c r="AJ36" s="91">
        <f t="shared" si="10"/>
        <v>236093.32879966061</v>
      </c>
      <c r="AK36" s="91">
        <f t="shared" si="9"/>
        <v>-513914.47886525613</v>
      </c>
    </row>
    <row r="37" spans="1:37" s="93" customFormat="1" ht="14" x14ac:dyDescent="0.3">
      <c r="A37" s="85" t="str">
        <f>'ESTIMATED Earned Revenue'!A38</f>
        <v>Sherman, TX</v>
      </c>
      <c r="B37" s="85"/>
      <c r="C37" s="94">
        <f>'ESTIMATED Earned Revenue'!$I38*1.07925</f>
        <v>15006064.539697502</v>
      </c>
      <c r="D37" s="94">
        <f>'ESTIMATED Earned Revenue'!$L38*1.07925</f>
        <v>14798593.804320002</v>
      </c>
      <c r="E37" s="95">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5">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39792.117780432003</v>
      </c>
      <c r="G37" s="88">
        <f t="shared" si="0"/>
        <v>8.5459976770880033E-3</v>
      </c>
      <c r="H37" s="89">
        <f t="shared" si="1"/>
        <v>2.6889120889861777E-3</v>
      </c>
      <c r="I37" s="90">
        <f t="shared" si="2"/>
        <v>-88449.674918055505</v>
      </c>
      <c r="J37" s="90">
        <f>C37*(1+'Control Panel'!$C$44)</f>
        <v>16056489.057476329</v>
      </c>
      <c r="K37" s="90">
        <f>D37*(1+'Control Panel'!$C$44)</f>
        <v>15834495.370622404</v>
      </c>
      <c r="L37" s="91">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135090.25938738164</v>
      </c>
      <c r="M37" s="91">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58587.6328713029</v>
      </c>
      <c r="N37" s="91">
        <f t="shared" si="3"/>
        <v>-76502.626516078744</v>
      </c>
      <c r="O37" s="91">
        <f>J37*(1+'Control Panel'!$C$44)</f>
        <v>17180443.291499674</v>
      </c>
      <c r="P37" s="91">
        <f>K37*(1+'Control Panel'!$C$44)</f>
        <v>16942910.046565972</v>
      </c>
      <c r="Q37" s="91">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142354.26498049838</v>
      </c>
      <c r="R37" s="91">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62688.767172294101</v>
      </c>
      <c r="S37" s="91">
        <f t="shared" si="4"/>
        <v>-79665.49780820428</v>
      </c>
      <c r="T37" s="91">
        <f>O37*(1+'Control Panel'!$C$44)</f>
        <v>18383074.321904652</v>
      </c>
      <c r="U37" s="91">
        <f>P37*(1+'Control Panel'!$C$44)</f>
        <v>18128913.749825593</v>
      </c>
      <c r="V37" s="91">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150060.98158821327</v>
      </c>
      <c r="W37" s="90">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67076.980874354704</v>
      </c>
      <c r="X37" s="91">
        <f t="shared" si="5"/>
        <v>-82984.000713858564</v>
      </c>
      <c r="Y37" s="90">
        <f>T37*(1+'Control Panel'!$C$44)</f>
        <v>19669889.524437979</v>
      </c>
      <c r="Z37" s="90">
        <f>U37*(1+'Control Panel'!$C$44)</f>
        <v>19397937.712313388</v>
      </c>
      <c r="AA37" s="90">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158239.4259002406</v>
      </c>
      <c r="AB37" s="90">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71772.369535559541</v>
      </c>
      <c r="AC37" s="92">
        <f t="shared" si="6"/>
        <v>-86467.056364681062</v>
      </c>
      <c r="AD37" s="92">
        <f>Y37*(1+'Control Panel'!$C$44)</f>
        <v>21046781.79114864</v>
      </c>
      <c r="AE37" s="90">
        <f>Z37*(1+'Control Panel'!$C$44)</f>
        <v>20755793.352175325</v>
      </c>
      <c r="AF37" s="90">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166920.58658213544</v>
      </c>
      <c r="AG37" s="90">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76796.435403048701</v>
      </c>
      <c r="AH37" s="90">
        <f t="shared" si="7"/>
        <v>-90124.151179086737</v>
      </c>
      <c r="AI37" s="91">
        <f t="shared" si="10"/>
        <v>752665.51843846939</v>
      </c>
      <c r="AJ37" s="91">
        <f t="shared" si="10"/>
        <v>336922.18585655995</v>
      </c>
      <c r="AK37" s="91">
        <f t="shared" si="9"/>
        <v>-415743.33258190943</v>
      </c>
    </row>
    <row r="38" spans="1:37" s="93" customFormat="1" ht="14" x14ac:dyDescent="0.3">
      <c r="A38" s="85" t="str">
        <f>'ESTIMATED Earned Revenue'!A39</f>
        <v>Gulfport, MS</v>
      </c>
      <c r="B38" s="85"/>
      <c r="C38" s="94">
        <f>'ESTIMATED Earned Revenue'!$I39*1.07925</f>
        <v>15262137.982140005</v>
      </c>
      <c r="D38" s="94">
        <f>'ESTIMATED Earned Revenue'!$L39*1.07925</f>
        <v>13075291.070775004</v>
      </c>
      <c r="E38" s="95">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5">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39619.787507077504</v>
      </c>
      <c r="G38" s="88">
        <f t="shared" si="0"/>
        <v>8.4865016986656067E-3</v>
      </c>
      <c r="H38" s="89">
        <f t="shared" si="1"/>
        <v>3.0301266176500606E-3</v>
      </c>
      <c r="I38" s="90">
        <f t="shared" si="2"/>
        <v>-89902.372403622518</v>
      </c>
      <c r="J38" s="90">
        <f>C38*(1+'Control Panel'!$C$44)</f>
        <v>16330487.640889807</v>
      </c>
      <c r="K38" s="90">
        <f>D38*(1+'Control Panel'!$C$44)</f>
        <v>13990561.445729256</v>
      </c>
      <c r="L38" s="91">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136460.25230444904</v>
      </c>
      <c r="M38" s="91">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51765.077349198247</v>
      </c>
      <c r="N38" s="91">
        <f t="shared" si="3"/>
        <v>-84695.174955250783</v>
      </c>
      <c r="O38" s="91">
        <f>J38*(1+'Control Panel'!$C$44)</f>
        <v>17473621.775752094</v>
      </c>
      <c r="P38" s="91">
        <f>K38*(1+'Control Panel'!$C$44)</f>
        <v>14969900.746930305</v>
      </c>
      <c r="Q38" s="91">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143820.15740176049</v>
      </c>
      <c r="R38" s="91">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55388.632763642134</v>
      </c>
      <c r="S38" s="91">
        <f t="shared" si="4"/>
        <v>-88431.524638118353</v>
      </c>
      <c r="T38" s="91">
        <f>O38*(1+'Control Panel'!$C$44)</f>
        <v>18696775.30005474</v>
      </c>
      <c r="U38" s="91">
        <f>P38*(1+'Control Panel'!$C$44)</f>
        <v>16017793.799215427</v>
      </c>
      <c r="V38" s="91">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151629.48647896372</v>
      </c>
      <c r="W38" s="90">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59265.83705709708</v>
      </c>
      <c r="X38" s="91">
        <f t="shared" si="5"/>
        <v>-92363.649421866634</v>
      </c>
      <c r="Y38" s="90">
        <f>T38*(1+'Control Panel'!$C$44)</f>
        <v>20005549.571058571</v>
      </c>
      <c r="Z38" s="90">
        <f>U38*(1+'Control Panel'!$C$44)</f>
        <v>17139039.365160506</v>
      </c>
      <c r="AA38" s="90">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159917.72613334359</v>
      </c>
      <c r="AB38" s="90">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63414.445651093876</v>
      </c>
      <c r="AC38" s="92">
        <f t="shared" si="6"/>
        <v>-96503.280482249713</v>
      </c>
      <c r="AD38" s="92">
        <f>Y38*(1+'Control Panel'!$C$44)</f>
        <v>21405938.041032672</v>
      </c>
      <c r="AE38" s="90">
        <f>Z38*(1+'Control Panel'!$C$44)</f>
        <v>18338772.120721743</v>
      </c>
      <c r="AF38" s="90">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168716.3678315556</v>
      </c>
      <c r="AG38" s="90">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67853.456846670451</v>
      </c>
      <c r="AH38" s="90">
        <f t="shared" si="7"/>
        <v>-100862.91098488515</v>
      </c>
      <c r="AI38" s="91">
        <f t="shared" si="10"/>
        <v>760543.99015007261</v>
      </c>
      <c r="AJ38" s="91">
        <f t="shared" si="10"/>
        <v>297687.44966770179</v>
      </c>
      <c r="AK38" s="91">
        <f t="shared" si="9"/>
        <v>-462856.54048237082</v>
      </c>
    </row>
    <row r="39" spans="1:37" s="93" customFormat="1" ht="14" x14ac:dyDescent="0.3">
      <c r="A39" s="85" t="str">
        <f>'ESTIMATED Earned Revenue'!A40</f>
        <v>Scranton, PA</v>
      </c>
      <c r="B39" s="85"/>
      <c r="C39" s="94">
        <f>'ESTIMATED Earned Revenue'!$I40*1.07925</f>
        <v>16073049.167599771</v>
      </c>
      <c r="D39" s="94">
        <f>'ESTIMATED Earned Revenue'!$L40*1.07925</f>
        <v>7433419.8427697727</v>
      </c>
      <c r="E39" s="95">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5">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27503.653418248159</v>
      </c>
      <c r="G39" s="88">
        <f t="shared" si="0"/>
        <v>8.3106020796143813E-3</v>
      </c>
      <c r="H39" s="89">
        <f t="shared" si="1"/>
        <v>3.7000000000000002E-3</v>
      </c>
      <c r="I39" s="90">
        <f t="shared" si="2"/>
        <v>-106073.06241975071</v>
      </c>
      <c r="J39" s="90">
        <f>C39*(1+'Control Panel'!$C$44)</f>
        <v>17198162.609331757</v>
      </c>
      <c r="K39" s="90">
        <f>D39*(1+'Control Panel'!$C$44)</f>
        <v>7953759.2317636572</v>
      </c>
      <c r="L39" s="91">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140798.62714665878</v>
      </c>
      <c r="M39" s="91">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29428.909157525533</v>
      </c>
      <c r="N39" s="91">
        <f t="shared" si="3"/>
        <v>-111369.71798913325</v>
      </c>
      <c r="O39" s="91">
        <f>J39*(1+'Control Panel'!$C$44)</f>
        <v>18402033.991984982</v>
      </c>
      <c r="P39" s="91">
        <f>K39*(1+'Control Panel'!$C$44)</f>
        <v>8510522.3779871128</v>
      </c>
      <c r="Q39" s="91">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148462.21848292492</v>
      </c>
      <c r="R39" s="91">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31488.93279855232</v>
      </c>
      <c r="S39" s="91">
        <f t="shared" si="4"/>
        <v>-116973.28568437259</v>
      </c>
      <c r="T39" s="91">
        <f>O39*(1+'Control Panel'!$C$44)</f>
        <v>19690176.371423934</v>
      </c>
      <c r="U39" s="91">
        <f>P39*(1+'Control Panel'!$C$44)</f>
        <v>9106258.9444462117</v>
      </c>
      <c r="V39" s="91">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156596.49183580966</v>
      </c>
      <c r="W39" s="90">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33693.158094450984</v>
      </c>
      <c r="X39" s="91">
        <f t="shared" si="5"/>
        <v>-122903.33374135869</v>
      </c>
      <c r="Y39" s="90">
        <f>T39*(1+'Control Panel'!$C$44)</f>
        <v>21068488.71742361</v>
      </c>
      <c r="Z39" s="90">
        <f>U39*(1+'Control Panel'!$C$44)</f>
        <v>9743697.0705574472</v>
      </c>
      <c r="AA39" s="90">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165232.42186516878</v>
      </c>
      <c r="AB39" s="90">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36051.679161062559</v>
      </c>
      <c r="AC39" s="92">
        <f t="shared" si="6"/>
        <v>-129180.74270410623</v>
      </c>
      <c r="AD39" s="92">
        <f>Y39*(1+'Control Panel'!$C$44)</f>
        <v>22543282.927643266</v>
      </c>
      <c r="AE39" s="90">
        <f>Z39*(1+'Control Panel'!$C$44)</f>
        <v>10425755.86549647</v>
      </c>
      <c r="AF39" s="90">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174403.09226460857</v>
      </c>
      <c r="AG39" s="90">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38575.296702336942</v>
      </c>
      <c r="AH39" s="90">
        <f t="shared" si="7"/>
        <v>-135827.79556227161</v>
      </c>
      <c r="AI39" s="91">
        <f t="shared" si="10"/>
        <v>785492.85159517068</v>
      </c>
      <c r="AJ39" s="91">
        <f t="shared" si="10"/>
        <v>169237.97591392836</v>
      </c>
      <c r="AK39" s="91">
        <f t="shared" si="9"/>
        <v>-616254.87568124232</v>
      </c>
    </row>
    <row r="40" spans="1:37" s="93" customFormat="1" ht="14" x14ac:dyDescent="0.3">
      <c r="A40" s="85" t="str">
        <f>'ESTIMATED Earned Revenue'!A41</f>
        <v>Traverse City, MI</v>
      </c>
      <c r="B40" s="85"/>
      <c r="C40" s="94">
        <f>'ESTIMATED Earned Revenue'!$I41*1.07925</f>
        <v>16150969.774500001</v>
      </c>
      <c r="D40" s="94">
        <f>'ESTIMATED Earned Revenue'!$L41*1.07925</f>
        <v>14171434.9919325</v>
      </c>
      <c r="E40" s="95">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5">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39729.401899193253</v>
      </c>
      <c r="G40" s="88">
        <f t="shared" si="0"/>
        <v>8.2946300279759713E-3</v>
      </c>
      <c r="H40" s="89">
        <f t="shared" si="1"/>
        <v>2.8034847509663184E-3</v>
      </c>
      <c r="I40" s="90">
        <f t="shared" si="2"/>
        <v>-94236.916973306754</v>
      </c>
      <c r="J40" s="90">
        <f>C40*(1+'Control Panel'!$C$44)</f>
        <v>17281537.658715002</v>
      </c>
      <c r="K40" s="90">
        <f>D40*(1+'Control Panel'!$C$44)</f>
        <v>15163435.441367775</v>
      </c>
      <c r="L40" s="91">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141215.50239357501</v>
      </c>
      <c r="M40" s="91">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56104.711133060773</v>
      </c>
      <c r="N40" s="91">
        <f t="shared" si="3"/>
        <v>-85110.791260514234</v>
      </c>
      <c r="O40" s="91">
        <f>J40*(1+'Control Panel'!$C$44)</f>
        <v>18491245.294825055</v>
      </c>
      <c r="P40" s="91">
        <f>K40*(1+'Control Panel'!$C$44)</f>
        <v>16224875.92226352</v>
      </c>
      <c r="Q40" s="91">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148908.27499712526</v>
      </c>
      <c r="R40" s="91">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60032.040912375029</v>
      </c>
      <c r="S40" s="91">
        <f t="shared" si="4"/>
        <v>-88876.234084750235</v>
      </c>
      <c r="T40" s="91">
        <f>O40*(1+'Control Panel'!$C$44)</f>
        <v>19785632.465462811</v>
      </c>
      <c r="U40" s="91">
        <f>P40*(1+'Control Panel'!$C$44)</f>
        <v>17360617.236821968</v>
      </c>
      <c r="V40" s="91">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157073.77230600407</v>
      </c>
      <c r="W40" s="90">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64234.283776241282</v>
      </c>
      <c r="X40" s="91">
        <f t="shared" si="5"/>
        <v>-92839.488529762792</v>
      </c>
      <c r="Y40" s="90">
        <f>T40*(1+'Control Panel'!$C$44)</f>
        <v>21170626.738045208</v>
      </c>
      <c r="Z40" s="90">
        <f>U40*(1+'Control Panel'!$C$44)</f>
        <v>18575860.443399508</v>
      </c>
      <c r="AA40" s="90">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165743.11196827676</v>
      </c>
      <c r="AB40" s="90">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68730.68364057818</v>
      </c>
      <c r="AC40" s="92">
        <f t="shared" si="6"/>
        <v>-97012.428327698581</v>
      </c>
      <c r="AD40" s="92">
        <f>Y40*(1+'Control Panel'!$C$44)</f>
        <v>22652570.609708373</v>
      </c>
      <c r="AE40" s="90">
        <f>Z40*(1+'Control Panel'!$C$44)</f>
        <v>19876170.674437474</v>
      </c>
      <c r="AF40" s="90">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174949.5306749341</v>
      </c>
      <c r="AG40" s="90">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73541.831495418664</v>
      </c>
      <c r="AH40" s="90">
        <f t="shared" si="7"/>
        <v>-101407.69917951543</v>
      </c>
      <c r="AI40" s="91">
        <f t="shared" si="10"/>
        <v>787890.19233991532</v>
      </c>
      <c r="AJ40" s="91">
        <f t="shared" si="10"/>
        <v>322643.55095767393</v>
      </c>
      <c r="AK40" s="91">
        <f t="shared" si="9"/>
        <v>-465246.64138224139</v>
      </c>
    </row>
    <row r="41" spans="1:37" s="93" customFormat="1" ht="14" x14ac:dyDescent="0.3">
      <c r="A41" s="85" t="str">
        <f>'ESTIMATED Earned Revenue'!A42</f>
        <v>Santa Rosa, CA</v>
      </c>
      <c r="B41" s="85"/>
      <c r="C41" s="94">
        <f>'ESTIMATED Earned Revenue'!$I42*1.07925</f>
        <v>16173012.398085</v>
      </c>
      <c r="D41" s="94">
        <f>'ESTIMATED Earned Revenue'!$L42*1.07925</f>
        <v>14885453.711422501</v>
      </c>
      <c r="E41" s="95">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5">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39800.803771142251</v>
      </c>
      <c r="G41" s="88">
        <f t="shared" si="0"/>
        <v>8.290139690135933E-3</v>
      </c>
      <c r="H41" s="89">
        <f t="shared" si="1"/>
        <v>2.6738052156650561E-3</v>
      </c>
      <c r="I41" s="90">
        <f t="shared" si="2"/>
        <v>-94275.728219282741</v>
      </c>
      <c r="J41" s="90">
        <f>C41*(1+'Control Panel'!$C$44)</f>
        <v>17305123.265950952</v>
      </c>
      <c r="K41" s="90">
        <f>D41*(1+'Control Panel'!$C$44)</f>
        <v>15927435.471222077</v>
      </c>
      <c r="L41" s="91">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141333.43042975478</v>
      </c>
      <c r="M41" s="91">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58931.511243521687</v>
      </c>
      <c r="N41" s="91">
        <f t="shared" si="3"/>
        <v>-82401.919186233092</v>
      </c>
      <c r="O41" s="91">
        <f>J41*(1+'Control Panel'!$C$44)</f>
        <v>18516481.894567519</v>
      </c>
      <c r="P41" s="91">
        <f>K41*(1+'Control Panel'!$C$44)</f>
        <v>17042355.954207622</v>
      </c>
      <c r="Q41" s="91">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149034.45799583761</v>
      </c>
      <c r="R41" s="91">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63056.717030568201</v>
      </c>
      <c r="S41" s="91">
        <f t="shared" si="4"/>
        <v>-85977.740965269419</v>
      </c>
      <c r="T41" s="91">
        <f>O41*(1+'Control Panel'!$C$44)</f>
        <v>19812635.627187248</v>
      </c>
      <c r="U41" s="91">
        <f>P41*(1+'Control Panel'!$C$44)</f>
        <v>18235320.871002156</v>
      </c>
      <c r="V41" s="91">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157208.78811462625</v>
      </c>
      <c r="W41" s="90">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67470.687222707988</v>
      </c>
      <c r="X41" s="91">
        <f t="shared" si="5"/>
        <v>-89738.100891918264</v>
      </c>
      <c r="Y41" s="90">
        <f>T41*(1+'Control Panel'!$C$44)</f>
        <v>21199520.121090356</v>
      </c>
      <c r="Z41" s="90">
        <f>U41*(1+'Control Panel'!$C$44)</f>
        <v>19511793.331972308</v>
      </c>
      <c r="AA41" s="90">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165887.57888350252</v>
      </c>
      <c r="AB41" s="90">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72193.635328297547</v>
      </c>
      <c r="AC41" s="92">
        <f t="shared" si="6"/>
        <v>-93693.943555204969</v>
      </c>
      <c r="AD41" s="92">
        <f>Y41*(1+'Control Panel'!$C$44)</f>
        <v>22683486.529566683</v>
      </c>
      <c r="AE41" s="90">
        <f>Z41*(1+'Control Panel'!$C$44)</f>
        <v>20877618.865210373</v>
      </c>
      <c r="AF41" s="90">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175104.11027422565</v>
      </c>
      <c r="AG41" s="90">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77247.189801278379</v>
      </c>
      <c r="AH41" s="90">
        <f t="shared" si="7"/>
        <v>-97856.920472947269</v>
      </c>
      <c r="AI41" s="91">
        <f t="shared" si="10"/>
        <v>788568.36569794687</v>
      </c>
      <c r="AJ41" s="91">
        <f t="shared" si="10"/>
        <v>338899.74062637379</v>
      </c>
      <c r="AK41" s="91">
        <f t="shared" si="9"/>
        <v>-449668.62507157307</v>
      </c>
    </row>
    <row r="42" spans="1:37" s="93" customFormat="1" ht="14" x14ac:dyDescent="0.3">
      <c r="A42" s="85" t="str">
        <f>'ESTIMATED Earned Revenue'!A43</f>
        <v>Tyler, TX</v>
      </c>
      <c r="B42" s="85"/>
      <c r="C42" s="94">
        <f>'ESTIMATED Earned Revenue'!$I43*1.07925</f>
        <v>16612254.704332499</v>
      </c>
      <c r="D42" s="94">
        <f>'ESTIMATED Earned Revenue'!$L43*1.07925</f>
        <v>13376207.086301249</v>
      </c>
      <c r="E42" s="95">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5">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39649.879108630128</v>
      </c>
      <c r="G42" s="88">
        <f t="shared" si="0"/>
        <v>8.2031455661537838E-3</v>
      </c>
      <c r="H42" s="89">
        <f t="shared" si="1"/>
        <v>2.964209424451577E-3</v>
      </c>
      <c r="I42" s="90">
        <f t="shared" si="2"/>
        <v>-96622.864413032366</v>
      </c>
      <c r="J42" s="90">
        <f>C42*(1+'Control Panel'!$C$44)</f>
        <v>17775112.533635776</v>
      </c>
      <c r="K42" s="90">
        <f>D42*(1+'Control Panel'!$C$44)</f>
        <v>14312541.582342336</v>
      </c>
      <c r="L42" s="91">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143683.37676817889</v>
      </c>
      <c r="M42" s="91">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52956.403854666649</v>
      </c>
      <c r="N42" s="91">
        <f t="shared" si="3"/>
        <v>-90726.972913512232</v>
      </c>
      <c r="O42" s="91">
        <f>J42*(1+'Control Panel'!$C$44)</f>
        <v>19019370.410990283</v>
      </c>
      <c r="P42" s="91">
        <f>K42*(1+'Control Panel'!$C$44)</f>
        <v>15314419.4931063</v>
      </c>
      <c r="Q42" s="91">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151548.90057795143</v>
      </c>
      <c r="R42" s="91">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56663.352124493314</v>
      </c>
      <c r="S42" s="91">
        <f t="shared" si="4"/>
        <v>-94885.548453458119</v>
      </c>
      <c r="T42" s="91">
        <f>O42*(1+'Control Panel'!$C$44)</f>
        <v>20350726.339759603</v>
      </c>
      <c r="U42" s="91">
        <f>P42*(1+'Control Panel'!$C$44)</f>
        <v>16386428.857623743</v>
      </c>
      <c r="V42" s="91">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159899.24167748803</v>
      </c>
      <c r="W42" s="90">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60629.786773207852</v>
      </c>
      <c r="X42" s="91">
        <f t="shared" si="5"/>
        <v>-99269.454904280166</v>
      </c>
      <c r="Y42" s="90">
        <f>T42*(1+'Control Panel'!$C$44)</f>
        <v>21775277.183542777</v>
      </c>
      <c r="Z42" s="90">
        <f>U42*(1+'Control Panel'!$C$44)</f>
        <v>17533478.877657406</v>
      </c>
      <c r="AA42" s="90">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168766.36419576459</v>
      </c>
      <c r="AB42" s="90">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64873.871847332404</v>
      </c>
      <c r="AC42" s="92">
        <f t="shared" si="6"/>
        <v>-103892.49234843219</v>
      </c>
      <c r="AD42" s="92">
        <f>Y42*(1+'Control Panel'!$C$44)</f>
        <v>23299546.586390771</v>
      </c>
      <c r="AE42" s="90">
        <f>Z42*(1+'Control Panel'!$C$44)</f>
        <v>18760822.399093427</v>
      </c>
      <c r="AF42" s="90">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178184.41055834608</v>
      </c>
      <c r="AG42" s="90">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69415.042876645675</v>
      </c>
      <c r="AH42" s="90">
        <f t="shared" si="7"/>
        <v>-108769.3676817004</v>
      </c>
      <c r="AI42" s="91">
        <f t="shared" si="10"/>
        <v>802082.29377772904</v>
      </c>
      <c r="AJ42" s="91">
        <f t="shared" si="10"/>
        <v>304538.45747634588</v>
      </c>
      <c r="AK42" s="91">
        <f t="shared" si="9"/>
        <v>-497543.83630138315</v>
      </c>
    </row>
    <row r="43" spans="1:37" s="93" customFormat="1" ht="14" x14ac:dyDescent="0.3">
      <c r="A43" s="85" t="str">
        <f>'ESTIMATED Earned Revenue'!A44</f>
        <v>Marion, OH</v>
      </c>
      <c r="B43" s="85"/>
      <c r="C43" s="94">
        <f>'ESTIMATED Earned Revenue'!$I44*1.07925</f>
        <v>16827432.881999999</v>
      </c>
      <c r="D43" s="94">
        <f>'ESTIMATED Earned Revenue'!$L44*1.07925</f>
        <v>15030327.299250001</v>
      </c>
      <c r="E43" s="95">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5">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39815.291129925004</v>
      </c>
      <c r="G43" s="88">
        <f t="shared" si="0"/>
        <v>8.1621858410096133E-3</v>
      </c>
      <c r="H43" s="89">
        <f t="shared" si="1"/>
        <v>2.6489969471198242E-3</v>
      </c>
      <c r="I43" s="90">
        <f t="shared" si="2"/>
        <v>-97533.343280075002</v>
      </c>
      <c r="J43" s="90">
        <f>C43*(1+'Control Panel'!$C$44)</f>
        <v>18005353.183740001</v>
      </c>
      <c r="K43" s="90">
        <f>D43*(1+'Control Panel'!$C$44)</f>
        <v>16082450.210197503</v>
      </c>
      <c r="L43" s="91">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144834.58001870001</v>
      </c>
      <c r="M43" s="91">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59505.065777730764</v>
      </c>
      <c r="N43" s="91">
        <f t="shared" si="3"/>
        <v>-85329.514240969249</v>
      </c>
      <c r="O43" s="91">
        <f>J43*(1+'Control Panel'!$C$44)</f>
        <v>19265727.906601802</v>
      </c>
      <c r="P43" s="91">
        <f>K43*(1+'Control Panel'!$C$44)</f>
        <v>17208221.724911328</v>
      </c>
      <c r="Q43" s="91">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152780.68805600901</v>
      </c>
      <c r="R43" s="91">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63670.42038217192</v>
      </c>
      <c r="S43" s="91">
        <f t="shared" si="4"/>
        <v>-89110.267673837079</v>
      </c>
      <c r="T43" s="91">
        <f>O43*(1+'Control Panel'!$C$44)</f>
        <v>20614328.860063929</v>
      </c>
      <c r="U43" s="91">
        <f>P43*(1+'Control Panel'!$C$44)</f>
        <v>18412797.245655123</v>
      </c>
      <c r="V43" s="91">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161217.25427900965</v>
      </c>
      <c r="W43" s="90">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68127.349808923958</v>
      </c>
      <c r="X43" s="91">
        <f t="shared" si="5"/>
        <v>-93089.90447008569</v>
      </c>
      <c r="Y43" s="90">
        <f>T43*(1+'Control Panel'!$C$44)</f>
        <v>22057331.880268406</v>
      </c>
      <c r="Z43" s="90">
        <f>U43*(1+'Control Panel'!$C$44)</f>
        <v>19701693.052850984</v>
      </c>
      <c r="AA43" s="90">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170176.63767939276</v>
      </c>
      <c r="AB43" s="90">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72896.264295548637</v>
      </c>
      <c r="AC43" s="92">
        <f t="shared" si="6"/>
        <v>-97280.373383844126</v>
      </c>
      <c r="AD43" s="92">
        <f>Y43*(1+'Control Panel'!$C$44)</f>
        <v>23601345.111887194</v>
      </c>
      <c r="AE43" s="90">
        <f>Z43*(1+'Control Panel'!$C$44)</f>
        <v>21080811.566550553</v>
      </c>
      <c r="AF43" s="90">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179693.40318582821</v>
      </c>
      <c r="AG43" s="90">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77999.002796237051</v>
      </c>
      <c r="AH43" s="90">
        <f t="shared" si="7"/>
        <v>-101694.40038959116</v>
      </c>
      <c r="AI43" s="91">
        <f t="shared" si="10"/>
        <v>808702.5632189397</v>
      </c>
      <c r="AJ43" s="91">
        <f t="shared" si="10"/>
        <v>342198.10306061234</v>
      </c>
      <c r="AK43" s="91">
        <f t="shared" si="9"/>
        <v>-466504.46015832736</v>
      </c>
    </row>
    <row r="44" spans="1:37" s="93" customFormat="1" ht="14" x14ac:dyDescent="0.3">
      <c r="A44" s="85" t="str">
        <f>'ESTIMATED Earned Revenue'!A45</f>
        <v>Mandan, ND</v>
      </c>
      <c r="B44" s="85"/>
      <c r="C44" s="94">
        <f>'ESTIMATED Earned Revenue'!$I45*1.07925</f>
        <v>17650484.9372775</v>
      </c>
      <c r="D44" s="94">
        <f>'ESTIMATED Earned Revenue'!$L45*1.07925</f>
        <v>4955637.0786300004</v>
      </c>
      <c r="E44" s="95">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5">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18335.857190931001</v>
      </c>
      <c r="G44" s="88">
        <f t="shared" si="0"/>
        <v>8.0147313339600304E-3</v>
      </c>
      <c r="H44" s="89">
        <f t="shared" si="1"/>
        <v>3.7000000000000002E-3</v>
      </c>
      <c r="I44" s="90">
        <f t="shared" si="2"/>
        <v>-123128.0374954565</v>
      </c>
      <c r="J44" s="90">
        <f>C44*(1+'Control Panel'!$C$44)</f>
        <v>18886018.882886924</v>
      </c>
      <c r="K44" s="90">
        <f>D44*(1+'Control Panel'!$C$44)</f>
        <v>5302531.6741341008</v>
      </c>
      <c r="L44" s="91">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149237.90851443462</v>
      </c>
      <c r="M44" s="91">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19619.367194296174</v>
      </c>
      <c r="N44" s="91">
        <f t="shared" si="3"/>
        <v>-129618.54132013844</v>
      </c>
      <c r="O44" s="91">
        <f>J44*(1+'Control Panel'!$C$44)</f>
        <v>20208040.204689011</v>
      </c>
      <c r="P44" s="91">
        <f>K44*(1+'Control Panel'!$C$44)</f>
        <v>5673708.8913234882</v>
      </c>
      <c r="Q44" s="91">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157492.24954644506</v>
      </c>
      <c r="R44" s="91">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20992.722897896907</v>
      </c>
      <c r="S44" s="91">
        <f t="shared" si="4"/>
        <v>-136499.52664854814</v>
      </c>
      <c r="T44" s="91">
        <f>O44*(1+'Control Panel'!$C$44)</f>
        <v>21622603.019017242</v>
      </c>
      <c r="U44" s="91">
        <f>P44*(1+'Control Panel'!$C$44)</f>
        <v>6070868.5137161324</v>
      </c>
      <c r="V44" s="91">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166258.62507377623</v>
      </c>
      <c r="W44" s="90">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22462.213500749691</v>
      </c>
      <c r="X44" s="91">
        <f t="shared" si="5"/>
        <v>-143796.41157302653</v>
      </c>
      <c r="Y44" s="90">
        <f>T44*(1+'Control Panel'!$C$44)</f>
        <v>23136185.230348449</v>
      </c>
      <c r="Z44" s="90">
        <f>U44*(1+'Control Panel'!$C$44)</f>
        <v>6495829.3096762616</v>
      </c>
      <c r="AA44" s="90">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175570.90442979295</v>
      </c>
      <c r="AB44" s="90">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24034.568445802168</v>
      </c>
      <c r="AC44" s="92">
        <f t="shared" si="6"/>
        <v>-151536.33598399078</v>
      </c>
      <c r="AD44" s="92">
        <f>Y44*(1+'Control Panel'!$C$44)</f>
        <v>24755718.196472842</v>
      </c>
      <c r="AE44" s="90">
        <f>Z44*(1+'Control Panel'!$C$44)</f>
        <v>6950537.3613536004</v>
      </c>
      <c r="AF44" s="90">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185222.12485246046</v>
      </c>
      <c r="AG44" s="90">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25716.988237008321</v>
      </c>
      <c r="AH44" s="90">
        <f t="shared" si="7"/>
        <v>-159505.13661545212</v>
      </c>
      <c r="AI44" s="91">
        <f t="shared" si="10"/>
        <v>833781.81241690938</v>
      </c>
      <c r="AJ44" s="91">
        <f t="shared" si="10"/>
        <v>112825.86027575326</v>
      </c>
      <c r="AK44" s="91">
        <f t="shared" si="9"/>
        <v>-720955.95214115607</v>
      </c>
    </row>
    <row r="45" spans="1:37" s="93" customFormat="1" ht="14" x14ac:dyDescent="0.3">
      <c r="A45" s="85" t="str">
        <f>'ESTIMATED Earned Revenue'!A46</f>
        <v>Abilene, TX</v>
      </c>
      <c r="B45" s="85"/>
      <c r="C45" s="94">
        <f>'ESTIMATED Earned Revenue'!$I46*1.07925</f>
        <v>18102128.581500001</v>
      </c>
      <c r="D45" s="94">
        <f>'ESTIMATED Earned Revenue'!$L46*1.07925</f>
        <v>17342063.53125</v>
      </c>
      <c r="E45" s="95">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5">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40046.464753125001</v>
      </c>
      <c r="G45" s="88">
        <f t="shared" si="0"/>
        <v>7.9395145305939888E-3</v>
      </c>
      <c r="H45" s="89">
        <f t="shared" si="1"/>
        <v>2.3092098977127024E-3</v>
      </c>
      <c r="I45" s="90">
        <f t="shared" si="2"/>
        <v>-103675.648154375</v>
      </c>
      <c r="J45" s="90">
        <f>C45*(1+'Control Panel'!$C$44)</f>
        <v>19369277.582205001</v>
      </c>
      <c r="K45" s="90">
        <f>D45*(1+'Control Panel'!$C$44)</f>
        <v>18556007.978437502</v>
      </c>
      <c r="L45" s="91">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151654.20201102502</v>
      </c>
      <c r="M45" s="91">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68657.229520218767</v>
      </c>
      <c r="N45" s="91">
        <f t="shared" si="3"/>
        <v>-82996.972490806249</v>
      </c>
      <c r="O45" s="91">
        <f>J45*(1+'Control Panel'!$C$44)</f>
        <v>20725127.012959354</v>
      </c>
      <c r="P45" s="91">
        <f>K45*(1+'Control Panel'!$C$44)</f>
        <v>19854928.536928128</v>
      </c>
      <c r="Q45" s="91">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160077.68358779678</v>
      </c>
      <c r="R45" s="91">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73463.23558663408</v>
      </c>
      <c r="S45" s="91">
        <f t="shared" si="4"/>
        <v>-86614.448001162702</v>
      </c>
      <c r="T45" s="91">
        <f>O45*(1+'Control Panel'!$C$44)</f>
        <v>22175885.903866511</v>
      </c>
      <c r="U45" s="91">
        <f>P45*(1+'Control Panel'!$C$44)</f>
        <v>21244773.534513097</v>
      </c>
      <c r="V45" s="91">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169025.03949802258</v>
      </c>
      <c r="W45" s="90">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78605.662077698464</v>
      </c>
      <c r="X45" s="91">
        <f t="shared" si="5"/>
        <v>-90419.377420324119</v>
      </c>
      <c r="Y45" s="90">
        <f>T45*(1+'Control Panel'!$C$44)</f>
        <v>23728197.917137168</v>
      </c>
      <c r="Z45" s="90">
        <f>U45*(1+'Control Panel'!$C$44)</f>
        <v>22731907.681929015</v>
      </c>
      <c r="AA45" s="90">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178530.96786373656</v>
      </c>
      <c r="AB45" s="90">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84108.058423137365</v>
      </c>
      <c r="AC45" s="92">
        <f t="shared" si="6"/>
        <v>-94422.909440599193</v>
      </c>
      <c r="AD45" s="92">
        <f>Y45*(1+'Control Panel'!$C$44)</f>
        <v>25389171.771336772</v>
      </c>
      <c r="AE45" s="90">
        <f>Z45*(1+'Control Panel'!$C$44)</f>
        <v>24323141.219664048</v>
      </c>
      <c r="AF45" s="90">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186489.03200218832</v>
      </c>
      <c r="AG45" s="90">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89995.622512756978</v>
      </c>
      <c r="AH45" s="90">
        <f t="shared" si="7"/>
        <v>-96493.409489431346</v>
      </c>
      <c r="AI45" s="91">
        <f t="shared" si="10"/>
        <v>845776.92496276926</v>
      </c>
      <c r="AJ45" s="91">
        <f t="shared" si="10"/>
        <v>394829.80812044564</v>
      </c>
      <c r="AK45" s="91">
        <f t="shared" si="9"/>
        <v>-450947.11684232362</v>
      </c>
    </row>
    <row r="46" spans="1:37" s="93" customFormat="1" ht="14" x14ac:dyDescent="0.3">
      <c r="A46" s="85" t="str">
        <f>'ESTIMATED Earned Revenue'!A47</f>
        <v>Birmingham, AL</v>
      </c>
      <c r="B46" s="85"/>
      <c r="C46" s="94">
        <f>'ESTIMATED Earned Revenue'!$I47*1.07925</f>
        <v>18252222.037500001</v>
      </c>
      <c r="D46" s="94">
        <f>'ESTIMATED Earned Revenue'!$L47*1.07925</f>
        <v>17617469.784000002</v>
      </c>
      <c r="E46" s="95">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5">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40074.005378400005</v>
      </c>
      <c r="G46" s="88">
        <f t="shared" si="0"/>
        <v>7.9153420274350531E-3</v>
      </c>
      <c r="H46" s="89">
        <f t="shared" si="1"/>
        <v>2.2746742789815817E-3</v>
      </c>
      <c r="I46" s="90">
        <f t="shared" si="2"/>
        <v>-104398.57480910001</v>
      </c>
      <c r="J46" s="90">
        <f>C46*(1+'Control Panel'!$C$44)</f>
        <v>19529877.580125004</v>
      </c>
      <c r="K46" s="90">
        <f>D46*(1+'Control Panel'!$C$44)</f>
        <v>18850692.668880004</v>
      </c>
      <c r="L46" s="91">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152457.20200062502</v>
      </c>
      <c r="M46" s="91">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69747.562874856027</v>
      </c>
      <c r="N46" s="91">
        <f t="shared" si="3"/>
        <v>-82709.639125768997</v>
      </c>
      <c r="O46" s="91">
        <f>J46*(1+'Control Panel'!$C$44)</f>
        <v>20896969.010733757</v>
      </c>
      <c r="P46" s="91">
        <f>K46*(1+'Control Panel'!$C$44)</f>
        <v>20170241.155701607</v>
      </c>
      <c r="Q46" s="91">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160936.89357666881</v>
      </c>
      <c r="R46" s="91">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74629.892276095954</v>
      </c>
      <c r="S46" s="91">
        <f t="shared" si="4"/>
        <v>-86307.001300572854</v>
      </c>
      <c r="T46" s="91">
        <f>O46*(1+'Control Panel'!$C$44)</f>
        <v>22359756.84148512</v>
      </c>
      <c r="U46" s="91">
        <f>P46*(1+'Control Panel'!$C$44)</f>
        <v>21582158.03660072</v>
      </c>
      <c r="V46" s="91">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169944.39418611562</v>
      </c>
      <c r="W46" s="90">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79853.984735422666</v>
      </c>
      <c r="X46" s="91">
        <f t="shared" si="5"/>
        <v>-90090.409450692954</v>
      </c>
      <c r="Y46" s="90">
        <f>T46*(1+'Control Panel'!$C$44)</f>
        <v>23924939.820389081</v>
      </c>
      <c r="Z46" s="90">
        <f>U46*(1+'Control Panel'!$C$44)</f>
        <v>23092909.099162772</v>
      </c>
      <c r="AA46" s="90">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179514.67737999611</v>
      </c>
      <c r="AB46" s="90">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85443.763666902261</v>
      </c>
      <c r="AC46" s="92">
        <f t="shared" si="6"/>
        <v>-94070.913713093847</v>
      </c>
      <c r="AD46" s="92">
        <f>Y46*(1+'Control Panel'!$C$44)</f>
        <v>25599685.607816316</v>
      </c>
      <c r="AE46" s="90">
        <f>Z46*(1+'Control Panel'!$C$44)</f>
        <v>24709412.736104168</v>
      </c>
      <c r="AF46" s="90">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186910.05967514741</v>
      </c>
      <c r="AG46" s="90">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91424.827123585419</v>
      </c>
      <c r="AH46" s="90">
        <f t="shared" si="7"/>
        <v>-95485.232551561989</v>
      </c>
      <c r="AI46" s="91">
        <f t="shared" si="10"/>
        <v>849763.22681855306</v>
      </c>
      <c r="AJ46" s="91">
        <f t="shared" si="10"/>
        <v>401100.03067686234</v>
      </c>
      <c r="AK46" s="91">
        <f t="shared" si="9"/>
        <v>-448663.19614169071</v>
      </c>
    </row>
    <row r="47" spans="1:37" s="93" customFormat="1" ht="14" x14ac:dyDescent="0.3">
      <c r="A47" s="85" t="str">
        <f>'ESTIMATED Earned Revenue'!A48</f>
        <v>Evansville, IN</v>
      </c>
      <c r="B47" s="85"/>
      <c r="C47" s="94">
        <f>'ESTIMATED Earned Revenue'!$I48*1.07925</f>
        <v>18791098.038000003</v>
      </c>
      <c r="D47" s="94">
        <f>'ESTIMATED Earned Revenue'!$L48*1.07925</f>
        <v>17534202.408750001</v>
      </c>
      <c r="E47" s="95">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5">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40065.678640875005</v>
      </c>
      <c r="G47" s="88">
        <f t="shared" si="0"/>
        <v>7.8317381928609993E-3</v>
      </c>
      <c r="H47" s="89">
        <f t="shared" si="1"/>
        <v>2.2850014906227634E-3</v>
      </c>
      <c r="I47" s="90">
        <f t="shared" si="2"/>
        <v>-107101.28154912501</v>
      </c>
      <c r="J47" s="90">
        <f>C47*(1+'Control Panel'!$C$44)</f>
        <v>20106474.900660004</v>
      </c>
      <c r="K47" s="90">
        <f>D47*(1+'Control Panel'!$C$44)</f>
        <v>18761596.577362504</v>
      </c>
      <c r="L47" s="91">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155340.18860330002</v>
      </c>
      <c r="M47" s="91">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69417.907336241275</v>
      </c>
      <c r="N47" s="91">
        <f t="shared" si="3"/>
        <v>-85922.281267058745</v>
      </c>
      <c r="O47" s="91">
        <f>J47*(1+'Control Panel'!$C$44)</f>
        <v>21513928.143706206</v>
      </c>
      <c r="P47" s="91">
        <f>K47*(1+'Control Panel'!$C$44)</f>
        <v>20074908.337777879</v>
      </c>
      <c r="Q47" s="91">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164021.68924153104</v>
      </c>
      <c r="R47" s="91">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74277.160849778156</v>
      </c>
      <c r="S47" s="91">
        <f t="shared" si="4"/>
        <v>-89744.528391752887</v>
      </c>
      <c r="T47" s="91">
        <f>O47*(1+'Control Panel'!$C$44)</f>
        <v>23019903.113765642</v>
      </c>
      <c r="U47" s="91">
        <f>P47*(1+'Control Panel'!$C$44)</f>
        <v>21480151.921422333</v>
      </c>
      <c r="V47" s="91">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173245.12554751823</v>
      </c>
      <c r="W47" s="90">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79476.562109262639</v>
      </c>
      <c r="X47" s="91">
        <f t="shared" si="5"/>
        <v>-93768.563438255587</v>
      </c>
      <c r="Y47" s="90">
        <f>T47*(1+'Control Panel'!$C$44)</f>
        <v>24631296.331729237</v>
      </c>
      <c r="Z47" s="90">
        <f>U47*(1+'Control Panel'!$C$44)</f>
        <v>22983762.555921897</v>
      </c>
      <c r="AA47" s="90">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181020.54262415244</v>
      </c>
      <c r="AB47" s="90">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85039.921456911019</v>
      </c>
      <c r="AC47" s="92">
        <f t="shared" si="6"/>
        <v>-95980.621167241421</v>
      </c>
      <c r="AD47" s="92">
        <f>Y47*(1+'Control Panel'!$C$44)</f>
        <v>26355487.074950285</v>
      </c>
      <c r="AE47" s="90">
        <f>Z47*(1+'Control Panel'!$C$44)</f>
        <v>24592625.934836432</v>
      </c>
      <c r="AF47" s="90">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188421.66260941536</v>
      </c>
      <c r="AG47" s="90">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90992.715958894798</v>
      </c>
      <c r="AH47" s="90">
        <f t="shared" si="7"/>
        <v>-97428.946650520564</v>
      </c>
      <c r="AI47" s="91">
        <f t="shared" si="10"/>
        <v>862049.20862591709</v>
      </c>
      <c r="AJ47" s="91">
        <f t="shared" si="10"/>
        <v>399204.26771108789</v>
      </c>
      <c r="AK47" s="91">
        <f t="shared" si="9"/>
        <v>-462844.9409148292</v>
      </c>
    </row>
    <row r="48" spans="1:37" s="93" customFormat="1" ht="14" x14ac:dyDescent="0.3">
      <c r="A48" s="85" t="str">
        <f>'ESTIMATED Earned Revenue'!A49</f>
        <v>Peoria, IL</v>
      </c>
      <c r="B48" s="85"/>
      <c r="C48" s="86">
        <f>'ESTIMATED Earned Revenue'!$I49*1.07925</f>
        <v>19082575.4025</v>
      </c>
      <c r="D48" s="86">
        <f>'ESTIMATED Earned Revenue'!$L49*1.07925</f>
        <v>17432965.521000002</v>
      </c>
      <c r="E48" s="87">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7">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40055.554952099999</v>
      </c>
      <c r="G48" s="88">
        <f t="shared" si="0"/>
        <v>7.7884847237668338E-3</v>
      </c>
      <c r="H48" s="89">
        <f t="shared" si="1"/>
        <v>2.2976902526336382E-3</v>
      </c>
      <c r="I48" s="90">
        <f t="shared" si="2"/>
        <v>-108568.79206039998</v>
      </c>
      <c r="J48" s="90">
        <f>C48*(1+'Control Panel'!$C$44)</f>
        <v>20418355.680675</v>
      </c>
      <c r="K48" s="90">
        <f>D48*(1+'Control Panel'!$C$44)</f>
        <v>18653273.107470002</v>
      </c>
      <c r="L48" s="91">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156899.592503375</v>
      </c>
      <c r="M48" s="91">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69017.110497639005</v>
      </c>
      <c r="N48" s="91">
        <f t="shared" si="3"/>
        <v>-87882.48200573599</v>
      </c>
      <c r="O48" s="91">
        <f>J48*(1+'Control Panel'!$C$44)</f>
        <v>21847640.57832225</v>
      </c>
      <c r="P48" s="91">
        <f>K48*(1+'Control Panel'!$C$44)</f>
        <v>19959002.224992905</v>
      </c>
      <c r="Q48" s="91">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165690.25141461127</v>
      </c>
      <c r="R48" s="91">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73848.308232473748</v>
      </c>
      <c r="S48" s="91">
        <f t="shared" si="4"/>
        <v>-91841.943182137518</v>
      </c>
      <c r="T48" s="91">
        <f>O48*(1+'Control Panel'!$C$44)</f>
        <v>23376975.418804809</v>
      </c>
      <c r="U48" s="91">
        <f>P48*(1+'Control Panel'!$C$44)</f>
        <v>21356132.380742408</v>
      </c>
      <c r="V48" s="91">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174674.29060527365</v>
      </c>
      <c r="W48" s="90">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79017.689808746916</v>
      </c>
      <c r="X48" s="91">
        <f t="shared" si="5"/>
        <v>-95656.600796526734</v>
      </c>
      <c r="Y48" s="90">
        <f>T48*(1+'Control Panel'!$C$44)</f>
        <v>25013363.698121149</v>
      </c>
      <c r="Z48" s="90">
        <f>U48*(1+'Control Panel'!$C$44)</f>
        <v>22851061.647394378</v>
      </c>
      <c r="AA48" s="90">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181784.67735693627</v>
      </c>
      <c r="AB48" s="90">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84548.928095359195</v>
      </c>
      <c r="AC48" s="92">
        <f t="shared" si="6"/>
        <v>-97235.749261577075</v>
      </c>
      <c r="AD48" s="92">
        <f>Y48*(1+'Control Panel'!$C$44)</f>
        <v>26764299.15698963</v>
      </c>
      <c r="AE48" s="90">
        <f>Z48*(1+'Control Panel'!$C$44)</f>
        <v>24450635.962711986</v>
      </c>
      <c r="AF48" s="90">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189239.28677349404</v>
      </c>
      <c r="AG48" s="90">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90467.353062034352</v>
      </c>
      <c r="AH48" s="90">
        <f t="shared" si="7"/>
        <v>-98771.933711459686</v>
      </c>
      <c r="AI48" s="91">
        <f t="shared" si="10"/>
        <v>868288.09865369019</v>
      </c>
      <c r="AJ48" s="91">
        <f t="shared" si="10"/>
        <v>396899.38969625323</v>
      </c>
      <c r="AK48" s="91">
        <f t="shared" si="9"/>
        <v>-471388.70895743696</v>
      </c>
    </row>
    <row r="49" spans="1:37" s="93" customFormat="1" ht="14" x14ac:dyDescent="0.3">
      <c r="A49" s="85" t="str">
        <f>'ESTIMATED Earned Revenue'!A50</f>
        <v>Bakersfield, CA</v>
      </c>
      <c r="B49" s="85"/>
      <c r="C49" s="86">
        <f>'ESTIMATED Earned Revenue'!$I50*1.07925</f>
        <v>19970567.193</v>
      </c>
      <c r="D49" s="86">
        <f>'ESTIMATED Earned Revenue'!$L50*1.07925</f>
        <v>19781401.649250001</v>
      </c>
      <c r="E49" s="87">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7">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40290.398564925003</v>
      </c>
      <c r="G49" s="88">
        <f t="shared" si="0"/>
        <v>7.6644946778803291E-3</v>
      </c>
      <c r="H49" s="89">
        <f t="shared" si="1"/>
        <v>2.0367817852003723E-3</v>
      </c>
      <c r="I49" s="90">
        <f t="shared" si="2"/>
        <v>-112773.907400075</v>
      </c>
      <c r="J49" s="90">
        <f>C49*(1+'Control Panel'!$C$44)</f>
        <v>21368506.896510001</v>
      </c>
      <c r="K49" s="90">
        <f>D49*(1+'Control Panel'!$C$44)</f>
        <v>21166099.764697503</v>
      </c>
      <c r="L49" s="91">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161650.34858255001</v>
      </c>
      <c r="M49" s="91">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78314.569129380761</v>
      </c>
      <c r="N49" s="91">
        <f t="shared" si="3"/>
        <v>-83335.779453169249</v>
      </c>
      <c r="O49" s="91">
        <f>J49*(1+'Control Panel'!$C$44)</f>
        <v>22864302.379265703</v>
      </c>
      <c r="P49" s="91">
        <f>K49*(1+'Control Panel'!$C$44)</f>
        <v>22647726.74822633</v>
      </c>
      <c r="Q49" s="91">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169923.10938733144</v>
      </c>
      <c r="R49" s="91">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83796.588968437427</v>
      </c>
      <c r="S49" s="91">
        <f t="shared" si="4"/>
        <v>-86126.520418894012</v>
      </c>
      <c r="T49" s="91">
        <f>O49*(1+'Control Panel'!$C$44)</f>
        <v>24464803.545814306</v>
      </c>
      <c r="U49" s="91">
        <f>P49*(1+'Control Panel'!$C$44)</f>
        <v>24233067.620602176</v>
      </c>
      <c r="V49" s="91">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176849.94685929266</v>
      </c>
      <c r="W49" s="90">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89662.350196228057</v>
      </c>
      <c r="X49" s="91">
        <f t="shared" si="5"/>
        <v>-87187.5966630646</v>
      </c>
      <c r="Y49" s="90">
        <f>T49*(1+'Control Panel'!$C$44)</f>
        <v>26177339.794021308</v>
      </c>
      <c r="Z49" s="90">
        <f>U49*(1+'Control Panel'!$C$44)</f>
        <v>25929382.354044329</v>
      </c>
      <c r="AA49" s="90">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184112.62954873659</v>
      </c>
      <c r="AB49" s="90">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95938.714709964028</v>
      </c>
      <c r="AC49" s="92">
        <f t="shared" si="6"/>
        <v>-88173.914838772558</v>
      </c>
      <c r="AD49" s="92">
        <f>Y49*(1+'Control Panel'!$C$44)</f>
        <v>28009753.5796028</v>
      </c>
      <c r="AE49" s="90">
        <f>Z49*(1+'Control Panel'!$C$44)</f>
        <v>27744439.118827432</v>
      </c>
      <c r="AF49" s="90">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191730.19561872038</v>
      </c>
      <c r="AG49" s="90">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102654.42473966151</v>
      </c>
      <c r="AH49" s="90">
        <f t="shared" si="7"/>
        <v>-89075.770879058866</v>
      </c>
      <c r="AI49" s="91">
        <f t="shared" si="10"/>
        <v>884266.22999663115</v>
      </c>
      <c r="AJ49" s="91">
        <f t="shared" si="10"/>
        <v>450366.64774367178</v>
      </c>
      <c r="AK49" s="91">
        <f t="shared" si="9"/>
        <v>-433899.58225295937</v>
      </c>
    </row>
    <row r="50" spans="1:37" s="93" customFormat="1" ht="14" x14ac:dyDescent="0.3">
      <c r="A50" s="85" t="str">
        <f>'ESTIMATED Earned Revenue'!A51</f>
        <v>Springfield, IL</v>
      </c>
      <c r="B50" s="85"/>
      <c r="C50" s="86">
        <f>'ESTIMATED Earned Revenue'!$I51*1.07925</f>
        <v>20292159.949500002</v>
      </c>
      <c r="D50" s="86">
        <f>'ESTIMATED Earned Revenue'!$L51*1.07925</f>
        <v>19363205.225250002</v>
      </c>
      <c r="E50" s="87">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7">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40248.578922525005</v>
      </c>
      <c r="G50" s="88">
        <f t="shared" si="0"/>
        <v>7.6222674240901166E-3</v>
      </c>
      <c r="H50" s="89">
        <f t="shared" si="1"/>
        <v>2.0786113897114547E-3</v>
      </c>
      <c r="I50" s="90">
        <f t="shared" si="2"/>
        <v>-114423.69082497501</v>
      </c>
      <c r="J50" s="90">
        <f>C50*(1+'Control Panel'!$C$44)</f>
        <v>21712611.145965002</v>
      </c>
      <c r="K50" s="90">
        <f>D50*(1+'Control Panel'!$C$44)</f>
        <v>20718629.591017503</v>
      </c>
      <c r="L50" s="91">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163370.86982982501</v>
      </c>
      <c r="M50" s="91">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76658.92948676477</v>
      </c>
      <c r="N50" s="91">
        <f t="shared" si="3"/>
        <v>-86711.94034306024</v>
      </c>
      <c r="O50" s="91">
        <f>J50*(1+'Control Panel'!$C$44)</f>
        <v>23232493.926182553</v>
      </c>
      <c r="P50" s="91">
        <f>K50*(1+'Control Panel'!$C$44)</f>
        <v>22168933.662388731</v>
      </c>
      <c r="Q50" s="91">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170659.49248116513</v>
      </c>
      <c r="R50" s="91">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82025.054550838307</v>
      </c>
      <c r="S50" s="91">
        <f t="shared" si="4"/>
        <v>-88634.437930326822</v>
      </c>
      <c r="T50" s="91">
        <f>O50*(1+'Control Panel'!$C$44)</f>
        <v>24858768.501015332</v>
      </c>
      <c r="U50" s="91">
        <f>P50*(1+'Control Panel'!$C$44)</f>
        <v>23720759.018755943</v>
      </c>
      <c r="V50" s="91">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177637.8767696947</v>
      </c>
      <c r="W50" s="90">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87766.808369396997</v>
      </c>
      <c r="X50" s="91">
        <f t="shared" si="5"/>
        <v>-89871.068400297707</v>
      </c>
      <c r="Y50" s="90">
        <f>T50*(1+'Control Panel'!$C$44)</f>
        <v>26598882.296086408</v>
      </c>
      <c r="Z50" s="90">
        <f>U50*(1+'Control Panel'!$C$44)</f>
        <v>25381212.150068861</v>
      </c>
      <c r="AA50" s="90">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184955.71455286679</v>
      </c>
      <c r="AB50" s="90">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93910.484955254782</v>
      </c>
      <c r="AC50" s="92">
        <f t="shared" si="6"/>
        <v>-91045.229597612008</v>
      </c>
      <c r="AD50" s="92">
        <f>Y50*(1+'Control Panel'!$C$44)</f>
        <v>28460804.056812458</v>
      </c>
      <c r="AE50" s="90">
        <f>Z50*(1+'Control Panel'!$C$44)</f>
        <v>27157897.000573684</v>
      </c>
      <c r="AF50" s="90">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192632.2965731397</v>
      </c>
      <c r="AG50" s="90">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100484.21890212264</v>
      </c>
      <c r="AH50" s="90">
        <f t="shared" si="7"/>
        <v>-92148.077671017061</v>
      </c>
      <c r="AI50" s="91">
        <f t="shared" si="10"/>
        <v>889256.25020669133</v>
      </c>
      <c r="AJ50" s="91">
        <f t="shared" si="10"/>
        <v>440845.49626437749</v>
      </c>
      <c r="AK50" s="91">
        <f t="shared" si="9"/>
        <v>-448410.75394231384</v>
      </c>
    </row>
    <row r="51" spans="1:37" s="93" customFormat="1" ht="14" x14ac:dyDescent="0.3">
      <c r="A51" s="85" t="str">
        <f>'ESTIMATED Earned Revenue'!A52</f>
        <v>Chattanooga, TN</v>
      </c>
      <c r="B51" s="85"/>
      <c r="C51" s="86">
        <f>'ESTIMATED Earned Revenue'!$I52*1.07925</f>
        <v>20973413.318917498</v>
      </c>
      <c r="D51" s="86">
        <f>'ESTIMATED Earned Revenue'!$L52*1.07925</f>
        <v>20072264.855744999</v>
      </c>
      <c r="E51" s="87">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7">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40319.4848855745</v>
      </c>
      <c r="G51" s="88">
        <f t="shared" si="0"/>
        <v>7.537091564013788E-3</v>
      </c>
      <c r="H51" s="89">
        <f t="shared" si="1"/>
        <v>2.008716264723581E-3</v>
      </c>
      <c r="I51" s="90">
        <f t="shared" si="2"/>
        <v>-117759.051709013</v>
      </c>
      <c r="J51" s="90">
        <f>C51*(1+'Control Panel'!$C$44)</f>
        <v>22441552.251241725</v>
      </c>
      <c r="K51" s="90">
        <f>D51*(1+'Control Panel'!$C$44)</f>
        <v>21477323.39564715</v>
      </c>
      <c r="L51" s="91">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165460.29346248347</v>
      </c>
      <c r="M51" s="91">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79466.096563894462</v>
      </c>
      <c r="N51" s="91">
        <f t="shared" si="3"/>
        <v>-85994.196898589013</v>
      </c>
      <c r="O51" s="91">
        <f>J51*(1+'Control Panel'!$C$44)</f>
        <v>24012460.908828646</v>
      </c>
      <c r="P51" s="91">
        <f>K51*(1+'Control Panel'!$C$44)</f>
        <v>22980736.033342451</v>
      </c>
      <c r="Q51" s="91">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172219.42644645734</v>
      </c>
      <c r="R51" s="91">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85028.72332336707</v>
      </c>
      <c r="S51" s="91">
        <f t="shared" si="4"/>
        <v>-87190.703123090265</v>
      </c>
      <c r="T51" s="91">
        <f>O51*(1+'Control Panel'!$C$44)</f>
        <v>25693333.172446653</v>
      </c>
      <c r="U51" s="91">
        <f>P51*(1+'Control Panel'!$C$44)</f>
        <v>24589387.555676423</v>
      </c>
      <c r="V51" s="91">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179307.00611255734</v>
      </c>
      <c r="W51" s="90">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90980.733956002776</v>
      </c>
      <c r="X51" s="91">
        <f t="shared" si="5"/>
        <v>-88326.272156554565</v>
      </c>
      <c r="Y51" s="90">
        <f>T51*(1+'Control Panel'!$C$44)</f>
        <v>27491866.494517922</v>
      </c>
      <c r="Z51" s="90">
        <f>U51*(1+'Control Panel'!$C$44)</f>
        <v>26310644.684573773</v>
      </c>
      <c r="AA51" s="90">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186741.68294972982</v>
      </c>
      <c r="AB51" s="90">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97349.385332922961</v>
      </c>
      <c r="AC51" s="92">
        <f t="shared" si="6"/>
        <v>-89392.297616806856</v>
      </c>
      <c r="AD51" s="92">
        <f>Y51*(1+'Control Panel'!$C$44)</f>
        <v>29416297.149134178</v>
      </c>
      <c r="AE51" s="90">
        <f>Z51*(1+'Control Panel'!$C$44)</f>
        <v>28152389.812493939</v>
      </c>
      <c r="AF51" s="90">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194543.28275778313</v>
      </c>
      <c r="AG51" s="90">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104163.84230622758</v>
      </c>
      <c r="AH51" s="90">
        <f t="shared" si="7"/>
        <v>-90379.440451555551</v>
      </c>
      <c r="AI51" s="91">
        <f t="shared" si="10"/>
        <v>898271.69172901125</v>
      </c>
      <c r="AJ51" s="91">
        <f t="shared" si="10"/>
        <v>456988.78148241487</v>
      </c>
      <c r="AK51" s="91">
        <f t="shared" si="9"/>
        <v>-441282.91024659638</v>
      </c>
    </row>
    <row r="52" spans="1:37" s="93" customFormat="1" ht="14" x14ac:dyDescent="0.3">
      <c r="A52" s="85" t="str">
        <f>'ESTIMATED Earned Revenue'!A53</f>
        <v>Toledo, OH</v>
      </c>
      <c r="B52" s="85"/>
      <c r="C52" s="86">
        <f>'ESTIMATED Earned Revenue'!$I53*1.07925</f>
        <v>21096172.707300004</v>
      </c>
      <c r="D52" s="86">
        <f>'ESTIMATED Earned Revenue'!$L53*1.07925</f>
        <v>16278590.547375003</v>
      </c>
      <c r="E52" s="87">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7">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39940.117454737505</v>
      </c>
      <c r="G52" s="88">
        <f t="shared" si="0"/>
        <v>7.522328136875131E-3</v>
      </c>
      <c r="H52" s="89">
        <f t="shared" si="1"/>
        <v>2.4535365846632237E-3</v>
      </c>
      <c r="I52" s="90">
        <f t="shared" si="2"/>
        <v>-118752.21608176251</v>
      </c>
      <c r="J52" s="90">
        <f>C52*(1+'Control Panel'!$C$44)</f>
        <v>22572904.796811007</v>
      </c>
      <c r="K52" s="90">
        <f>D52*(1+'Control Panel'!$C$44)</f>
        <v>17418091.885691255</v>
      </c>
      <c r="L52" s="91">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165722.99855362205</v>
      </c>
      <c r="M52" s="91">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64446.939977057649</v>
      </c>
      <c r="N52" s="91">
        <f t="shared" si="3"/>
        <v>-101276.05857656439</v>
      </c>
      <c r="O52" s="91">
        <f>J52*(1+'Control Panel'!$C$44)</f>
        <v>24153008.132587779</v>
      </c>
      <c r="P52" s="91">
        <f>K52*(1+'Control Panel'!$C$44)</f>
        <v>18637358.317689646</v>
      </c>
      <c r="Q52" s="91">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172500.5208939756</v>
      </c>
      <c r="R52" s="91">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68958.22577545169</v>
      </c>
      <c r="S52" s="91">
        <f t="shared" si="4"/>
        <v>-103542.29511852391</v>
      </c>
      <c r="T52" s="91">
        <f>O52*(1+'Control Panel'!$C$44)</f>
        <v>25843718.701868925</v>
      </c>
      <c r="U52" s="91">
        <f>P52*(1+'Control Panel'!$C$44)</f>
        <v>19941973.399927922</v>
      </c>
      <c r="V52" s="91">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179607.77717140189</v>
      </c>
      <c r="W52" s="90">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73785.301579733306</v>
      </c>
      <c r="X52" s="91">
        <f t="shared" si="5"/>
        <v>-105822.47559166858</v>
      </c>
      <c r="Y52" s="90">
        <f>T52*(1+'Control Panel'!$C$44)</f>
        <v>27652779.01099975</v>
      </c>
      <c r="Z52" s="90">
        <f>U52*(1+'Control Panel'!$C$44)</f>
        <v>21337911.537922878</v>
      </c>
      <c r="AA52" s="90">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187063.50798269347</v>
      </c>
      <c r="AB52" s="90">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78950.272690314654</v>
      </c>
      <c r="AC52" s="92">
        <f t="shared" si="6"/>
        <v>-108113.23529237881</v>
      </c>
      <c r="AD52" s="92">
        <f>Y52*(1+'Control Panel'!$C$44)</f>
        <v>29588473.541769736</v>
      </c>
      <c r="AE52" s="90">
        <f>Z52*(1+'Control Panel'!$C$44)</f>
        <v>22831565.345577482</v>
      </c>
      <c r="AF52" s="90">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194887.63554305426</v>
      </c>
      <c r="AG52" s="90">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84476.791778636689</v>
      </c>
      <c r="AH52" s="90">
        <f t="shared" si="7"/>
        <v>-110410.84376441757</v>
      </c>
      <c r="AI52" s="91">
        <f t="shared" si="10"/>
        <v>899782.44014474726</v>
      </c>
      <c r="AJ52" s="91">
        <f t="shared" si="10"/>
        <v>370617.53180119401</v>
      </c>
      <c r="AK52" s="91">
        <f t="shared" si="9"/>
        <v>-529164.90834355331</v>
      </c>
    </row>
    <row r="53" spans="1:37" s="93" customFormat="1" ht="14" x14ac:dyDescent="0.3">
      <c r="A53" s="85" t="str">
        <f>'ESTIMATED Earned Revenue'!A54</f>
        <v>Battle Creek, MI</v>
      </c>
      <c r="B53" s="85"/>
      <c r="C53" s="86">
        <f>'ESTIMATED Earned Revenue'!$I54*1.07925</f>
        <v>21397733.234737504</v>
      </c>
      <c r="D53" s="86">
        <f>'ESTIMATED Earned Revenue'!$L54*1.07925</f>
        <v>19768868.545642503</v>
      </c>
      <c r="E53" s="87">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7">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40289.145254564253</v>
      </c>
      <c r="G53" s="88">
        <f t="shared" si="0"/>
        <v>7.4709174432530069E-3</v>
      </c>
      <c r="H53" s="89">
        <f t="shared" si="1"/>
        <v>2.0380096696755502E-3</v>
      </c>
      <c r="I53" s="90">
        <f t="shared" si="2"/>
        <v>-119571.55321491075</v>
      </c>
      <c r="J53" s="90">
        <f>C53*(1+'Control Panel'!$C$44)</f>
        <v>22895574.561169133</v>
      </c>
      <c r="K53" s="90">
        <f>D53*(1+'Control Panel'!$C$44)</f>
        <v>21152689.343837477</v>
      </c>
      <c r="L53" s="91">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166368.33808233828</v>
      </c>
      <c r="M53" s="91">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78264.950572198664</v>
      </c>
      <c r="N53" s="91">
        <f t="shared" si="3"/>
        <v>-88103.387510139612</v>
      </c>
      <c r="O53" s="91">
        <f>J53*(1+'Control Panel'!$C$44)</f>
        <v>24498264.780450974</v>
      </c>
      <c r="P53" s="91">
        <f>K53*(1+'Control Panel'!$C$44)</f>
        <v>22633377.597906101</v>
      </c>
      <c r="Q53" s="91">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173191.03418970198</v>
      </c>
      <c r="R53" s="91">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83743.497112252575</v>
      </c>
      <c r="S53" s="91">
        <f t="shared" si="4"/>
        <v>-89447.537077449408</v>
      </c>
      <c r="T53" s="91">
        <f>O53*(1+'Control Panel'!$C$44)</f>
        <v>26213143.315082543</v>
      </c>
      <c r="U53" s="91">
        <f>P53*(1+'Control Panel'!$C$44)</f>
        <v>24217714.02975953</v>
      </c>
      <c r="V53" s="91">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180346.62639782912</v>
      </c>
      <c r="W53" s="90">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89605.54191011026</v>
      </c>
      <c r="X53" s="91">
        <f t="shared" si="5"/>
        <v>-90741.084487718865</v>
      </c>
      <c r="Y53" s="90">
        <f>T53*(1+'Control Panel'!$C$44)</f>
        <v>28048063.347138323</v>
      </c>
      <c r="Z53" s="90">
        <f>U53*(1+'Control Panel'!$C$44)</f>
        <v>25912954.011842698</v>
      </c>
      <c r="AA53" s="90">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187854.07665497062</v>
      </c>
      <c r="AB53" s="90">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95877.929843817983</v>
      </c>
      <c r="AC53" s="92">
        <f t="shared" si="6"/>
        <v>-91976.146811152634</v>
      </c>
      <c r="AD53" s="92">
        <f>Y53*(1+'Control Panel'!$C$44)</f>
        <v>30011427.781438008</v>
      </c>
      <c r="AE53" s="90">
        <f>Z53*(1+'Control Panel'!$C$44)</f>
        <v>27726860.792671688</v>
      </c>
      <c r="AF53" s="90">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195733.54402239079</v>
      </c>
      <c r="AG53" s="90">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102589.38493288525</v>
      </c>
      <c r="AH53" s="90">
        <f t="shared" si="7"/>
        <v>-93144.159089505541</v>
      </c>
      <c r="AI53" s="91">
        <f t="shared" si="10"/>
        <v>903493.61934723076</v>
      </c>
      <c r="AJ53" s="91">
        <f t="shared" si="10"/>
        <v>450081.3043712647</v>
      </c>
      <c r="AK53" s="91">
        <f t="shared" si="9"/>
        <v>-453412.31497596606</v>
      </c>
    </row>
    <row r="54" spans="1:37" s="93" customFormat="1" ht="14" x14ac:dyDescent="0.3">
      <c r="A54" s="85" t="str">
        <f>'ESTIMATED Earned Revenue'!A55</f>
        <v>Akron, OH</v>
      </c>
      <c r="B54" s="85"/>
      <c r="C54" s="86">
        <f>'ESTIMATED Earned Revenue'!$I55*1.07925</f>
        <v>21954751.050000001</v>
      </c>
      <c r="D54" s="86">
        <f>'ESTIMATED Earned Revenue'!$L55*1.07925</f>
        <v>19314169.501499999</v>
      </c>
      <c r="E54" s="87">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7">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40243.675350150006</v>
      </c>
      <c r="G54" s="88">
        <f t="shared" si="0"/>
        <v>7.3321138433040892E-3</v>
      </c>
      <c r="H54" s="89">
        <f t="shared" si="1"/>
        <v>2.0836347815537475E-3</v>
      </c>
      <c r="I54" s="90">
        <f t="shared" si="2"/>
        <v>-120731.05874985</v>
      </c>
      <c r="J54" s="90">
        <f>C54*(1+'Control Panel'!$C$44)</f>
        <v>23491583.623500001</v>
      </c>
      <c r="K54" s="90">
        <f>D54*(1+'Control Panel'!$C$44)</f>
        <v>20666161.366604999</v>
      </c>
      <c r="L54" s="91">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167560.35620700003</v>
      </c>
      <c r="M54" s="91">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76464.797056438503</v>
      </c>
      <c r="N54" s="91">
        <f t="shared" si="3"/>
        <v>-91095.55915056153</v>
      </c>
      <c r="O54" s="91">
        <f>J54*(1+'Control Panel'!$C$44)</f>
        <v>25135994.477145001</v>
      </c>
      <c r="P54" s="91">
        <f>K54*(1+'Control Panel'!$C$44)</f>
        <v>22112792.66226735</v>
      </c>
      <c r="Q54" s="91">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174466.49358309005</v>
      </c>
      <c r="R54" s="91">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81817.332850389197</v>
      </c>
      <c r="S54" s="91">
        <f t="shared" si="4"/>
        <v>-92649.160732700853</v>
      </c>
      <c r="T54" s="91">
        <f>O54*(1+'Control Panel'!$C$44)</f>
        <v>26895514.090545151</v>
      </c>
      <c r="U54" s="91">
        <f>P54*(1+'Control Panel'!$C$44)</f>
        <v>23660688.148626067</v>
      </c>
      <c r="V54" s="91">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181711.36794875434</v>
      </c>
      <c r="W54" s="90">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87544.546149916452</v>
      </c>
      <c r="X54" s="91">
        <f t="shared" si="5"/>
        <v>-94166.821798837889</v>
      </c>
      <c r="Y54" s="90">
        <f>T54*(1+'Control Panel'!$C$44)</f>
        <v>28778200.076883312</v>
      </c>
      <c r="Z54" s="90">
        <f>U54*(1+'Control Panel'!$C$44)</f>
        <v>25316936.319029894</v>
      </c>
      <c r="AA54" s="90">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189314.3501144606</v>
      </c>
      <c r="AB54" s="90">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93672.664380410613</v>
      </c>
      <c r="AC54" s="92">
        <f t="shared" si="6"/>
        <v>-95641.685734049985</v>
      </c>
      <c r="AD54" s="92">
        <f>Y54*(1+'Control Panel'!$C$44)</f>
        <v>30792674.082265146</v>
      </c>
      <c r="AE54" s="90">
        <f>Z54*(1+'Control Panel'!$C$44)</f>
        <v>27089121.861361988</v>
      </c>
      <c r="AF54" s="90">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197296.03662404508</v>
      </c>
      <c r="AG54" s="90">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100229.75088703936</v>
      </c>
      <c r="AH54" s="90">
        <f t="shared" si="7"/>
        <v>-97066.285737005717</v>
      </c>
      <c r="AI54" s="91">
        <f t="shared" si="10"/>
        <v>910348.60447735013</v>
      </c>
      <c r="AJ54" s="91">
        <f t="shared" si="10"/>
        <v>439729.0913241941</v>
      </c>
      <c r="AK54" s="91">
        <f t="shared" si="9"/>
        <v>-470619.51315315603</v>
      </c>
    </row>
    <row r="55" spans="1:37" s="93" customFormat="1" ht="14" x14ac:dyDescent="0.3">
      <c r="A55" s="85" t="str">
        <f>'ESTIMATED Earned Revenue'!A56</f>
        <v>Fredericksburg, VA</v>
      </c>
      <c r="B55" s="85"/>
      <c r="C55" s="86">
        <f>'ESTIMATED Earned Revenue'!$I56*1.07925</f>
        <v>22081745.31825</v>
      </c>
      <c r="D55" s="86">
        <f>'ESTIMATED Earned Revenue'!$L56*1.07925</f>
        <v>19748496.396000002</v>
      </c>
      <c r="E55" s="87">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7">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40287.108039600003</v>
      </c>
      <c r="G55" s="88">
        <f t="shared" si="0"/>
        <v>7.3014483372040593E-3</v>
      </c>
      <c r="H55" s="89">
        <f t="shared" si="1"/>
        <v>2.0400088812715907E-3</v>
      </c>
      <c r="I55" s="90">
        <f t="shared" si="2"/>
        <v>-120941.61459689999</v>
      </c>
      <c r="J55" s="90">
        <f>C55*(1+'Control Panel'!$C$44)</f>
        <v>23627467.490527503</v>
      </c>
      <c r="K55" s="90">
        <f>D55*(1+'Control Panel'!$C$44)</f>
        <v>21130891.143720005</v>
      </c>
      <c r="L55" s="91">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167832.12394105503</v>
      </c>
      <c r="M55" s="91">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78184.297231764023</v>
      </c>
      <c r="N55" s="91">
        <f t="shared" si="3"/>
        <v>-89647.82670929101</v>
      </c>
      <c r="O55" s="91">
        <f>J55*(1+'Control Panel'!$C$44)</f>
        <v>25281390.214864429</v>
      </c>
      <c r="P55" s="91">
        <f>K55*(1+'Control Panel'!$C$44)</f>
        <v>22610053.523780406</v>
      </c>
      <c r="Q55" s="91">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174757.28505852888</v>
      </c>
      <c r="R55" s="91">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83657.198037987502</v>
      </c>
      <c r="S55" s="91">
        <f t="shared" si="4"/>
        <v>-91100.087020541381</v>
      </c>
      <c r="T55" s="91">
        <f>O55*(1+'Control Panel'!$C$44)</f>
        <v>27051087.529904939</v>
      </c>
      <c r="U55" s="91">
        <f>P55*(1+'Control Panel'!$C$44)</f>
        <v>24192757.270445034</v>
      </c>
      <c r="V55" s="91">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182022.5148274739</v>
      </c>
      <c r="W55" s="90">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89513.201900646629</v>
      </c>
      <c r="X55" s="91">
        <f t="shared" si="5"/>
        <v>-92509.312926827275</v>
      </c>
      <c r="Y55" s="90">
        <f>T55*(1+'Control Panel'!$C$44)</f>
        <v>28944663.656998288</v>
      </c>
      <c r="Z55" s="90">
        <f>U55*(1+'Control Panel'!$C$44)</f>
        <v>25886250.279376186</v>
      </c>
      <c r="AA55" s="90">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189647.27727469057</v>
      </c>
      <c r="AB55" s="90">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95779.126033691893</v>
      </c>
      <c r="AC55" s="92">
        <f t="shared" si="6"/>
        <v>-93868.151240998675</v>
      </c>
      <c r="AD55" s="92">
        <f>Y55*(1+'Control Panel'!$C$44)</f>
        <v>30970790.11298817</v>
      </c>
      <c r="AE55" s="90">
        <f>Z55*(1+'Control Panel'!$C$44)</f>
        <v>27698287.798932523</v>
      </c>
      <c r="AF55" s="90">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197652.26868549112</v>
      </c>
      <c r="AG55" s="90">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102483.66485605034</v>
      </c>
      <c r="AH55" s="90">
        <f t="shared" si="7"/>
        <v>-95168.603829440777</v>
      </c>
      <c r="AI55" s="91">
        <f t="shared" si="10"/>
        <v>911911.46978723956</v>
      </c>
      <c r="AJ55" s="91">
        <f t="shared" si="10"/>
        <v>449617.48806014034</v>
      </c>
      <c r="AK55" s="91">
        <f t="shared" si="9"/>
        <v>-462293.98172709922</v>
      </c>
    </row>
    <row r="56" spans="1:37" s="93" customFormat="1" ht="14" x14ac:dyDescent="0.3">
      <c r="A56" s="85" t="str">
        <f>'ESTIMATED Earned Revenue'!A57</f>
        <v>Tulsa, OK</v>
      </c>
      <c r="B56" s="85"/>
      <c r="C56" s="86">
        <f>'ESTIMATED Earned Revenue'!$I57*1.07925</f>
        <v>22377397.123636365</v>
      </c>
      <c r="D56" s="86">
        <f>'ESTIMATED Earned Revenue'!$L57*1.07925</f>
        <v>20544256.070181821</v>
      </c>
      <c r="E56" s="87">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7">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40366.684007018186</v>
      </c>
      <c r="G56" s="88">
        <f t="shared" si="0"/>
        <v>7.2314052145210674E-3</v>
      </c>
      <c r="H56" s="89">
        <f t="shared" si="1"/>
        <v>1.9648647227293314E-3</v>
      </c>
      <c r="I56" s="90">
        <f t="shared" si="2"/>
        <v>-121453.34224025454</v>
      </c>
      <c r="J56" s="90">
        <f>C56*(1+'Control Panel'!$C$44)</f>
        <v>23943814.92229091</v>
      </c>
      <c r="K56" s="90">
        <f>D56*(1+'Control Panel'!$C$44)</f>
        <v>21982353.995094549</v>
      </c>
      <c r="L56" s="91">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168464.81880458185</v>
      </c>
      <c r="M56" s="91">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81334.70978184983</v>
      </c>
      <c r="N56" s="91">
        <f t="shared" si="3"/>
        <v>-87130.109022732024</v>
      </c>
      <c r="O56" s="91">
        <f>J56*(1+'Control Panel'!$C$44)</f>
        <v>25619881.966851275</v>
      </c>
      <c r="P56" s="91">
        <f>K56*(1+'Control Panel'!$C$44)</f>
        <v>23521118.774751168</v>
      </c>
      <c r="Q56" s="91">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175434.26856250258</v>
      </c>
      <c r="R56" s="91">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87028.13946657932</v>
      </c>
      <c r="S56" s="91">
        <f t="shared" si="4"/>
        <v>-88406.129095923257</v>
      </c>
      <c r="T56" s="91">
        <f>O56*(1+'Control Panel'!$C$44)</f>
        <v>27413273.704530865</v>
      </c>
      <c r="U56" s="91">
        <f>P56*(1+'Control Panel'!$C$44)</f>
        <v>25167597.088983752</v>
      </c>
      <c r="V56" s="91">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182746.88717672578</v>
      </c>
      <c r="W56" s="90">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93120.109229239883</v>
      </c>
      <c r="X56" s="91">
        <f t="shared" si="5"/>
        <v>-89626.777947485898</v>
      </c>
      <c r="Y56" s="90">
        <f>T56*(1+'Control Panel'!$C$44)</f>
        <v>29332202.863848027</v>
      </c>
      <c r="Z56" s="90">
        <f>U56*(1+'Control Panel'!$C$44)</f>
        <v>26929328.885212615</v>
      </c>
      <c r="AA56" s="90">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190422.35568839003</v>
      </c>
      <c r="AB56" s="90">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99638.516875286674</v>
      </c>
      <c r="AC56" s="92">
        <f t="shared" si="6"/>
        <v>-90783.838813103357</v>
      </c>
      <c r="AD56" s="92">
        <f>Y56*(1+'Control Panel'!$C$44)</f>
        <v>31385457.06431739</v>
      </c>
      <c r="AE56" s="90">
        <f>Z56*(1+'Control Panel'!$C$44)</f>
        <v>28814381.9071775</v>
      </c>
      <c r="AF56" s="90">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198481.60258814957</v>
      </c>
      <c r="AG56" s="90">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106613.21305655675</v>
      </c>
      <c r="AH56" s="90">
        <f t="shared" si="7"/>
        <v>-91868.389531592824</v>
      </c>
      <c r="AI56" s="91">
        <f t="shared" si="10"/>
        <v>915549.93282034982</v>
      </c>
      <c r="AJ56" s="91">
        <f t="shared" si="10"/>
        <v>467734.68840951251</v>
      </c>
      <c r="AK56" s="91">
        <f t="shared" si="9"/>
        <v>-447815.2444108373</v>
      </c>
    </row>
    <row r="57" spans="1:37" s="93" customFormat="1" ht="14" x14ac:dyDescent="0.3">
      <c r="A57" s="85" t="str">
        <f>'ESTIMATED Earned Revenue'!A58</f>
        <v>Medford, OR</v>
      </c>
      <c r="B57" s="85"/>
      <c r="C57" s="86">
        <f>'ESTIMATED Earned Revenue'!$I58*1.07925</f>
        <v>22396033.268257502</v>
      </c>
      <c r="D57" s="86">
        <f>'ESTIMATED Earned Revenue'!$L58*1.07925</f>
        <v>22392973.594507501</v>
      </c>
      <c r="E57" s="87">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7">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40551.555659450751</v>
      </c>
      <c r="G57" s="88">
        <f t="shared" si="0"/>
        <v>7.2270520675605391E-3</v>
      </c>
      <c r="H57" s="89">
        <f t="shared" si="1"/>
        <v>1.8109053488723421E-3</v>
      </c>
      <c r="I57" s="90">
        <f t="shared" si="2"/>
        <v>-121305.74287706426</v>
      </c>
      <c r="J57" s="90">
        <f>C57*(1+'Control Panel'!$C$44)</f>
        <v>23963755.597035527</v>
      </c>
      <c r="K57" s="90">
        <f>D57*(1+'Control Panel'!$C$44)</f>
        <v>23960481.746123027</v>
      </c>
      <c r="L57" s="91">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168504.70015407106</v>
      </c>
      <c r="M57" s="91">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88653.782460655202</v>
      </c>
      <c r="N57" s="91">
        <f t="shared" si="3"/>
        <v>-79850.91769341586</v>
      </c>
      <c r="O57" s="91">
        <f>J57*(1+'Control Panel'!$C$44)</f>
        <v>25641218.488828015</v>
      </c>
      <c r="P57" s="91">
        <f>K57*(1+'Control Panel'!$C$44)</f>
        <v>25637715.46835164</v>
      </c>
      <c r="Q57" s="91">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175476.94160645606</v>
      </c>
      <c r="R57" s="91">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94859.547232901066</v>
      </c>
      <c r="S57" s="91">
        <f t="shared" si="4"/>
        <v>-80617.394373554998</v>
      </c>
      <c r="T57" s="91">
        <f>O57*(1+'Control Panel'!$C$44)</f>
        <v>27436103.783045977</v>
      </c>
      <c r="U57" s="91">
        <f>P57*(1+'Control Panel'!$C$44)</f>
        <v>27432355.551136255</v>
      </c>
      <c r="V57" s="91">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182792.547333756</v>
      </c>
      <c r="W57" s="90">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101499.71553920415</v>
      </c>
      <c r="X57" s="91">
        <f t="shared" si="5"/>
        <v>-81292.83179455185</v>
      </c>
      <c r="Y57" s="90">
        <f>T57*(1+'Control Panel'!$C$44)</f>
        <v>29356631.047859196</v>
      </c>
      <c r="Z57" s="90">
        <f>U57*(1+'Control Panel'!$C$44)</f>
        <v>29352620.439715795</v>
      </c>
      <c r="AA57" s="90">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190471.21205641236</v>
      </c>
      <c r="AB57" s="90">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108604.69562694845</v>
      </c>
      <c r="AC57" s="92">
        <f t="shared" si="6"/>
        <v>-81866.516429463911</v>
      </c>
      <c r="AD57" s="92">
        <f>Y57*(1+'Control Panel'!$C$44)</f>
        <v>31411595.22120934</v>
      </c>
      <c r="AE57" s="90">
        <f>Z57*(1+'Control Panel'!$C$44)</f>
        <v>31407303.870495904</v>
      </c>
      <c r="AF57" s="90">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198533.87890193347</v>
      </c>
      <c r="AG57" s="90">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116207.02432083485</v>
      </c>
      <c r="AH57" s="90">
        <f t="shared" si="7"/>
        <v>-82326.854581098611</v>
      </c>
      <c r="AI57" s="91">
        <f t="shared" si="10"/>
        <v>915779.28005262895</v>
      </c>
      <c r="AJ57" s="91">
        <f t="shared" si="10"/>
        <v>509824.76518054371</v>
      </c>
      <c r="AK57" s="91">
        <f t="shared" si="9"/>
        <v>-405954.51487208524</v>
      </c>
    </row>
    <row r="58" spans="1:37" s="93" customFormat="1" ht="14" x14ac:dyDescent="0.3">
      <c r="A58" s="85" t="str">
        <f>'ESTIMATED Earned Revenue'!A59</f>
        <v>Grand Island, NE</v>
      </c>
      <c r="B58" s="85"/>
      <c r="C58" s="86">
        <f>'ESTIMATED Earned Revenue'!$I59*1.07925</f>
        <v>22816793.353500001</v>
      </c>
      <c r="D58" s="86">
        <f>'ESTIMATED Earned Revenue'!$L59*1.07925</f>
        <v>11793129.875250001</v>
      </c>
      <c r="E58" s="87">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7">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39491.571387525</v>
      </c>
      <c r="G58" s="88">
        <f t="shared" si="0"/>
        <v>7.130661008596227E-3</v>
      </c>
      <c r="H58" s="89">
        <f t="shared" si="1"/>
        <v>3.3486929937408009E-3</v>
      </c>
      <c r="I58" s="90">
        <f t="shared" si="2"/>
        <v>-123207.24731947499</v>
      </c>
      <c r="J58" s="90">
        <f>C58*(1+'Control Panel'!$C$44)</f>
        <v>24413968.888245001</v>
      </c>
      <c r="K58" s="90">
        <f>D58*(1+'Control Panel'!$C$44)</f>
        <v>12618648.966517501</v>
      </c>
      <c r="L58" s="91">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169405.12673649003</v>
      </c>
      <c r="M58" s="91">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46689.001176114754</v>
      </c>
      <c r="N58" s="91">
        <f t="shared" si="3"/>
        <v>-122716.12556037528</v>
      </c>
      <c r="O58" s="91">
        <f>J58*(1+'Control Panel'!$C$44)</f>
        <v>26122946.710422155</v>
      </c>
      <c r="P58" s="91">
        <f>K58*(1+'Control Panel'!$C$44)</f>
        <v>13501954.394173726</v>
      </c>
      <c r="Q58" s="91">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176440.39804964434</v>
      </c>
      <c r="R58" s="91">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49957.231258442793</v>
      </c>
      <c r="S58" s="91">
        <f t="shared" si="4"/>
        <v>-126483.16679120154</v>
      </c>
      <c r="T58" s="91">
        <f>O58*(1+'Control Panel'!$C$44)</f>
        <v>27951552.980151705</v>
      </c>
      <c r="U58" s="91">
        <f>P58*(1+'Control Panel'!$C$44)</f>
        <v>14447091.201765887</v>
      </c>
      <c r="V58" s="91">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183823.44572796745</v>
      </c>
      <c r="W58" s="90">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53454.237446533785</v>
      </c>
      <c r="X58" s="91">
        <f t="shared" si="5"/>
        <v>-130369.20828143368</v>
      </c>
      <c r="Y58" s="90">
        <f>T58*(1+'Control Panel'!$C$44)</f>
        <v>29908161.688762326</v>
      </c>
      <c r="Z58" s="90">
        <f>U58*(1+'Control Panel'!$C$44)</f>
        <v>15458387.5858895</v>
      </c>
      <c r="AA58" s="90">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191574.27333821863</v>
      </c>
      <c r="AB58" s="90">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57196.034067791152</v>
      </c>
      <c r="AC58" s="92">
        <f t="shared" si="6"/>
        <v>-134378.23927042747</v>
      </c>
      <c r="AD58" s="92">
        <f>Y58*(1+'Control Panel'!$C$44)</f>
        <v>32001733.006975692</v>
      </c>
      <c r="AE58" s="90">
        <f>Z58*(1+'Control Panel'!$C$44)</f>
        <v>16540474.716901766</v>
      </c>
      <c r="AF58" s="90">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199714.15447346616</v>
      </c>
      <c r="AG58" s="90">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61199.756452536538</v>
      </c>
      <c r="AH58" s="90">
        <f t="shared" si="7"/>
        <v>-138514.39802092963</v>
      </c>
      <c r="AI58" s="91">
        <f t="shared" si="10"/>
        <v>920957.39832578646</v>
      </c>
      <c r="AJ58" s="91">
        <f t="shared" si="10"/>
        <v>268496.26040141901</v>
      </c>
      <c r="AK58" s="91">
        <f t="shared" si="9"/>
        <v>-652461.13792436745</v>
      </c>
    </row>
    <row r="59" spans="1:37" s="93" customFormat="1" ht="14" x14ac:dyDescent="0.3">
      <c r="A59" s="85" t="str">
        <f>'ESTIMATED Earned Revenue'!A60</f>
        <v>Newark, OH</v>
      </c>
      <c r="B59" s="85"/>
      <c r="C59" s="86">
        <f>'ESTIMATED Earned Revenue'!$I60*1.07925</f>
        <v>22945471.737412505</v>
      </c>
      <c r="D59" s="86">
        <f>'ESTIMATED Earned Revenue'!$L60*1.07925</f>
        <v>17145487.873188756</v>
      </c>
      <c r="E59" s="87">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7">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40026.807187318875</v>
      </c>
      <c r="G59" s="88">
        <f t="shared" si="0"/>
        <v>7.10188822176733E-3</v>
      </c>
      <c r="H59" s="89">
        <f t="shared" si="1"/>
        <v>2.3345388293039338E-3</v>
      </c>
      <c r="I59" s="90">
        <f t="shared" si="2"/>
        <v>-122929.36828750615</v>
      </c>
      <c r="J59" s="90">
        <f>C59*(1+'Control Panel'!$C$44)</f>
        <v>24551654.759031381</v>
      </c>
      <c r="K59" s="90">
        <f>D59*(1+'Control Panel'!$C$44)</f>
        <v>18345672.024311971</v>
      </c>
      <c r="L59" s="91">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169680.49847806277</v>
      </c>
      <c r="M59" s="91">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67878.986489954303</v>
      </c>
      <c r="N59" s="91">
        <f t="shared" si="3"/>
        <v>-101801.51198810847</v>
      </c>
      <c r="O59" s="91">
        <f>J59*(1+'Control Panel'!$C$44)</f>
        <v>26270270.592163581</v>
      </c>
      <c r="P59" s="91">
        <f>K59*(1+'Control Panel'!$C$44)</f>
        <v>19629869.066013809</v>
      </c>
      <c r="Q59" s="91">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176735.04581312719</v>
      </c>
      <c r="R59" s="91">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72630.515544251102</v>
      </c>
      <c r="S59" s="91">
        <f t="shared" si="4"/>
        <v>-104104.53026887609</v>
      </c>
      <c r="T59" s="91">
        <f>O59*(1+'Control Panel'!$C$44)</f>
        <v>28109189.533615034</v>
      </c>
      <c r="U59" s="91">
        <f>P59*(1+'Control Panel'!$C$44)</f>
        <v>21003959.900634777</v>
      </c>
      <c r="V59" s="91">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184138.7188348941</v>
      </c>
      <c r="W59" s="90">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77714.651632348672</v>
      </c>
      <c r="X59" s="91">
        <f t="shared" si="5"/>
        <v>-106424.06720254543</v>
      </c>
      <c r="Y59" s="90">
        <f>T59*(1+'Control Panel'!$C$44)</f>
        <v>30076832.800968088</v>
      </c>
      <c r="Z59" s="90">
        <f>U59*(1+'Control Panel'!$C$44)</f>
        <v>22474237.093679212</v>
      </c>
      <c r="AA59" s="90">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191911.61556263015</v>
      </c>
      <c r="AB59" s="90">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83154.677246613093</v>
      </c>
      <c r="AC59" s="92">
        <f t="shared" si="6"/>
        <v>-108756.93831601705</v>
      </c>
      <c r="AD59" s="92">
        <f>Y59*(1+'Control Panel'!$C$44)</f>
        <v>32182211.097035855</v>
      </c>
      <c r="AE59" s="90">
        <f>Z59*(1+'Control Panel'!$C$44)</f>
        <v>24047433.690236758</v>
      </c>
      <c r="AF59" s="90">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200075.11065358648</v>
      </c>
      <c r="AG59" s="90">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88975.504653876007</v>
      </c>
      <c r="AH59" s="90">
        <f t="shared" si="7"/>
        <v>-111099.60599971047</v>
      </c>
      <c r="AI59" s="91">
        <f t="shared" si="10"/>
        <v>922540.98934230069</v>
      </c>
      <c r="AJ59" s="91">
        <f t="shared" si="10"/>
        <v>390354.33556704316</v>
      </c>
      <c r="AK59" s="91">
        <f t="shared" si="9"/>
        <v>-532186.65377525752</v>
      </c>
    </row>
    <row r="60" spans="1:37" s="93" customFormat="1" ht="14" x14ac:dyDescent="0.3">
      <c r="A60" s="85" t="str">
        <f>'ESTIMATED Earned Revenue'!A61</f>
        <v>Waterloo, IA</v>
      </c>
      <c r="B60" s="85"/>
      <c r="C60" s="86">
        <f>'ESTIMATED Earned Revenue'!$I61*1.07925</f>
        <v>23015515.353810005</v>
      </c>
      <c r="D60" s="86">
        <f>'ESTIMATED Earned Revenue'!$L61*1.07925</f>
        <v>11779143.065062502</v>
      </c>
      <c r="E60" s="87">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7">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39490.172706506251</v>
      </c>
      <c r="G60" s="88">
        <f t="shared" si="0"/>
        <v>7.0863615348339768E-3</v>
      </c>
      <c r="H60" s="89">
        <f t="shared" si="1"/>
        <v>3.3525505623270661E-3</v>
      </c>
      <c r="I60" s="90">
        <f t="shared" si="2"/>
        <v>-123606.09000111377</v>
      </c>
      <c r="J60" s="90">
        <f>C60*(1+'Control Panel'!$C$44)</f>
        <v>24626601.428576708</v>
      </c>
      <c r="K60" s="90">
        <f>D60*(1+'Control Panel'!$C$44)</f>
        <v>12603683.079616878</v>
      </c>
      <c r="L60" s="91">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169830.39181715343</v>
      </c>
      <c r="M60" s="91">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46633.627394582451</v>
      </c>
      <c r="N60" s="91">
        <f t="shared" si="3"/>
        <v>-123196.76442257098</v>
      </c>
      <c r="O60" s="91">
        <f>J60*(1+'Control Panel'!$C$44)</f>
        <v>26350463.528577078</v>
      </c>
      <c r="P60" s="91">
        <f>K60*(1+'Control Panel'!$C$44)</f>
        <v>13485940.89519006</v>
      </c>
      <c r="Q60" s="91">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176895.43168595419</v>
      </c>
      <c r="R60" s="91">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49897.981312203228</v>
      </c>
      <c r="S60" s="91">
        <f t="shared" si="4"/>
        <v>-126997.45037375097</v>
      </c>
      <c r="T60" s="91">
        <f>O60*(1+'Control Panel'!$C$44)</f>
        <v>28194995.975577474</v>
      </c>
      <c r="U60" s="91">
        <f>P60*(1+'Control Panel'!$C$44)</f>
        <v>14429956.757853365</v>
      </c>
      <c r="V60" s="91">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184310.33171881898</v>
      </c>
      <c r="W60" s="90">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53390.840004057449</v>
      </c>
      <c r="X60" s="91">
        <f t="shared" si="5"/>
        <v>-130919.49171476153</v>
      </c>
      <c r="Y60" s="90">
        <f>T60*(1+'Control Panel'!$C$44)</f>
        <v>30168645.693867899</v>
      </c>
      <c r="Z60" s="90">
        <f>U60*(1+'Control Panel'!$C$44)</f>
        <v>15440053.7309031</v>
      </c>
      <c r="AA60" s="90">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192095.24134842979</v>
      </c>
      <c r="AB60" s="90">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57128.198804341475</v>
      </c>
      <c r="AC60" s="92">
        <f t="shared" si="6"/>
        <v>-134967.04254408833</v>
      </c>
      <c r="AD60" s="92">
        <f>Y60*(1+'Control Panel'!$C$44)</f>
        <v>32280450.892438654</v>
      </c>
      <c r="AE60" s="90">
        <f>Z60*(1+'Control Panel'!$C$44)</f>
        <v>16520857.492066318</v>
      </c>
      <c r="AF60" s="90">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200271.59024439211</v>
      </c>
      <c r="AG60" s="90">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61127.17272064538</v>
      </c>
      <c r="AH60" s="90">
        <f t="shared" si="7"/>
        <v>-139144.41752374673</v>
      </c>
      <c r="AI60" s="91">
        <f t="shared" si="10"/>
        <v>923402.9868147485</v>
      </c>
      <c r="AJ60" s="91">
        <f t="shared" si="10"/>
        <v>268177.82023582997</v>
      </c>
      <c r="AK60" s="91">
        <f t="shared" si="9"/>
        <v>-655225.16657891846</v>
      </c>
    </row>
    <row r="61" spans="1:37" s="93" customFormat="1" ht="14" x14ac:dyDescent="0.3">
      <c r="A61" s="85" t="str">
        <f>'ESTIMATED Earned Revenue'!A62</f>
        <v>Waco, TX</v>
      </c>
      <c r="B61" s="85"/>
      <c r="C61" s="86">
        <f>'ESTIMATED Earned Revenue'!$I62*1.07925</f>
        <v>23064929.322307501</v>
      </c>
      <c r="D61" s="86">
        <f>'ESTIMATED Earned Revenue'!$L62*1.07925</f>
        <v>22266574.72150125</v>
      </c>
      <c r="E61" s="87">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7">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40538.915772150125</v>
      </c>
      <c r="G61" s="88">
        <f t="shared" si="0"/>
        <v>7.0754645879959003E-3</v>
      </c>
      <c r="H61" s="89">
        <f t="shared" si="1"/>
        <v>1.8206175075955698E-3</v>
      </c>
      <c r="I61" s="90">
        <f t="shared" si="2"/>
        <v>-122656.17487246488</v>
      </c>
      <c r="J61" s="90">
        <f>C61*(1+'Control Panel'!$C$44)</f>
        <v>24679474.374869026</v>
      </c>
      <c r="K61" s="90">
        <f>D61*(1+'Control Panel'!$C$44)</f>
        <v>23825234.95200634</v>
      </c>
      <c r="L61" s="91">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169936.13770973808</v>
      </c>
      <c r="M61" s="91">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88153.369322423459</v>
      </c>
      <c r="N61" s="91">
        <f t="shared" si="3"/>
        <v>-81782.768387314616</v>
      </c>
      <c r="O61" s="91">
        <f>J61*(1+'Control Panel'!$C$44)</f>
        <v>26407037.581109859</v>
      </c>
      <c r="P61" s="91">
        <f>K61*(1+'Control Panel'!$C$44)</f>
        <v>25493001.398646787</v>
      </c>
      <c r="Q61" s="91">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177008.57979101976</v>
      </c>
      <c r="R61" s="91">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94324.105174993121</v>
      </c>
      <c r="S61" s="91">
        <f t="shared" si="4"/>
        <v>-82684.474616026637</v>
      </c>
      <c r="T61" s="91">
        <f>O61*(1+'Control Panel'!$C$44)</f>
        <v>28255530.211787552</v>
      </c>
      <c r="U61" s="91">
        <f>P61*(1+'Control Panel'!$C$44)</f>
        <v>27277511.496552065</v>
      </c>
      <c r="V61" s="91">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184431.40019123914</v>
      </c>
      <c r="W61" s="90">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100926.79253724264</v>
      </c>
      <c r="X61" s="91">
        <f t="shared" si="5"/>
        <v>-83504.6076539965</v>
      </c>
      <c r="Y61" s="90">
        <f>T61*(1+'Control Panel'!$C$44)</f>
        <v>30233417.326612681</v>
      </c>
      <c r="Z61" s="90">
        <f>U61*(1+'Control Panel'!$C$44)</f>
        <v>29186937.301310711</v>
      </c>
      <c r="AA61" s="90">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192224.78461391933</v>
      </c>
      <c r="AB61" s="90">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107991.66801484964</v>
      </c>
      <c r="AC61" s="92">
        <f t="shared" si="6"/>
        <v>-84233.11659906969</v>
      </c>
      <c r="AD61" s="92">
        <f>Y61*(1+'Control Panel'!$C$44)</f>
        <v>32349756.539475571</v>
      </c>
      <c r="AE61" s="90">
        <f>Z61*(1+'Control Panel'!$C$44)</f>
        <v>31230022.912402462</v>
      </c>
      <c r="AF61" s="90">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200410.20153846592</v>
      </c>
      <c r="AG61" s="90">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115551.08477588912</v>
      </c>
      <c r="AH61" s="90">
        <f t="shared" si="7"/>
        <v>-84859.116762576799</v>
      </c>
      <c r="AI61" s="91">
        <f t="shared" si="10"/>
        <v>924011.10384438222</v>
      </c>
      <c r="AJ61" s="91">
        <f t="shared" si="10"/>
        <v>506947.01982539799</v>
      </c>
      <c r="AK61" s="91">
        <f t="shared" si="9"/>
        <v>-417064.08401898423</v>
      </c>
    </row>
    <row r="62" spans="1:37" s="93" customFormat="1" ht="14" x14ac:dyDescent="0.3">
      <c r="A62" s="85" t="str">
        <f>'ESTIMATED Earned Revenue'!A63</f>
        <v>Stockton, CA</v>
      </c>
      <c r="B62" s="85"/>
      <c r="C62" s="86">
        <f>'ESTIMATED Earned Revenue'!$I63*1.07925</f>
        <v>23886252.397500001</v>
      </c>
      <c r="D62" s="86">
        <f>'ESTIMATED Earned Revenue'!$L63*1.07925</f>
        <v>23035672.808250003</v>
      </c>
      <c r="E62" s="87">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7">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40615.825580824996</v>
      </c>
      <c r="G62" s="88">
        <f t="shared" si="0"/>
        <v>6.9009459521683844E-3</v>
      </c>
      <c r="H62" s="89">
        <f t="shared" si="1"/>
        <v>1.7631707968294649E-3</v>
      </c>
      <c r="I62" s="90">
        <f t="shared" si="2"/>
        <v>-124221.91121417501</v>
      </c>
      <c r="J62" s="90">
        <f>C62*(1+'Control Panel'!$C$44)</f>
        <v>25558290.065325003</v>
      </c>
      <c r="K62" s="90">
        <f>D62*(1+'Control Panel'!$C$44)</f>
        <v>24648169.904827505</v>
      </c>
      <c r="L62" s="91">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171693.76909065002</v>
      </c>
      <c r="M62" s="91">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91198.228647861775</v>
      </c>
      <c r="N62" s="91">
        <f t="shared" si="3"/>
        <v>-80495.540442788246</v>
      </c>
      <c r="O62" s="91">
        <f>J62*(1+'Control Panel'!$C$44)</f>
        <v>27347370.369897757</v>
      </c>
      <c r="P62" s="91">
        <f>K62*(1+'Control Panel'!$C$44)</f>
        <v>26373541.798165433</v>
      </c>
      <c r="Q62" s="91">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178889.24536859556</v>
      </c>
      <c r="R62" s="91">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97582.104653212111</v>
      </c>
      <c r="S62" s="91">
        <f t="shared" si="4"/>
        <v>-81307.140715383444</v>
      </c>
      <c r="T62" s="91">
        <f>O62*(1+'Control Panel'!$C$44)</f>
        <v>29261686.295790602</v>
      </c>
      <c r="U62" s="91">
        <f>P62*(1+'Control Panel'!$C$44)</f>
        <v>28219689.724037014</v>
      </c>
      <c r="V62" s="91">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186443.71235924523</v>
      </c>
      <c r="W62" s="90">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104412.85197893696</v>
      </c>
      <c r="X62" s="91">
        <f t="shared" si="5"/>
        <v>-82030.860380308266</v>
      </c>
      <c r="Y62" s="90">
        <f>T62*(1+'Control Panel'!$C$44)</f>
        <v>31310004.336495947</v>
      </c>
      <c r="Z62" s="90">
        <f>U62*(1+'Control Panel'!$C$44)</f>
        <v>30195068.004719608</v>
      </c>
      <c r="AA62" s="90">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194377.95863368586</v>
      </c>
      <c r="AB62" s="90">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111721.75161746255</v>
      </c>
      <c r="AC62" s="92">
        <f t="shared" si="6"/>
        <v>-82656.207016223314</v>
      </c>
      <c r="AD62" s="92">
        <f>Y62*(1+'Control Panel'!$C$44)</f>
        <v>33501704.640050665</v>
      </c>
      <c r="AE62" s="90">
        <f>Z62*(1+'Control Panel'!$C$44)</f>
        <v>32308722.765049983</v>
      </c>
      <c r="AF62" s="90">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202714.09773961612</v>
      </c>
      <c r="AG62" s="90">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119542.27423068494</v>
      </c>
      <c r="AH62" s="90">
        <f t="shared" si="7"/>
        <v>-83171.823508931178</v>
      </c>
      <c r="AI62" s="91">
        <f t="shared" si="10"/>
        <v>934118.78319179267</v>
      </c>
      <c r="AJ62" s="91">
        <f t="shared" si="10"/>
        <v>524457.21112815826</v>
      </c>
      <c r="AK62" s="91">
        <f t="shared" si="9"/>
        <v>-409661.5720636344</v>
      </c>
    </row>
    <row r="63" spans="1:37" s="93" customFormat="1" ht="14" x14ac:dyDescent="0.3">
      <c r="A63" s="85" t="str">
        <f>'ESTIMATED Earned Revenue'!A64</f>
        <v>Flint, MI</v>
      </c>
      <c r="B63" s="85"/>
      <c r="C63" s="86">
        <f>'ESTIMATED Earned Revenue'!$I64*1.07925</f>
        <v>23987505.711435001</v>
      </c>
      <c r="D63" s="86">
        <f>'ESTIMATED Earned Revenue'!$L64*1.07925</f>
        <v>23046783.201337498</v>
      </c>
      <c r="E63" s="87">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7">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40616.936620133747</v>
      </c>
      <c r="G63" s="88">
        <f t="shared" si="0"/>
        <v>6.8802586399883264E-3</v>
      </c>
      <c r="H63" s="89">
        <f t="shared" si="1"/>
        <v>1.7623690154631463E-3</v>
      </c>
      <c r="I63" s="90">
        <f t="shared" si="2"/>
        <v>-124423.30680273625</v>
      </c>
      <c r="J63" s="90">
        <f>C63*(1+'Control Panel'!$C$44)</f>
        <v>25666631.111235455</v>
      </c>
      <c r="K63" s="90">
        <f>D63*(1+'Control Panel'!$C$44)</f>
        <v>24660058.025431123</v>
      </c>
      <c r="L63" s="91">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171910.45118247092</v>
      </c>
      <c r="M63" s="91">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91242.214694095164</v>
      </c>
      <c r="N63" s="91">
        <f t="shared" si="3"/>
        <v>-80668.236488375755</v>
      </c>
      <c r="O63" s="91">
        <f>J63*(1+'Control Panel'!$C$44)</f>
        <v>27463295.289021939</v>
      </c>
      <c r="P63" s="91">
        <f>K63*(1+'Control Panel'!$C$44)</f>
        <v>26386262.087211303</v>
      </c>
      <c r="Q63" s="91">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179121.09520684392</v>
      </c>
      <c r="R63" s="91">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97629.169722681821</v>
      </c>
      <c r="S63" s="91">
        <f t="shared" si="4"/>
        <v>-81491.9254841621</v>
      </c>
      <c r="T63" s="91">
        <f>O63*(1+'Control Panel'!$C$44)</f>
        <v>29385725.959253475</v>
      </c>
      <c r="U63" s="91">
        <f>P63*(1+'Control Panel'!$C$44)</f>
        <v>28233300.433316097</v>
      </c>
      <c r="V63" s="91">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186691.791686171</v>
      </c>
      <c r="W63" s="90">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104463.21160326956</v>
      </c>
      <c r="X63" s="91">
        <f t="shared" si="5"/>
        <v>-82228.580082901433</v>
      </c>
      <c r="Y63" s="90">
        <f>T63*(1+'Control Panel'!$C$44)</f>
        <v>31442726.776401222</v>
      </c>
      <c r="Z63" s="90">
        <f>U63*(1+'Control Panel'!$C$44)</f>
        <v>30209631.463648226</v>
      </c>
      <c r="AA63" s="90">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194643.40351349642</v>
      </c>
      <c r="AB63" s="90">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111775.63641549845</v>
      </c>
      <c r="AC63" s="92">
        <f t="shared" si="6"/>
        <v>-82867.767097997974</v>
      </c>
      <c r="AD63" s="92">
        <f>Y63*(1+'Control Panel'!$C$44)</f>
        <v>33643717.650749311</v>
      </c>
      <c r="AE63" s="90">
        <f>Z63*(1+'Control Panel'!$C$44)</f>
        <v>32324305.666103605</v>
      </c>
      <c r="AF63" s="90">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202998.12376101341</v>
      </c>
      <c r="AG63" s="90">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119599.93096458334</v>
      </c>
      <c r="AH63" s="90">
        <f t="shared" si="7"/>
        <v>-83398.19279643007</v>
      </c>
      <c r="AI63" s="91">
        <f t="shared" si="10"/>
        <v>935364.86534999555</v>
      </c>
      <c r="AJ63" s="91">
        <f t="shared" si="10"/>
        <v>524710.16340012837</v>
      </c>
      <c r="AK63" s="91">
        <f t="shared" si="9"/>
        <v>-410654.70194986719</v>
      </c>
    </row>
    <row r="64" spans="1:37" s="93" customFormat="1" ht="14" x14ac:dyDescent="0.3">
      <c r="A64" s="85" t="str">
        <f>'ESTIMATED Earned Revenue'!A65</f>
        <v>Des Moines, IA</v>
      </c>
      <c r="B64" s="85"/>
      <c r="C64" s="86">
        <f>'ESTIMATED Earned Revenue'!$I65*1.07925</f>
        <v>24670832.611500002</v>
      </c>
      <c r="D64" s="86">
        <f>'ESTIMATED Earned Revenue'!$L65*1.07925</f>
        <v>22490628.354375001</v>
      </c>
      <c r="E64" s="87">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7">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40561.321135437502</v>
      </c>
      <c r="G64" s="88">
        <f t="shared" si="0"/>
        <v>6.7450863877788828E-3</v>
      </c>
      <c r="H64" s="89">
        <f t="shared" si="1"/>
        <v>1.8034765634970483E-3</v>
      </c>
      <c r="I64" s="90">
        <f t="shared" si="2"/>
        <v>-125845.57608756251</v>
      </c>
      <c r="J64" s="90">
        <f>C64*(1+'Control Panel'!$C$44)</f>
        <v>26397790.894305006</v>
      </c>
      <c r="K64" s="90">
        <f>D64*(1+'Control Panel'!$C$44)</f>
        <v>24064972.339181252</v>
      </c>
      <c r="L64" s="91">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173372.77074861003</v>
      </c>
      <c r="M64" s="91">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89040.397654970642</v>
      </c>
      <c r="N64" s="91">
        <f t="shared" si="3"/>
        <v>-84332.373093639384</v>
      </c>
      <c r="O64" s="91">
        <f>J64*(1+'Control Panel'!$C$44)</f>
        <v>28245636.256906357</v>
      </c>
      <c r="P64" s="91">
        <f>K64*(1+'Control Panel'!$C$44)</f>
        <v>25749520.402923942</v>
      </c>
      <c r="Q64" s="91">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180685.77714261276</v>
      </c>
      <c r="R64" s="91">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95273.225490818586</v>
      </c>
      <c r="S64" s="91">
        <f t="shared" si="4"/>
        <v>-85412.551651794172</v>
      </c>
      <c r="T64" s="91">
        <f>O64*(1+'Control Panel'!$C$44)</f>
        <v>30222830.794889804</v>
      </c>
      <c r="U64" s="91">
        <f>P64*(1+'Control Panel'!$C$44)</f>
        <v>27551986.83112862</v>
      </c>
      <c r="V64" s="91">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188366.00135744363</v>
      </c>
      <c r="W64" s="90">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101942.3512751759</v>
      </c>
      <c r="X64" s="91">
        <f t="shared" si="5"/>
        <v>-86423.650082267734</v>
      </c>
      <c r="Y64" s="90">
        <f>T64*(1+'Control Panel'!$C$44)</f>
        <v>32338428.950532094</v>
      </c>
      <c r="Z64" s="90">
        <f>U64*(1+'Control Panel'!$C$44)</f>
        <v>29480625.909307625</v>
      </c>
      <c r="AA64" s="90">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196434.80786175816</v>
      </c>
      <c r="AB64" s="90">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109078.31586443822</v>
      </c>
      <c r="AC64" s="92">
        <f t="shared" si="6"/>
        <v>-87356.491997319943</v>
      </c>
      <c r="AD64" s="92">
        <f>Y64*(1+'Control Panel'!$C$44)</f>
        <v>34602118.977069341</v>
      </c>
      <c r="AE64" s="90">
        <f>Z64*(1+'Control Panel'!$C$44)</f>
        <v>31544269.722959161</v>
      </c>
      <c r="AF64" s="90">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204914.92641365348</v>
      </c>
      <c r="AG64" s="90">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116713.7979749489</v>
      </c>
      <c r="AH64" s="90">
        <f t="shared" si="7"/>
        <v>-88201.128438704574</v>
      </c>
      <c r="AI64" s="91">
        <f t="shared" si="10"/>
        <v>943774.28352407808</v>
      </c>
      <c r="AJ64" s="91">
        <f t="shared" si="10"/>
        <v>512048.08826035226</v>
      </c>
      <c r="AK64" s="91">
        <f t="shared" si="9"/>
        <v>-431726.19526372582</v>
      </c>
    </row>
    <row r="65" spans="1:37" s="93" customFormat="1" ht="14" x14ac:dyDescent="0.3">
      <c r="A65" s="85" t="str">
        <f>'ESTIMATED Earned Revenue'!A66</f>
        <v>Falls Creek, PA</v>
      </c>
      <c r="B65" s="85"/>
      <c r="C65" s="86">
        <f>'ESTIMATED Earned Revenue'!$I66*1.07925</f>
        <v>26384696.721000001</v>
      </c>
      <c r="D65" s="86">
        <f>'ESTIMATED Earned Revenue'!$L66*1.07925</f>
        <v>23743960.300124999</v>
      </c>
      <c r="E65" s="87">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7">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40686.654330012498</v>
      </c>
      <c r="G65" s="88">
        <f t="shared" si="0"/>
        <v>6.4368610046150708E-3</v>
      </c>
      <c r="H65" s="89">
        <f t="shared" si="1"/>
        <v>1.7135580507940077E-3</v>
      </c>
      <c r="I65" s="90">
        <f t="shared" si="2"/>
        <v>-129147.97111198751</v>
      </c>
      <c r="J65" s="90">
        <f>C65*(1+'Control Panel'!$C$44)</f>
        <v>28231625.491470002</v>
      </c>
      <c r="K65" s="90">
        <f>D65*(1+'Control Panel'!$C$44)</f>
        <v>25406037.521133751</v>
      </c>
      <c r="L65" s="91">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177040.43994294002</v>
      </c>
      <c r="M65" s="91">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94002.338828194886</v>
      </c>
      <c r="N65" s="91">
        <f t="shared" si="3"/>
        <v>-83038.101114745135</v>
      </c>
      <c r="O65" s="91">
        <f>J65*(1+'Control Panel'!$C$44)</f>
        <v>30207839.275872905</v>
      </c>
      <c r="P65" s="91">
        <f>K65*(1+'Control Panel'!$C$44)</f>
        <v>27184460.147613116</v>
      </c>
      <c r="Q65" s="91">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184610.18318054584</v>
      </c>
      <c r="R65" s="91">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100582.50254616853</v>
      </c>
      <c r="S65" s="91">
        <f t="shared" si="4"/>
        <v>-84027.680634377306</v>
      </c>
      <c r="T65" s="91">
        <f>O65*(1+'Control Panel'!$C$44)</f>
        <v>32322388.025184009</v>
      </c>
      <c r="U65" s="91">
        <f>P65*(1+'Control Panel'!$C$44)</f>
        <v>29087372.357946035</v>
      </c>
      <c r="V65" s="91">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192565.11581803206</v>
      </c>
      <c r="W65" s="90">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107623.27772440034</v>
      </c>
      <c r="X65" s="91">
        <f t="shared" si="5"/>
        <v>-84941.838093631726</v>
      </c>
      <c r="Y65" s="90">
        <f>T65*(1+'Control Panel'!$C$44)</f>
        <v>34584955.186946891</v>
      </c>
      <c r="Z65" s="90">
        <f>U65*(1+'Control Panel'!$C$44)</f>
        <v>31123488.423002258</v>
      </c>
      <c r="AA65" s="90">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200927.86033458775</v>
      </c>
      <c r="AB65" s="90">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115156.90716510837</v>
      </c>
      <c r="AC65" s="92">
        <f t="shared" si="6"/>
        <v>-85770.953169479384</v>
      </c>
      <c r="AD65" s="92">
        <f>Y65*(1+'Control Panel'!$C$44)</f>
        <v>37005902.050033174</v>
      </c>
      <c r="AE65" s="90">
        <f>Z65*(1+'Control Panel'!$C$44)</f>
        <v>33302132.612612419</v>
      </c>
      <c r="AF65" s="90">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209722.49255958112</v>
      </c>
      <c r="AG65" s="90">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123217.89066666596</v>
      </c>
      <c r="AH65" s="90">
        <f t="shared" si="7"/>
        <v>-86504.601892915161</v>
      </c>
      <c r="AI65" s="91">
        <f t="shared" si="10"/>
        <v>964866.0918356867</v>
      </c>
      <c r="AJ65" s="91">
        <f t="shared" si="10"/>
        <v>540582.91693053802</v>
      </c>
      <c r="AK65" s="91">
        <f t="shared" si="9"/>
        <v>-424283.17490514868</v>
      </c>
    </row>
    <row r="66" spans="1:37" s="93" customFormat="1" ht="14" x14ac:dyDescent="0.3">
      <c r="A66" s="85" t="str">
        <f>'ESTIMATED Earned Revenue'!A67</f>
        <v>Muskegon, MI</v>
      </c>
      <c r="B66" s="85"/>
      <c r="C66" s="86">
        <f>'ESTIMATED Earned Revenue'!$I67*1.07925</f>
        <v>26872398.712102503</v>
      </c>
      <c r="D66" s="86">
        <f>'ESTIMATED Earned Revenue'!$L67*1.07925</f>
        <v>22381508.300850004</v>
      </c>
      <c r="E66" s="87">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7">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40550.409130084998</v>
      </c>
      <c r="G66" s="88">
        <f t="shared" si="0"/>
        <v>6.3563372683688793E-3</v>
      </c>
      <c r="H66" s="89">
        <f t="shared" si="1"/>
        <v>1.8117817881176926E-3</v>
      </c>
      <c r="I66" s="90">
        <f t="shared" si="2"/>
        <v>-130259.62029412002</v>
      </c>
      <c r="J66" s="90">
        <f>C66*(1+'Control Panel'!$C$44)</f>
        <v>28753466.62194968</v>
      </c>
      <c r="K66" s="90">
        <f>D66*(1+'Control Panel'!$C$44)</f>
        <v>23948213.881909505</v>
      </c>
      <c r="L66" s="91">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178084.12220389937</v>
      </c>
      <c r="M66" s="91">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88608.391363065166</v>
      </c>
      <c r="N66" s="91">
        <f t="shared" si="3"/>
        <v>-89475.730840834207</v>
      </c>
      <c r="O66" s="91">
        <f>J66*(1+'Control Panel'!$C$44)</f>
        <v>30766209.285486158</v>
      </c>
      <c r="P66" s="91">
        <f>K66*(1+'Control Panel'!$C$44)</f>
        <v>25624588.853643171</v>
      </c>
      <c r="Q66" s="91">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185726.92319977234</v>
      </c>
      <c r="R66" s="91">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94810.978758479745</v>
      </c>
      <c r="S66" s="91">
        <f t="shared" si="4"/>
        <v>-90915.944441292595</v>
      </c>
      <c r="T66" s="91">
        <f>O66*(1+'Control Panel'!$C$44)</f>
        <v>32919843.93547019</v>
      </c>
      <c r="U66" s="91">
        <f>P66*(1+'Control Panel'!$C$44)</f>
        <v>27418310.073398195</v>
      </c>
      <c r="V66" s="91">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193760.02763860443</v>
      </c>
      <c r="W66" s="90">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101447.74727157333</v>
      </c>
      <c r="X66" s="91">
        <f t="shared" si="5"/>
        <v>-92312.280367031097</v>
      </c>
      <c r="Y66" s="90">
        <f>T66*(1+'Control Panel'!$C$44)</f>
        <v>35224233.010953106</v>
      </c>
      <c r="Z66" s="90">
        <f>U66*(1+'Control Panel'!$C$44)</f>
        <v>29337591.77853607</v>
      </c>
      <c r="AA66" s="90">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202206.41598260019</v>
      </c>
      <c r="AB66" s="90">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108549.08958058346</v>
      </c>
      <c r="AC66" s="92">
        <f t="shared" si="6"/>
        <v>-93657.326402016726</v>
      </c>
      <c r="AD66" s="92">
        <f>Y66*(1+'Control Panel'!$C$44)</f>
        <v>37689929.321719825</v>
      </c>
      <c r="AE66" s="90">
        <f>Z66*(1+'Control Panel'!$C$44)</f>
        <v>31391223.203033596</v>
      </c>
      <c r="AF66" s="90">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211090.54710295444</v>
      </c>
      <c r="AG66" s="90">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116147.52585122432</v>
      </c>
      <c r="AH66" s="90">
        <f t="shared" si="7"/>
        <v>-94943.021251730126</v>
      </c>
      <c r="AI66" s="91">
        <f t="shared" si="10"/>
        <v>970868.03612783074</v>
      </c>
      <c r="AJ66" s="91">
        <f t="shared" si="10"/>
        <v>509563.73282492603</v>
      </c>
      <c r="AK66" s="91">
        <f t="shared" si="9"/>
        <v>-461304.30330290471</v>
      </c>
    </row>
    <row r="67" spans="1:37" s="93" customFormat="1" ht="14" x14ac:dyDescent="0.3">
      <c r="A67" s="85" t="str">
        <f>'ESTIMATED Earned Revenue'!A68</f>
        <v>Charleston, WV</v>
      </c>
      <c r="B67" s="85"/>
      <c r="C67" s="86">
        <f>'ESTIMATED Earned Revenue'!$I68*1.07925</f>
        <v>27360580.473000001</v>
      </c>
      <c r="D67" s="86">
        <f>'ESTIMATED Earned Revenue'!$L68*1.07925</f>
        <v>24033745.940250002</v>
      </c>
      <c r="E67" s="87">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7">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40715.632894025002</v>
      </c>
      <c r="G67" s="88">
        <f t="shared" ref="G67:G130" si="11">E67/$C67</f>
        <v>6.2786092245200155E-3</v>
      </c>
      <c r="H67" s="89">
        <f t="shared" ref="H67:H130" si="12">F67/$D67</f>
        <v>1.6941026586220738E-3</v>
      </c>
      <c r="I67" s="90">
        <f t="shared" ref="I67:I130" si="13">F67-E67</f>
        <v>-131070.760051975</v>
      </c>
      <c r="J67" s="90">
        <f>C67*(1+'Control Panel'!$C$44)</f>
        <v>29275821.106110003</v>
      </c>
      <c r="K67" s="90">
        <f>D67*(1+'Control Panel'!$C$44)</f>
        <v>25716108.156067502</v>
      </c>
      <c r="L67" s="91">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179128.83117222003</v>
      </c>
      <c r="M67" s="91">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95149.600177449756</v>
      </c>
      <c r="N67" s="91">
        <f t="shared" ref="N67:N130" si="14">M67-L67</f>
        <v>-83979.230994770274</v>
      </c>
      <c r="O67" s="91">
        <f>J67*(1+'Control Panel'!$C$44)</f>
        <v>31325128.583537705</v>
      </c>
      <c r="P67" s="91">
        <f>K67*(1+'Control Panel'!$C$44)</f>
        <v>27516235.726992227</v>
      </c>
      <c r="Q67" s="91">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186844.76179587544</v>
      </c>
      <c r="R67" s="91">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101810.07218987125</v>
      </c>
      <c r="S67" s="91">
        <f t="shared" ref="S67:S130" si="15">R67-Q67</f>
        <v>-85034.689606004191</v>
      </c>
      <c r="T67" s="91">
        <f>O67*(1+'Control Panel'!$C$44)</f>
        <v>33517887.584385347</v>
      </c>
      <c r="U67" s="91">
        <f>P67*(1+'Control Panel'!$C$44)</f>
        <v>29442372.227881685</v>
      </c>
      <c r="V67" s="91">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194956.11493643472</v>
      </c>
      <c r="W67" s="90">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108936.77724316224</v>
      </c>
      <c r="X67" s="91">
        <f t="shared" ref="X67:X130" si="16">W67-V67</f>
        <v>-86019.337693272479</v>
      </c>
      <c r="Y67" s="90">
        <f>T67*(1+'Control Panel'!$C$44)</f>
        <v>35864139.71529232</v>
      </c>
      <c r="Z67" s="90">
        <f>U67*(1+'Control Panel'!$C$44)</f>
        <v>31503338.283833403</v>
      </c>
      <c r="AA67" s="90">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203486.22939127861</v>
      </c>
      <c r="AB67" s="90">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116562.3516501836</v>
      </c>
      <c r="AC67" s="92">
        <f t="shared" ref="AC67:AC130" si="17">AB67-AA67</f>
        <v>-86923.877741095013</v>
      </c>
      <c r="AD67" s="92">
        <f>Y67*(1+'Control Panel'!$C$44)</f>
        <v>38374629.495362781</v>
      </c>
      <c r="AE67" s="90">
        <f>Z67*(1+'Control Panel'!$C$44)</f>
        <v>33708571.96370174</v>
      </c>
      <c r="AF67" s="90">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212459.94745024035</v>
      </c>
      <c r="AG67" s="90">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124721.71626569645</v>
      </c>
      <c r="AH67" s="90">
        <f t="shared" ref="AH67:AH130" si="18">AG67-AF67</f>
        <v>-87738.231184543896</v>
      </c>
      <c r="AI67" s="91">
        <f t="shared" ref="AI67:AJ98" si="19">L67+Q67+V67+AA67+AF67</f>
        <v>976875.88474604918</v>
      </c>
      <c r="AJ67" s="91">
        <f t="shared" si="19"/>
        <v>547180.51752636326</v>
      </c>
      <c r="AK67" s="91">
        <f t="shared" ref="AK67:AK130" si="20">AJ67-AI67</f>
        <v>-429695.36721968593</v>
      </c>
    </row>
    <row r="68" spans="1:37" s="93" customFormat="1" ht="14" x14ac:dyDescent="0.3">
      <c r="A68" s="85" t="str">
        <f>'ESTIMATED Earned Revenue'!A69</f>
        <v>Wichita, KS</v>
      </c>
      <c r="B68" s="85"/>
      <c r="C68" s="86">
        <f>'ESTIMATED Earned Revenue'!$I69*1.07925</f>
        <v>27431125.293097503</v>
      </c>
      <c r="D68" s="86">
        <f>'ESTIMATED Earned Revenue'!$L69*1.07925</f>
        <v>23560780.276875</v>
      </c>
      <c r="E68" s="87">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7">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40668.336327687502</v>
      </c>
      <c r="G68" s="88">
        <f t="shared" si="11"/>
        <v>6.2676058947336421E-3</v>
      </c>
      <c r="H68" s="89">
        <f t="shared" si="12"/>
        <v>1.7261031192419224E-3</v>
      </c>
      <c r="I68" s="90">
        <f t="shared" si="13"/>
        <v>-131259.14625850751</v>
      </c>
      <c r="J68" s="90">
        <f>C68*(1+'Control Panel'!$C$44)</f>
        <v>29351304.063614331</v>
      </c>
      <c r="K68" s="90">
        <f>D68*(1+'Control Panel'!$C$44)</f>
        <v>25210034.896256253</v>
      </c>
      <c r="L68" s="91">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179279.79708722868</v>
      </c>
      <c r="M68" s="91">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93277.129116148135</v>
      </c>
      <c r="N68" s="91">
        <f t="shared" si="14"/>
        <v>-86002.667971080547</v>
      </c>
      <c r="O68" s="91">
        <f>J68*(1+'Control Panel'!$C$44)</f>
        <v>31405895.348067336</v>
      </c>
      <c r="P68" s="91">
        <f>K68*(1+'Control Panel'!$C$44)</f>
        <v>26974737.338994194</v>
      </c>
      <c r="Q68" s="91">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187006.2953249347</v>
      </c>
      <c r="R68" s="91">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99806.528154278523</v>
      </c>
      <c r="S68" s="91">
        <f t="shared" si="15"/>
        <v>-87199.767170656181</v>
      </c>
      <c r="T68" s="91">
        <f>O68*(1+'Control Panel'!$C$44)</f>
        <v>33604308.022432052</v>
      </c>
      <c r="U68" s="91">
        <f>P68*(1+'Control Panel'!$C$44)</f>
        <v>28862968.95272379</v>
      </c>
      <c r="V68" s="91">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195128.95581252815</v>
      </c>
      <c r="W68" s="90">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106792.98512507803</v>
      </c>
      <c r="X68" s="91">
        <f t="shared" si="16"/>
        <v>-88335.970687450113</v>
      </c>
      <c r="Y68" s="90">
        <f>T68*(1+'Control Panel'!$C$44)</f>
        <v>35956609.584002294</v>
      </c>
      <c r="Z68" s="90">
        <f>U68*(1+'Control Panel'!$C$44)</f>
        <v>30883376.779414456</v>
      </c>
      <c r="AA68" s="90">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203671.16912869856</v>
      </c>
      <c r="AB68" s="90">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114268.49408383349</v>
      </c>
      <c r="AC68" s="92">
        <f t="shared" si="17"/>
        <v>-89402.675044865071</v>
      </c>
      <c r="AD68" s="92">
        <f>Y68*(1+'Control Panel'!$C$44)</f>
        <v>38473572.254882455</v>
      </c>
      <c r="AE68" s="90">
        <f>Z68*(1+'Control Panel'!$C$44)</f>
        <v>33045213.153973471</v>
      </c>
      <c r="AF68" s="90">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212657.8329692797</v>
      </c>
      <c r="AG68" s="90">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122267.28866970185</v>
      </c>
      <c r="AH68" s="90">
        <f t="shared" si="18"/>
        <v>-90390.544299577843</v>
      </c>
      <c r="AI68" s="91">
        <f t="shared" si="19"/>
        <v>977744.05032266979</v>
      </c>
      <c r="AJ68" s="91">
        <f t="shared" si="19"/>
        <v>536412.42514904006</v>
      </c>
      <c r="AK68" s="91">
        <f t="shared" si="20"/>
        <v>-441331.62517362973</v>
      </c>
    </row>
    <row r="69" spans="1:37" s="93" customFormat="1" ht="14" x14ac:dyDescent="0.3">
      <c r="A69" s="85" t="str">
        <f>'ESTIMATED Earned Revenue'!A70</f>
        <v>Dallas, TX</v>
      </c>
      <c r="B69" s="85"/>
      <c r="C69" s="86">
        <f>'ESTIMATED Earned Revenue'!$I70*1.07925</f>
        <v>27732775.473832503</v>
      </c>
      <c r="D69" s="86">
        <f>'ESTIMATED Earned Revenue'!$L70*1.07925</f>
        <v>27123722.645107504</v>
      </c>
      <c r="E69" s="87">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7">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41024.63056451075</v>
      </c>
      <c r="G69" s="88">
        <f t="shared" si="11"/>
        <v>6.2211870250944738E-3</v>
      </c>
      <c r="H69" s="89">
        <f t="shared" si="12"/>
        <v>1.5125000023516555E-3</v>
      </c>
      <c r="I69" s="90">
        <f t="shared" si="13"/>
        <v>-131506.15238315426</v>
      </c>
      <c r="J69" s="90">
        <f>C69*(1+'Control Panel'!$C$44)</f>
        <v>29674069.757000782</v>
      </c>
      <c r="K69" s="90">
        <f>D69*(1+'Control Panel'!$C$44)</f>
        <v>29022383.230265033</v>
      </c>
      <c r="L69" s="91">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179925.32847400158</v>
      </c>
      <c r="M69" s="91">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107382.81795198063</v>
      </c>
      <c r="N69" s="91">
        <f t="shared" si="14"/>
        <v>-72542.510522020952</v>
      </c>
      <c r="O69" s="91">
        <f>J69*(1+'Control Panel'!$C$44)</f>
        <v>31751254.639990836</v>
      </c>
      <c r="P69" s="91">
        <f>K69*(1+'Control Panel'!$C$44)</f>
        <v>31053950.056383587</v>
      </c>
      <c r="Q69" s="91">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187697.01390878169</v>
      </c>
      <c r="R69" s="91">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114899.61520861927</v>
      </c>
      <c r="S69" s="91">
        <f t="shared" si="15"/>
        <v>-72797.398700162419</v>
      </c>
      <c r="T69" s="91">
        <f>O69*(1+'Control Panel'!$C$44)</f>
        <v>33973842.464790195</v>
      </c>
      <c r="U69" s="91">
        <f>P69*(1+'Control Panel'!$C$44)</f>
        <v>33227726.560330439</v>
      </c>
      <c r="V69" s="91">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195868.02469724443</v>
      </c>
      <c r="W69" s="90">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122942.58827322263</v>
      </c>
      <c r="X69" s="91">
        <f t="shared" si="16"/>
        <v>-72925.436424021798</v>
      </c>
      <c r="Y69" s="90">
        <f>T69*(1+'Control Panel'!$C$44)</f>
        <v>36352011.437325507</v>
      </c>
      <c r="Z69" s="90">
        <f>U69*(1+'Control Panel'!$C$44)</f>
        <v>35553667.41955357</v>
      </c>
      <c r="AA69" s="90">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204461.97283534499</v>
      </c>
      <c r="AB69" s="90">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131548.56945234822</v>
      </c>
      <c r="AC69" s="92">
        <f t="shared" si="17"/>
        <v>-72913.403382996767</v>
      </c>
      <c r="AD69" s="92">
        <f>Y69*(1+'Control Panel'!$C$44)</f>
        <v>38896652.237938292</v>
      </c>
      <c r="AE69" s="90">
        <f>Z69*(1+'Control Panel'!$C$44)</f>
        <v>38042424.138922326</v>
      </c>
      <c r="AF69" s="90">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213503.99293539138</v>
      </c>
      <c r="AG69" s="90">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140756.96931401262</v>
      </c>
      <c r="AH69" s="90">
        <f t="shared" si="18"/>
        <v>-72747.023621378758</v>
      </c>
      <c r="AI69" s="91">
        <f t="shared" si="19"/>
        <v>981456.33285076404</v>
      </c>
      <c r="AJ69" s="91">
        <f t="shared" si="19"/>
        <v>617530.56020018342</v>
      </c>
      <c r="AK69" s="91">
        <f t="shared" si="20"/>
        <v>-363925.77265058062</v>
      </c>
    </row>
    <row r="70" spans="1:37" s="93" customFormat="1" ht="14" x14ac:dyDescent="0.3">
      <c r="A70" s="85" t="str">
        <f>'ESTIMATED Earned Revenue'!A71</f>
        <v>Hagerstown, MD</v>
      </c>
      <c r="B70" s="85"/>
      <c r="C70" s="86">
        <f>'ESTIMATED Earned Revenue'!$I71*1.07925</f>
        <v>28633209.408750001</v>
      </c>
      <c r="D70" s="86">
        <f>'ESTIMATED Earned Revenue'!$L71*1.07925</f>
        <v>22802833.254750002</v>
      </c>
      <c r="E70" s="87">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7">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40592.541625475002</v>
      </c>
      <c r="G70" s="88">
        <f t="shared" si="11"/>
        <v>6.0884425608337895E-3</v>
      </c>
      <c r="H70" s="89">
        <f t="shared" si="12"/>
        <v>1.7801534209359387E-3</v>
      </c>
      <c r="I70" s="90">
        <f t="shared" si="13"/>
        <v>-133739.10919202503</v>
      </c>
      <c r="J70" s="90">
        <f>C70*(1+'Control Panel'!$C$44)</f>
        <v>30637534.067362502</v>
      </c>
      <c r="K70" s="90">
        <f>D70*(1+'Control Panel'!$C$44)</f>
        <v>24399031.582582504</v>
      </c>
      <c r="L70" s="91">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181852.25709472504</v>
      </c>
      <c r="M70" s="91">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90276.416855555261</v>
      </c>
      <c r="N70" s="91">
        <f t="shared" si="14"/>
        <v>-91575.840239169775</v>
      </c>
      <c r="O70" s="91">
        <f>J70*(1+'Control Panel'!$C$44)</f>
        <v>32782161.452077881</v>
      </c>
      <c r="P70" s="91">
        <f>K70*(1+'Control Panel'!$C$44)</f>
        <v>26106963.793363281</v>
      </c>
      <c r="Q70" s="91">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189758.82753295579</v>
      </c>
      <c r="R70" s="91">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96595.766035444147</v>
      </c>
      <c r="S70" s="91">
        <f t="shared" si="15"/>
        <v>-93163.061497511648</v>
      </c>
      <c r="T70" s="91">
        <f>O70*(1+'Control Panel'!$C$44)</f>
        <v>35076912.753723331</v>
      </c>
      <c r="U70" s="91">
        <f>P70*(1+'Control Panel'!$C$44)</f>
        <v>27934451.258898713</v>
      </c>
      <c r="V70" s="91">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198074.16527511069</v>
      </c>
      <c r="W70" s="90">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103357.46965792525</v>
      </c>
      <c r="X70" s="91">
        <f t="shared" si="16"/>
        <v>-94716.69561718544</v>
      </c>
      <c r="Y70" s="90">
        <f>T70*(1+'Control Panel'!$C$44)</f>
        <v>37532296.646483965</v>
      </c>
      <c r="Z70" s="90">
        <f>U70*(1+'Control Panel'!$C$44)</f>
        <v>29889862.847021624</v>
      </c>
      <c r="AA70" s="90">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206822.54325366192</v>
      </c>
      <c r="AB70" s="90">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110592.49253398001</v>
      </c>
      <c r="AC70" s="92">
        <f t="shared" si="17"/>
        <v>-96230.050719681909</v>
      </c>
      <c r="AD70" s="92">
        <f>Y70*(1+'Control Panel'!$C$44)</f>
        <v>40159557.411737844</v>
      </c>
      <c r="AE70" s="90">
        <f>Z70*(1+'Control Panel'!$C$44)</f>
        <v>31982153.24631314</v>
      </c>
      <c r="AF70" s="90">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216029.80328299047</v>
      </c>
      <c r="AG70" s="90">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118333.96701135862</v>
      </c>
      <c r="AH70" s="90">
        <f t="shared" si="18"/>
        <v>-97695.836271631852</v>
      </c>
      <c r="AI70" s="91">
        <f t="shared" si="19"/>
        <v>992537.59643944399</v>
      </c>
      <c r="AJ70" s="91">
        <f t="shared" si="19"/>
        <v>519156.11209426331</v>
      </c>
      <c r="AK70" s="91">
        <f t="shared" si="20"/>
        <v>-473381.48434518068</v>
      </c>
    </row>
    <row r="71" spans="1:37" s="93" customFormat="1" ht="14" x14ac:dyDescent="0.3">
      <c r="A71" s="85" t="str">
        <f>'ESTIMATED Earned Revenue'!A72</f>
        <v>Madison, WI</v>
      </c>
      <c r="B71" s="85"/>
      <c r="C71" s="86">
        <f>'ESTIMATED Earned Revenue'!$I72*1.07925</f>
        <v>29394510.20025</v>
      </c>
      <c r="D71" s="86">
        <f>'ESTIMATED Earned Revenue'!$L72*1.07925</f>
        <v>26973251.67825</v>
      </c>
      <c r="E71" s="87">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7">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41009.583467824996</v>
      </c>
      <c r="G71" s="88">
        <f t="shared" si="11"/>
        <v>5.982554266170571E-3</v>
      </c>
      <c r="H71" s="89">
        <f t="shared" si="12"/>
        <v>1.5203796693482549E-3</v>
      </c>
      <c r="I71" s="90">
        <f t="shared" si="13"/>
        <v>-134844.66893267501</v>
      </c>
      <c r="J71" s="90">
        <f>C71*(1+'Control Panel'!$C$44)</f>
        <v>31452125.914267503</v>
      </c>
      <c r="K71" s="90">
        <f>D71*(1+'Control Panel'!$C$44)</f>
        <v>28861379.295727503</v>
      </c>
      <c r="L71" s="91">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183481.44078853502</v>
      </c>
      <c r="M71" s="91">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106787.10339419177</v>
      </c>
      <c r="N71" s="91">
        <f t="shared" si="14"/>
        <v>-76694.337394343253</v>
      </c>
      <c r="O71" s="91">
        <f>J71*(1+'Control Panel'!$C$44)</f>
        <v>33653774.728266232</v>
      </c>
      <c r="P71" s="91">
        <f>K71*(1+'Control Panel'!$C$44)</f>
        <v>30881675.846428428</v>
      </c>
      <c r="Q71" s="91">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191502.05408533249</v>
      </c>
      <c r="R71" s="91">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114262.20063178519</v>
      </c>
      <c r="S71" s="91">
        <f t="shared" si="15"/>
        <v>-77239.853453547301</v>
      </c>
      <c r="T71" s="91">
        <f>O71*(1+'Control Panel'!$C$44)</f>
        <v>36009538.95924487</v>
      </c>
      <c r="U71" s="91">
        <f>P71*(1+'Control Panel'!$C$44)</f>
        <v>33043393.155678421</v>
      </c>
      <c r="V71" s="91">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199939.41768615379</v>
      </c>
      <c r="W71" s="90">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122260.55467601016</v>
      </c>
      <c r="X71" s="91">
        <f t="shared" si="16"/>
        <v>-77678.863010143628</v>
      </c>
      <c r="Y71" s="90">
        <f>T71*(1+'Control Panel'!$C$44)</f>
        <v>38530206.686392009</v>
      </c>
      <c r="Z71" s="90">
        <f>U71*(1+'Control Panel'!$C$44)</f>
        <v>35356430.676575914</v>
      </c>
      <c r="AA71" s="90">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208818.36333347799</v>
      </c>
      <c r="AB71" s="90">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130818.79350333089</v>
      </c>
      <c r="AC71" s="92">
        <f t="shared" si="17"/>
        <v>-77999.569830147098</v>
      </c>
      <c r="AD71" s="92">
        <f>Y71*(1+'Control Panel'!$C$44)</f>
        <v>41227321.154439449</v>
      </c>
      <c r="AE71" s="90">
        <f>Z71*(1+'Control Panel'!$C$44)</f>
        <v>37831380.823936231</v>
      </c>
      <c r="AF71" s="90">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218165.3307683937</v>
      </c>
      <c r="AG71" s="90">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139976.10904856407</v>
      </c>
      <c r="AH71" s="90">
        <f t="shared" si="18"/>
        <v>-78189.221719829628</v>
      </c>
      <c r="AI71" s="91">
        <f t="shared" si="19"/>
        <v>1001906.606661893</v>
      </c>
      <c r="AJ71" s="91">
        <f t="shared" si="19"/>
        <v>614104.76125388208</v>
      </c>
      <c r="AK71" s="91">
        <f t="shared" si="20"/>
        <v>-387801.84540801088</v>
      </c>
    </row>
    <row r="72" spans="1:37" s="93" customFormat="1" ht="14" x14ac:dyDescent="0.3">
      <c r="A72" s="85" t="s">
        <v>56</v>
      </c>
      <c r="B72" s="85"/>
      <c r="C72" s="86">
        <f>'ESTIMATED Earned Revenue'!$I73*1.07925</f>
        <v>29855838.850500003</v>
      </c>
      <c r="D72" s="86">
        <f>'ESTIMATED Earned Revenue'!$L73*1.07925</f>
        <v>29386388.844000001</v>
      </c>
      <c r="E72" s="87">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7">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41250.897184399997</v>
      </c>
      <c r="G72" s="88">
        <f t="shared" si="11"/>
        <v>5.9210163407630891E-3</v>
      </c>
      <c r="H72" s="89">
        <f t="shared" si="12"/>
        <v>1.4037416234905108E-3</v>
      </c>
      <c r="I72" s="90">
        <f t="shared" si="13"/>
        <v>-135526.01251659999</v>
      </c>
      <c r="J72" s="90">
        <f>C72*(1+'Control Panel'!$C$44)</f>
        <v>31945747.570035003</v>
      </c>
      <c r="K72" s="90">
        <f>D72*(1+'Control Panel'!$C$44)</f>
        <v>31443436.063080002</v>
      </c>
      <c r="L72" s="91">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184468.68410007004</v>
      </c>
      <c r="M72" s="91">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116340.71343339601</v>
      </c>
      <c r="N72" s="91">
        <f t="shared" si="14"/>
        <v>-68127.970666674024</v>
      </c>
      <c r="O72" s="91">
        <f>J72*(1+'Control Panel'!$C$44)</f>
        <v>34181949.899937458</v>
      </c>
      <c r="P72" s="91">
        <f>K72*(1+'Control Panel'!$C$44)</f>
        <v>33644476.587495603</v>
      </c>
      <c r="Q72" s="91">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192558.40442867496</v>
      </c>
      <c r="R72" s="91">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124484.56337373373</v>
      </c>
      <c r="S72" s="91">
        <f t="shared" si="15"/>
        <v>-68073.841054941222</v>
      </c>
      <c r="T72" s="91">
        <f>O72*(1+'Control Panel'!$C$44)</f>
        <v>36574686.392933086</v>
      </c>
      <c r="U72" s="91">
        <f>P72*(1+'Control Panel'!$C$44)</f>
        <v>35999589.948620297</v>
      </c>
      <c r="V72" s="91">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201069.7125535302</v>
      </c>
      <c r="W72" s="90">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133198.4828098951</v>
      </c>
      <c r="X72" s="91">
        <f t="shared" si="16"/>
        <v>-67871.229743635107</v>
      </c>
      <c r="Y72" s="90">
        <f>T72*(1+'Control Panel'!$C$44)</f>
        <v>39134914.440438405</v>
      </c>
      <c r="Z72" s="90">
        <f>U72*(1+'Control Panel'!$C$44)</f>
        <v>38519561.24502372</v>
      </c>
      <c r="AA72" s="90">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210027.77884157078</v>
      </c>
      <c r="AB72" s="90">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142522.37660658776</v>
      </c>
      <c r="AC72" s="92">
        <f t="shared" si="17"/>
        <v>-67505.402234983019</v>
      </c>
      <c r="AD72" s="92">
        <f>Y72*(1+'Control Panel'!$C$44)</f>
        <v>41874358.451269098</v>
      </c>
      <c r="AE72" s="90">
        <f>Z72*(1+'Control Panel'!$C$44)</f>
        <v>41215930.532175384</v>
      </c>
      <c r="AF72" s="90">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219459.40536205299</v>
      </c>
      <c r="AG72" s="90">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152498.94296904892</v>
      </c>
      <c r="AH72" s="90">
        <f t="shared" si="18"/>
        <v>-66960.462393004069</v>
      </c>
      <c r="AI72" s="91">
        <f t="shared" si="19"/>
        <v>1007583.985285899</v>
      </c>
      <c r="AJ72" s="91">
        <f t="shared" si="19"/>
        <v>669045.07919266145</v>
      </c>
      <c r="AK72" s="91">
        <f t="shared" si="20"/>
        <v>-338538.90609323757</v>
      </c>
    </row>
    <row r="73" spans="1:37" s="93" customFormat="1" ht="14" x14ac:dyDescent="0.3">
      <c r="A73" s="85" t="str">
        <f>'ESTIMATED Earned Revenue'!A74</f>
        <v>Corpus Christi, TX</v>
      </c>
      <c r="B73" s="85"/>
      <c r="C73" s="86">
        <f>'ESTIMATED Earned Revenue'!$I74*1.07925</f>
        <v>29998399.962306648</v>
      </c>
      <c r="D73" s="86">
        <f>'ESTIMATED Earned Revenue'!$L74*1.07925</f>
        <v>28482986.380533926</v>
      </c>
      <c r="E73" s="87">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7">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41160.556938053393</v>
      </c>
      <c r="G73" s="88">
        <f t="shared" si="11"/>
        <v>5.902382531971501E-3</v>
      </c>
      <c r="H73" s="89">
        <f t="shared" si="12"/>
        <v>1.4450927437223953E-3</v>
      </c>
      <c r="I73" s="90">
        <f t="shared" si="13"/>
        <v>-135901.47498655989</v>
      </c>
      <c r="J73" s="90">
        <f>C73*(1+'Control Panel'!$C$44)</f>
        <v>32098287.959668115</v>
      </c>
      <c r="K73" s="90">
        <f>D73*(1+'Control Panel'!$C$44)</f>
        <v>30476795.427171301</v>
      </c>
      <c r="L73" s="91">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184773.76487933626</v>
      </c>
      <c r="M73" s="91">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112764.14308053382</v>
      </c>
      <c r="N73" s="91">
        <f t="shared" si="14"/>
        <v>-72009.621798802444</v>
      </c>
      <c r="O73" s="91">
        <f>J73*(1+'Control Panel'!$C$44)</f>
        <v>34345168.116844885</v>
      </c>
      <c r="P73" s="91">
        <f>K73*(1+'Control Panel'!$C$44)</f>
        <v>32610171.107073296</v>
      </c>
      <c r="Q73" s="91">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192884.8408624898</v>
      </c>
      <c r="R73" s="91">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120657.63309617119</v>
      </c>
      <c r="S73" s="91">
        <f t="shared" si="15"/>
        <v>-72227.207766318606</v>
      </c>
      <c r="T73" s="91">
        <f>O73*(1+'Control Panel'!$C$44)</f>
        <v>36749329.885024026</v>
      </c>
      <c r="U73" s="91">
        <f>P73*(1+'Control Panel'!$C$44)</f>
        <v>34892883.084568426</v>
      </c>
      <c r="V73" s="91">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201418.99953771208</v>
      </c>
      <c r="W73" s="90">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129103.66741290319</v>
      </c>
      <c r="X73" s="91">
        <f t="shared" si="16"/>
        <v>-72315.332124808891</v>
      </c>
      <c r="Y73" s="90">
        <f>T73*(1+'Control Panel'!$C$44)</f>
        <v>39321782.976975709</v>
      </c>
      <c r="Z73" s="90">
        <f>U73*(1+'Control Panel'!$C$44)</f>
        <v>37335384.90048822</v>
      </c>
      <c r="AA73" s="90">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210401.5159146454</v>
      </c>
      <c r="AB73" s="90">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138140.92413180642</v>
      </c>
      <c r="AC73" s="92">
        <f t="shared" si="17"/>
        <v>-72260.591782838979</v>
      </c>
      <c r="AD73" s="92">
        <f>Y73*(1+'Control Panel'!$C$44)</f>
        <v>42074307.785364009</v>
      </c>
      <c r="AE73" s="90">
        <f>Z73*(1+'Control Panel'!$C$44)</f>
        <v>39948861.8435224</v>
      </c>
      <c r="AF73" s="90">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219859.30403024281</v>
      </c>
      <c r="AG73" s="90">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147810.78882103288</v>
      </c>
      <c r="AH73" s="90">
        <f t="shared" si="18"/>
        <v>-72048.515209209931</v>
      </c>
      <c r="AI73" s="91">
        <f t="shared" si="19"/>
        <v>1009338.4252244263</v>
      </c>
      <c r="AJ73" s="91">
        <f t="shared" si="19"/>
        <v>648477.15654244751</v>
      </c>
      <c r="AK73" s="91">
        <f t="shared" si="20"/>
        <v>-360861.26868197881</v>
      </c>
    </row>
    <row r="74" spans="1:37" s="93" customFormat="1" ht="14" x14ac:dyDescent="0.3">
      <c r="A74" s="85" t="str">
        <f>'ESTIMATED Earned Revenue'!A75</f>
        <v>Long Beach, CA</v>
      </c>
      <c r="B74" s="85"/>
      <c r="C74" s="86">
        <f>'ESTIMATED Earned Revenue'!$I75*1.07925</f>
        <v>30262587.982732501</v>
      </c>
      <c r="D74" s="86">
        <f>'ESTIMATED Earned Revenue'!$L75*1.07925</f>
        <v>28682685.574424997</v>
      </c>
      <c r="E74" s="87">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7">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41180.526857442499</v>
      </c>
      <c r="G74" s="88">
        <f t="shared" si="11"/>
        <v>5.8683152963254874E-3</v>
      </c>
      <c r="H74" s="89">
        <f t="shared" si="12"/>
        <v>1.435727723284086E-3</v>
      </c>
      <c r="I74" s="90">
        <f t="shared" si="13"/>
        <v>-136409.88110802253</v>
      </c>
      <c r="J74" s="90">
        <f>C74*(1+'Control Panel'!$C$44)</f>
        <v>32380969.141523778</v>
      </c>
      <c r="K74" s="90">
        <f>D74*(1+'Control Panel'!$C$44)</f>
        <v>30690473.564634748</v>
      </c>
      <c r="L74" s="91">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185339.12724304758</v>
      </c>
      <c r="M74" s="91">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113554.75218914857</v>
      </c>
      <c r="N74" s="91">
        <f t="shared" si="14"/>
        <v>-71784.375053899013</v>
      </c>
      <c r="O74" s="91">
        <f>J74*(1+'Control Panel'!$C$44)</f>
        <v>34647636.981430449</v>
      </c>
      <c r="P74" s="91">
        <f>K74*(1+'Control Panel'!$C$44)</f>
        <v>32838806.714159183</v>
      </c>
      <c r="Q74" s="91">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193489.77859166093</v>
      </c>
      <c r="R74" s="91">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121503.58484238898</v>
      </c>
      <c r="S74" s="91">
        <f t="shared" si="15"/>
        <v>-71986.193749271944</v>
      </c>
      <c r="T74" s="91">
        <f>O74*(1+'Control Panel'!$C$44)</f>
        <v>37072971.570130579</v>
      </c>
      <c r="U74" s="91">
        <f>P74*(1+'Control Panel'!$C$44)</f>
        <v>35137523.184150331</v>
      </c>
      <c r="V74" s="91">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202066.2829079252</v>
      </c>
      <c r="W74" s="90">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130008.83578135623</v>
      </c>
      <c r="X74" s="91">
        <f t="shared" si="16"/>
        <v>-72057.447126568964</v>
      </c>
      <c r="Y74" s="90">
        <f>T74*(1+'Control Panel'!$C$44)</f>
        <v>39668079.580039725</v>
      </c>
      <c r="Z74" s="90">
        <f>U74*(1+'Control Panel'!$C$44)</f>
        <v>37597149.807040855</v>
      </c>
      <c r="AA74" s="90">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211094.10912077344</v>
      </c>
      <c r="AB74" s="90">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139109.45428605116</v>
      </c>
      <c r="AC74" s="92">
        <f t="shared" si="17"/>
        <v>-71984.654834722285</v>
      </c>
      <c r="AD74" s="92">
        <f>Y74*(1+'Control Panel'!$C$44)</f>
        <v>42444845.150642507</v>
      </c>
      <c r="AE74" s="90">
        <f>Z74*(1+'Control Panel'!$C$44)</f>
        <v>40228950.29353372</v>
      </c>
      <c r="AF74" s="90">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220600.37876079979</v>
      </c>
      <c r="AG74" s="90">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148847.11608607476</v>
      </c>
      <c r="AH74" s="90">
        <f t="shared" si="18"/>
        <v>-71753.262674725032</v>
      </c>
      <c r="AI74" s="91">
        <f t="shared" si="19"/>
        <v>1012589.6766242068</v>
      </c>
      <c r="AJ74" s="91">
        <f t="shared" si="19"/>
        <v>653023.7431850197</v>
      </c>
      <c r="AK74" s="91">
        <f t="shared" si="20"/>
        <v>-359565.93343918712</v>
      </c>
    </row>
    <row r="75" spans="1:37" s="93" customFormat="1" ht="14" x14ac:dyDescent="0.3">
      <c r="A75" s="85" t="str">
        <f>'ESTIMATED Earned Revenue'!A76</f>
        <v>Rockford, IL</v>
      </c>
      <c r="B75" s="85"/>
      <c r="C75" s="86">
        <f>'ESTIMATED Earned Revenue'!$I76*1.07925</f>
        <v>30454521.910657503</v>
      </c>
      <c r="D75" s="86">
        <f>'ESTIMATED Earned Revenue'!$L76*1.07925</f>
        <v>26622242.883750003</v>
      </c>
      <c r="E75" s="87">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7">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40974.482588375002</v>
      </c>
      <c r="G75" s="88">
        <f t="shared" si="11"/>
        <v>5.8439359627258918E-3</v>
      </c>
      <c r="H75" s="89">
        <f t="shared" si="12"/>
        <v>1.5391070830243791E-3</v>
      </c>
      <c r="I75" s="90">
        <f t="shared" si="13"/>
        <v>-136999.79323294002</v>
      </c>
      <c r="J75" s="90">
        <f>C75*(1+'Control Panel'!$C$44)</f>
        <v>32586338.444403529</v>
      </c>
      <c r="K75" s="90">
        <f>D75*(1+'Control Panel'!$C$44)</f>
        <v>28485799.885612506</v>
      </c>
      <c r="L75" s="91">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185749.86584880709</v>
      </c>
      <c r="M75" s="91">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105397.45957676628</v>
      </c>
      <c r="N75" s="91">
        <f t="shared" si="14"/>
        <v>-80352.406272040811</v>
      </c>
      <c r="O75" s="91">
        <f>J75*(1+'Control Panel'!$C$44)</f>
        <v>34867382.135511778</v>
      </c>
      <c r="P75" s="91">
        <f>K75*(1+'Control Panel'!$C$44)</f>
        <v>30479805.877605382</v>
      </c>
      <c r="Q75" s="91">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193929.2688998236</v>
      </c>
      <c r="R75" s="91">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112775.28174713992</v>
      </c>
      <c r="S75" s="91">
        <f t="shared" si="15"/>
        <v>-81153.98715268368</v>
      </c>
      <c r="T75" s="91">
        <f>O75*(1+'Control Panel'!$C$44)</f>
        <v>37308098.884997606</v>
      </c>
      <c r="U75" s="91">
        <f>P75*(1+'Control Panel'!$C$44)</f>
        <v>32613392.28903776</v>
      </c>
      <c r="V75" s="91">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202536.53753765926</v>
      </c>
      <c r="W75" s="90">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120669.55146943971</v>
      </c>
      <c r="X75" s="91">
        <f t="shared" si="16"/>
        <v>-81866.986068219543</v>
      </c>
      <c r="Y75" s="90">
        <f>T75*(1+'Control Panel'!$C$44)</f>
        <v>39919665.80694744</v>
      </c>
      <c r="Z75" s="90">
        <f>U75*(1+'Control Panel'!$C$44)</f>
        <v>34896329.749270402</v>
      </c>
      <c r="AA75" s="90">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211597.28157458885</v>
      </c>
      <c r="AB75" s="90">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129116.42007230049</v>
      </c>
      <c r="AC75" s="92">
        <f t="shared" si="17"/>
        <v>-82480.86150228836</v>
      </c>
      <c r="AD75" s="92">
        <f>Y75*(1+'Control Panel'!$C$44)</f>
        <v>42714042.41343376</v>
      </c>
      <c r="AE75" s="90">
        <f>Z75*(1+'Control Panel'!$C$44)</f>
        <v>37339072.831719331</v>
      </c>
      <c r="AF75" s="90">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221138.77328638232</v>
      </c>
      <c r="AG75" s="90">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138154.56947736154</v>
      </c>
      <c r="AH75" s="90">
        <f t="shared" si="18"/>
        <v>-82984.203809020779</v>
      </c>
      <c r="AI75" s="91">
        <f t="shared" si="19"/>
        <v>1014951.7271472611</v>
      </c>
      <c r="AJ75" s="91">
        <f t="shared" si="19"/>
        <v>606113.28234300797</v>
      </c>
      <c r="AK75" s="91">
        <f t="shared" si="20"/>
        <v>-408838.44480425317</v>
      </c>
    </row>
    <row r="76" spans="1:37" s="93" customFormat="1" ht="14" x14ac:dyDescent="0.3">
      <c r="A76" s="85" t="str">
        <f>'ESTIMATED Earned Revenue'!A77</f>
        <v>Sioux City, IA</v>
      </c>
      <c r="B76" s="85"/>
      <c r="C76" s="86">
        <f>'ESTIMATED Earned Revenue'!$I77*1.07925</f>
        <v>30797752.518030006</v>
      </c>
      <c r="D76" s="86">
        <f>'ESTIMATED Earned Revenue'!$L77*1.07925</f>
        <v>27615518.619990002</v>
      </c>
      <c r="E76" s="87">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7">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41073.810161998998</v>
      </c>
      <c r="G76" s="88">
        <f t="shared" si="11"/>
        <v>5.8010965875339836E-3</v>
      </c>
      <c r="H76" s="89">
        <f t="shared" si="12"/>
        <v>1.4873452397257158E-3</v>
      </c>
      <c r="I76" s="90">
        <f t="shared" si="13"/>
        <v>-137586.92687406103</v>
      </c>
      <c r="J76" s="90">
        <f>C76*(1+'Control Panel'!$C$44)</f>
        <v>32953595.194292109</v>
      </c>
      <c r="K76" s="90">
        <f>D76*(1+'Control Panel'!$C$44)</f>
        <v>29548604.923389304</v>
      </c>
      <c r="L76" s="91">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186484.37934858425</v>
      </c>
      <c r="M76" s="91">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109329.83821654043</v>
      </c>
      <c r="N76" s="91">
        <f t="shared" si="14"/>
        <v>-77154.541132043814</v>
      </c>
      <c r="O76" s="91">
        <f>J76*(1+'Control Panel'!$C$44)</f>
        <v>35260346.857892558</v>
      </c>
      <c r="P76" s="91">
        <f>K76*(1+'Control Panel'!$C$44)</f>
        <v>31617007.268026557</v>
      </c>
      <c r="Q76" s="91">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194715.19834458514</v>
      </c>
      <c r="R76" s="91">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116982.92689169827</v>
      </c>
      <c r="S76" s="91">
        <f t="shared" si="15"/>
        <v>-77732.271452886867</v>
      </c>
      <c r="T76" s="91">
        <f>O76*(1+'Control Panel'!$C$44)</f>
        <v>37728571.137945041</v>
      </c>
      <c r="U76" s="91">
        <f>P76*(1+'Control Panel'!$C$44)</f>
        <v>33830197.776788421</v>
      </c>
      <c r="V76" s="91">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203377.48204355413</v>
      </c>
      <c r="W76" s="90">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125171.73177411716</v>
      </c>
      <c r="X76" s="91">
        <f t="shared" si="16"/>
        <v>-78205.750269436976</v>
      </c>
      <c r="Y76" s="90">
        <f>T76*(1+'Control Panel'!$C$44)</f>
        <v>40369571.117601193</v>
      </c>
      <c r="Z76" s="90">
        <f>U76*(1+'Control Panel'!$C$44)</f>
        <v>36198311.621163614</v>
      </c>
      <c r="AA76" s="90">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212497.09219589637</v>
      </c>
      <c r="AB76" s="90">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133933.75299830537</v>
      </c>
      <c r="AC76" s="92">
        <f t="shared" si="17"/>
        <v>-78563.339197591005</v>
      </c>
      <c r="AD76" s="92">
        <f>Y76*(1+'Control Panel'!$C$44)</f>
        <v>43195441.095833279</v>
      </c>
      <c r="AE76" s="90">
        <f>Z76*(1+'Control Panel'!$C$44)</f>
        <v>38732193.434645072</v>
      </c>
      <c r="AF76" s="90">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222101.57065118133</v>
      </c>
      <c r="AG76" s="90">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143309.11570818676</v>
      </c>
      <c r="AH76" s="90">
        <f t="shared" si="18"/>
        <v>-78792.454942994576</v>
      </c>
      <c r="AI76" s="91">
        <f t="shared" si="19"/>
        <v>1019175.7225838013</v>
      </c>
      <c r="AJ76" s="91">
        <f t="shared" si="19"/>
        <v>628727.36558884801</v>
      </c>
      <c r="AK76" s="91">
        <f t="shared" si="20"/>
        <v>-390448.35699495324</v>
      </c>
    </row>
    <row r="77" spans="1:37" s="93" customFormat="1" ht="14" x14ac:dyDescent="0.3">
      <c r="A77" s="85" t="str">
        <f>'ESTIMATED Earned Revenue'!A78</f>
        <v>Mobile, AL</v>
      </c>
      <c r="B77" s="85"/>
      <c r="C77" s="86">
        <f>'ESTIMATED Earned Revenue'!$I78*1.07925</f>
        <v>31450838.422980003</v>
      </c>
      <c r="D77" s="86">
        <f>'ESTIMATED Earned Revenue'!$L78*1.07925</f>
        <v>27102306.455996253</v>
      </c>
      <c r="E77" s="87">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7">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41022.488945599624</v>
      </c>
      <c r="G77" s="88">
        <f t="shared" si="11"/>
        <v>5.7221656995466493E-3</v>
      </c>
      <c r="H77" s="89">
        <f t="shared" si="12"/>
        <v>1.5136161570678277E-3</v>
      </c>
      <c r="I77" s="90">
        <f t="shared" si="13"/>
        <v>-138944.4199003604</v>
      </c>
      <c r="J77" s="90">
        <f>C77*(1+'Control Panel'!$C$44)</f>
        <v>33652397.112588607</v>
      </c>
      <c r="K77" s="90">
        <f>D77*(1+'Control Panel'!$C$44)</f>
        <v>28999467.907915991</v>
      </c>
      <c r="L77" s="91">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187881.98318517723</v>
      </c>
      <c r="M77" s="91">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107298.03125928917</v>
      </c>
      <c r="N77" s="91">
        <f t="shared" si="14"/>
        <v>-80583.951925888061</v>
      </c>
      <c r="O77" s="91">
        <f>J77*(1+'Control Panel'!$C$44)</f>
        <v>36008064.910469808</v>
      </c>
      <c r="P77" s="91">
        <f>K77*(1+'Control Panel'!$C$44)</f>
        <v>31029430.661470111</v>
      </c>
      <c r="Q77" s="91">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196210.63444973965</v>
      </c>
      <c r="R77" s="91">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114808.89344743942</v>
      </c>
      <c r="S77" s="91">
        <f t="shared" si="15"/>
        <v>-81401.74100230023</v>
      </c>
      <c r="T77" s="91">
        <f>O77*(1+'Control Panel'!$C$44)</f>
        <v>38528629.454202697</v>
      </c>
      <c r="U77" s="91">
        <f>P77*(1+'Control Panel'!$C$44)</f>
        <v>33201490.80777302</v>
      </c>
      <c r="V77" s="91">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204977.59867606944</v>
      </c>
      <c r="W77" s="90">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122845.51598876018</v>
      </c>
      <c r="X77" s="91">
        <f t="shared" si="16"/>
        <v>-82132.082687309259</v>
      </c>
      <c r="Y77" s="90">
        <f>T77*(1+'Control Panel'!$C$44)</f>
        <v>41225633.515996888</v>
      </c>
      <c r="Z77" s="90">
        <f>U77*(1+'Control Panel'!$C$44)</f>
        <v>35525595.164317131</v>
      </c>
      <c r="AA77" s="90">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214209.21699268775</v>
      </c>
      <c r="AB77" s="90">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131444.7021079734</v>
      </c>
      <c r="AC77" s="92">
        <f t="shared" si="17"/>
        <v>-82764.514884714357</v>
      </c>
      <c r="AD77" s="92">
        <f>Y77*(1+'Control Panel'!$C$44)</f>
        <v>44111427.862116672</v>
      </c>
      <c r="AE77" s="90">
        <f>Z77*(1+'Control Panel'!$C$44)</f>
        <v>38012386.825819336</v>
      </c>
      <c r="AF77" s="90">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223933.54418374813</v>
      </c>
      <c r="AG77" s="90">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140645.83125553155</v>
      </c>
      <c r="AH77" s="90">
        <f t="shared" si="18"/>
        <v>-83287.712928216584</v>
      </c>
      <c r="AI77" s="91">
        <f t="shared" si="19"/>
        <v>1027212.9774874223</v>
      </c>
      <c r="AJ77" s="91">
        <f t="shared" si="19"/>
        <v>617042.97405899374</v>
      </c>
      <c r="AK77" s="91">
        <f t="shared" si="20"/>
        <v>-410170.00342842855</v>
      </c>
    </row>
    <row r="78" spans="1:37" s="93" customFormat="1" ht="14" x14ac:dyDescent="0.3">
      <c r="A78" s="85" t="str">
        <f>'ESTIMATED Earned Revenue'!A79</f>
        <v>Kennewick, WA</v>
      </c>
      <c r="B78" s="85"/>
      <c r="C78" s="86">
        <f>'ESTIMATED Earned Revenue'!$I79*1.07925</f>
        <v>31755626.900827501</v>
      </c>
      <c r="D78" s="86">
        <f>'ESTIMATED Earned Revenue'!$L79*1.07925</f>
        <v>25196000.399407502</v>
      </c>
      <c r="E78" s="87">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7">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40831.858339940751</v>
      </c>
      <c r="G78" s="88">
        <f t="shared" si="11"/>
        <v>5.6864405910043454E-3</v>
      </c>
      <c r="H78" s="89">
        <f t="shared" si="12"/>
        <v>1.6205690463832877E-3</v>
      </c>
      <c r="I78" s="90">
        <f t="shared" si="13"/>
        <v>-139744.62746171426</v>
      </c>
      <c r="J78" s="90">
        <f>C78*(1+'Control Panel'!$C$44)</f>
        <v>33978520.783885427</v>
      </c>
      <c r="K78" s="90">
        <f>D78*(1+'Control Panel'!$C$44)</f>
        <v>26959720.427366029</v>
      </c>
      <c r="L78" s="91">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188534.23052777088</v>
      </c>
      <c r="M78" s="91">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99750.965581254321</v>
      </c>
      <c r="N78" s="91">
        <f t="shared" si="14"/>
        <v>-88783.26494651656</v>
      </c>
      <c r="O78" s="91">
        <f>J78*(1+'Control Panel'!$C$44)</f>
        <v>36357017.238757409</v>
      </c>
      <c r="P78" s="91">
        <f>K78*(1+'Control Panel'!$C$44)</f>
        <v>28846900.857281655</v>
      </c>
      <c r="Q78" s="91">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196908.53910631486</v>
      </c>
      <c r="R78" s="91">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106733.53317194212</v>
      </c>
      <c r="S78" s="91">
        <f t="shared" si="15"/>
        <v>-90175.005934372733</v>
      </c>
      <c r="T78" s="91">
        <f>O78*(1+'Control Panel'!$C$44)</f>
        <v>38902008.44547043</v>
      </c>
      <c r="U78" s="91">
        <f>P78*(1+'Control Panel'!$C$44)</f>
        <v>30866183.917291373</v>
      </c>
      <c r="V78" s="91">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205724.3566586049</v>
      </c>
      <c r="W78" s="90">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114204.88049397808</v>
      </c>
      <c r="X78" s="91">
        <f t="shared" si="16"/>
        <v>-91519.476164626816</v>
      </c>
      <c r="Y78" s="90">
        <f>T78*(1+'Control Panel'!$C$44)</f>
        <v>41625149.036653362</v>
      </c>
      <c r="Z78" s="90">
        <f>U78*(1+'Control Panel'!$C$44)</f>
        <v>33026816.791501772</v>
      </c>
      <c r="AA78" s="90">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215008.24803400069</v>
      </c>
      <c r="AB78" s="90">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122199.22212855656</v>
      </c>
      <c r="AC78" s="92">
        <f t="shared" si="17"/>
        <v>-92809.025905444127</v>
      </c>
      <c r="AD78" s="92">
        <f>Y78*(1+'Control Panel'!$C$44)</f>
        <v>44538909.469219103</v>
      </c>
      <c r="AE78" s="90">
        <f>Z78*(1+'Control Panel'!$C$44)</f>
        <v>35338693.966906898</v>
      </c>
      <c r="AF78" s="90">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224788.50739795298</v>
      </c>
      <c r="AG78" s="90">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130753.16767755552</v>
      </c>
      <c r="AH78" s="90">
        <f t="shared" si="18"/>
        <v>-94035.33972039746</v>
      </c>
      <c r="AI78" s="91">
        <f t="shared" si="19"/>
        <v>1030963.8817246442</v>
      </c>
      <c r="AJ78" s="91">
        <f t="shared" si="19"/>
        <v>573641.76905328664</v>
      </c>
      <c r="AK78" s="91">
        <f t="shared" si="20"/>
        <v>-457322.11267135758</v>
      </c>
    </row>
    <row r="79" spans="1:37" s="93" customFormat="1" ht="14" x14ac:dyDescent="0.3">
      <c r="A79" s="85" t="str">
        <f>'ESTIMATED Earned Revenue'!A80</f>
        <v>Albuquerque, NM</v>
      </c>
      <c r="B79" s="85"/>
      <c r="C79" s="86">
        <f>'ESTIMATED Earned Revenue'!$I80*1.07925</f>
        <v>32399882.565750003</v>
      </c>
      <c r="D79" s="86">
        <f>'ESTIMATED Earned Revenue'!$L80*1.07925</f>
        <v>27545172.155250002</v>
      </c>
      <c r="E79" s="87">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7">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41066.775515524998</v>
      </c>
      <c r="G79" s="88">
        <f t="shared" si="11"/>
        <v>5.6131375403116416E-3</v>
      </c>
      <c r="H79" s="89">
        <f t="shared" si="12"/>
        <v>1.4908883227908174E-3</v>
      </c>
      <c r="I79" s="90">
        <f t="shared" si="13"/>
        <v>-140798.22161597502</v>
      </c>
      <c r="J79" s="90">
        <f>C79*(1+'Control Panel'!$C$44)</f>
        <v>34667874.345352508</v>
      </c>
      <c r="K79" s="90">
        <f>D79*(1+'Control Panel'!$C$44)</f>
        <v>29473334.206117503</v>
      </c>
      <c r="L79" s="91">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189912.93765070505</v>
      </c>
      <c r="M79" s="91">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109051.33656263477</v>
      </c>
      <c r="N79" s="91">
        <f t="shared" si="14"/>
        <v>-80861.601088070282</v>
      </c>
      <c r="O79" s="91">
        <f>J79*(1+'Control Panel'!$C$44)</f>
        <v>37094625.549527183</v>
      </c>
      <c r="P79" s="91">
        <f>K79*(1+'Control Panel'!$C$44)</f>
        <v>31536467.60054573</v>
      </c>
      <c r="Q79" s="91">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198383.75572785441</v>
      </c>
      <c r="R79" s="91">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116684.93012201921</v>
      </c>
      <c r="S79" s="91">
        <f t="shared" si="15"/>
        <v>-81698.825605835198</v>
      </c>
      <c r="T79" s="91">
        <f>O79*(1+'Control Panel'!$C$44)</f>
        <v>39691249.337994091</v>
      </c>
      <c r="U79" s="91">
        <f>P79*(1+'Control Panel'!$C$44)</f>
        <v>33744020.332583934</v>
      </c>
      <c r="V79" s="91">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207302.8384436522</v>
      </c>
      <c r="W79" s="90">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124852.87523056056</v>
      </c>
      <c r="X79" s="91">
        <f t="shared" si="16"/>
        <v>-82449.963213091643</v>
      </c>
      <c r="Y79" s="90">
        <f>T79*(1+'Control Panel'!$C$44)</f>
        <v>42469636.791653678</v>
      </c>
      <c r="Z79" s="90">
        <f>U79*(1+'Control Panel'!$C$44)</f>
        <v>36106101.755864814</v>
      </c>
      <c r="AA79" s="90">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216697.22354400135</v>
      </c>
      <c r="AB79" s="90">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133592.57649669982</v>
      </c>
      <c r="AC79" s="92">
        <f t="shared" si="17"/>
        <v>-83104.647047301522</v>
      </c>
      <c r="AD79" s="92">
        <f>Y79*(1+'Control Panel'!$C$44)</f>
        <v>45442511.367069438</v>
      </c>
      <c r="AE79" s="90">
        <f>Z79*(1+'Control Panel'!$C$44)</f>
        <v>38633528.878775351</v>
      </c>
      <c r="AF79" s="90">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226595.71119365367</v>
      </c>
      <c r="AG79" s="90">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142944.05685146881</v>
      </c>
      <c r="AH79" s="90">
        <f t="shared" si="18"/>
        <v>-83651.654342184862</v>
      </c>
      <c r="AI79" s="91">
        <f t="shared" si="19"/>
        <v>1038892.4665598666</v>
      </c>
      <c r="AJ79" s="91">
        <f t="shared" si="19"/>
        <v>627125.77526338317</v>
      </c>
      <c r="AK79" s="91">
        <f t="shared" si="20"/>
        <v>-411766.69129648339</v>
      </c>
    </row>
    <row r="80" spans="1:37" s="93" customFormat="1" ht="14" x14ac:dyDescent="0.3">
      <c r="A80" s="85" t="str">
        <f>'ESTIMATED Earned Revenue'!A81</f>
        <v>Kansas City, MO</v>
      </c>
      <c r="B80" s="85"/>
      <c r="C80" s="86">
        <f>'ESTIMATED Earned Revenue'!$I81*1.07925</f>
        <v>32804806.103437498</v>
      </c>
      <c r="D80" s="86">
        <f>'ESTIMATED Earned Revenue'!$L81*1.07925</f>
        <v>29440662.302906249</v>
      </c>
      <c r="E80" s="87">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7">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41256.324530290622</v>
      </c>
      <c r="G80" s="88">
        <f t="shared" si="11"/>
        <v>5.5685390619557166E-3</v>
      </c>
      <c r="H80" s="89">
        <f t="shared" si="12"/>
        <v>1.4013381936118327E-3</v>
      </c>
      <c r="I80" s="90">
        <f t="shared" si="13"/>
        <v>-141418.5196765844</v>
      </c>
      <c r="J80" s="90">
        <f>C80*(1+'Control Panel'!$C$44)</f>
        <v>35101142.530678123</v>
      </c>
      <c r="K80" s="90">
        <f>D80*(1+'Control Panel'!$C$44)</f>
        <v>31501508.664109688</v>
      </c>
      <c r="L80" s="91">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190779.47402135626</v>
      </c>
      <c r="M80" s="91">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116555.58205720586</v>
      </c>
      <c r="N80" s="91">
        <f t="shared" si="14"/>
        <v>-74223.891964150404</v>
      </c>
      <c r="O80" s="91">
        <f>J80*(1+'Control Panel'!$C$44)</f>
        <v>37558222.507825591</v>
      </c>
      <c r="P80" s="91">
        <f>K80*(1+'Control Panel'!$C$44)</f>
        <v>33706614.270597368</v>
      </c>
      <c r="Q80" s="91">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199310.9496444512</v>
      </c>
      <c r="R80" s="91">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124714.47280121027</v>
      </c>
      <c r="S80" s="91">
        <f t="shared" si="15"/>
        <v>-74596.476843240933</v>
      </c>
      <c r="T80" s="91">
        <f>O80*(1+'Control Panel'!$C$44)</f>
        <v>40187298.083373383</v>
      </c>
      <c r="U80" s="91">
        <f>P80*(1+'Control Panel'!$C$44)</f>
        <v>36066077.269539185</v>
      </c>
      <c r="V80" s="91">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208294.93593441081</v>
      </c>
      <c r="W80" s="90">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133444.485897295</v>
      </c>
      <c r="X80" s="91">
        <f t="shared" si="16"/>
        <v>-74850.450037115806</v>
      </c>
      <c r="Y80" s="90">
        <f>T80*(1+'Control Panel'!$C$44)</f>
        <v>43000408.949209519</v>
      </c>
      <c r="Z80" s="90">
        <f>U80*(1+'Control Panel'!$C$44)</f>
        <v>38590702.678406931</v>
      </c>
      <c r="AA80" s="90">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217758.76785911302</v>
      </c>
      <c r="AB80" s="90">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142785.59991010567</v>
      </c>
      <c r="AC80" s="92">
        <f t="shared" si="17"/>
        <v>-74973.167949007358</v>
      </c>
      <c r="AD80" s="92">
        <f>Y80*(1+'Control Panel'!$C$44)</f>
        <v>46010437.575654186</v>
      </c>
      <c r="AE80" s="90">
        <f>Z80*(1+'Control Panel'!$C$44)</f>
        <v>41292051.86589542</v>
      </c>
      <c r="AF80" s="90">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227731.56361082316</v>
      </c>
      <c r="AG80" s="90">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152780.59190381307</v>
      </c>
      <c r="AH80" s="90">
        <f t="shared" si="18"/>
        <v>-74950.971707010089</v>
      </c>
      <c r="AI80" s="91">
        <f t="shared" si="19"/>
        <v>1043875.6910701544</v>
      </c>
      <c r="AJ80" s="91">
        <f t="shared" si="19"/>
        <v>670280.73256962991</v>
      </c>
      <c r="AK80" s="91">
        <f t="shared" si="20"/>
        <v>-373594.95850052452</v>
      </c>
    </row>
    <row r="81" spans="1:37" s="93" customFormat="1" ht="14" x14ac:dyDescent="0.3">
      <c r="A81" s="85" t="str">
        <f>'ESTIMATED Earned Revenue'!A82</f>
        <v>Honolulu, HI</v>
      </c>
      <c r="B81" s="85"/>
      <c r="C81" s="86">
        <f>'ESTIMATED Earned Revenue'!$I82*1.07925</f>
        <v>33279866.321250003</v>
      </c>
      <c r="D81" s="86">
        <f>'ESTIMATED Earned Revenue'!$L82*1.07925</f>
        <v>20522228.528625</v>
      </c>
      <c r="E81" s="87">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7">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40364.481252862504</v>
      </c>
      <c r="G81" s="88">
        <f t="shared" si="11"/>
        <v>5.5175992256089983E-3</v>
      </c>
      <c r="H81" s="89">
        <f t="shared" si="12"/>
        <v>1.9668663759669644E-3</v>
      </c>
      <c r="I81" s="90">
        <f t="shared" si="13"/>
        <v>-143260.48338963749</v>
      </c>
      <c r="J81" s="90">
        <f>C81*(1+'Control Panel'!$C$44)</f>
        <v>35609456.963737503</v>
      </c>
      <c r="K81" s="90">
        <f>D81*(1+'Control Panel'!$C$44)</f>
        <v>21958784.525628753</v>
      </c>
      <c r="L81" s="91">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191796.10288747502</v>
      </c>
      <c r="M81" s="91">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81247.502744826386</v>
      </c>
      <c r="N81" s="91">
        <f t="shared" si="14"/>
        <v>-110548.60014264863</v>
      </c>
      <c r="O81" s="91">
        <f>J81*(1+'Control Panel'!$C$44)</f>
        <v>38102118.951199129</v>
      </c>
      <c r="P81" s="91">
        <f>K81*(1+'Control Panel'!$C$44)</f>
        <v>23495899.442422766</v>
      </c>
      <c r="Q81" s="91">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200398.74253119831</v>
      </c>
      <c r="R81" s="91">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86934.827936964241</v>
      </c>
      <c r="S81" s="91">
        <f t="shared" si="15"/>
        <v>-113463.91459423407</v>
      </c>
      <c r="T81" s="91">
        <f>O81*(1+'Control Panel'!$C$44)</f>
        <v>40769267.277783073</v>
      </c>
      <c r="U81" s="91">
        <f>P81*(1+'Control Panel'!$C$44)</f>
        <v>25140612.40339236</v>
      </c>
      <c r="V81" s="91">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209458.87432323018</v>
      </c>
      <c r="W81" s="90">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93020.265892551732</v>
      </c>
      <c r="X81" s="91">
        <f t="shared" si="16"/>
        <v>-116438.60843067845</v>
      </c>
      <c r="Y81" s="90">
        <f>T81*(1+'Control Panel'!$C$44)</f>
        <v>43623115.987227894</v>
      </c>
      <c r="Z81" s="90">
        <f>U81*(1+'Control Panel'!$C$44)</f>
        <v>26900455.271629825</v>
      </c>
      <c r="AA81" s="90">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219004.18193514977</v>
      </c>
      <c r="AB81" s="90">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99531.684505030353</v>
      </c>
      <c r="AC81" s="92">
        <f t="shared" si="17"/>
        <v>-119472.49743011942</v>
      </c>
      <c r="AD81" s="92">
        <f>Y81*(1+'Control Panel'!$C$44)</f>
        <v>46676734.106333852</v>
      </c>
      <c r="AE81" s="90">
        <f>Z81*(1+'Control Panel'!$C$44)</f>
        <v>28783487.140643913</v>
      </c>
      <c r="AF81" s="90">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229064.15667218249</v>
      </c>
      <c r="AG81" s="90">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106498.90242038248</v>
      </c>
      <c r="AH81" s="90">
        <f t="shared" si="18"/>
        <v>-122565.25425180001</v>
      </c>
      <c r="AI81" s="91">
        <f t="shared" si="19"/>
        <v>1049722.0583492357</v>
      </c>
      <c r="AJ81" s="91">
        <f t="shared" si="19"/>
        <v>467233.18349975516</v>
      </c>
      <c r="AK81" s="91">
        <f t="shared" si="20"/>
        <v>-582488.87484948058</v>
      </c>
    </row>
    <row r="82" spans="1:37" s="93" customFormat="1" ht="14" x14ac:dyDescent="0.3">
      <c r="A82" s="85" t="str">
        <f>'ESTIMATED Earned Revenue'!A83</f>
        <v>Boston, MA</v>
      </c>
      <c r="B82" s="85"/>
      <c r="C82" s="86">
        <f>'ESTIMATED Earned Revenue'!$I83*1.07925</f>
        <v>33415981.331250001</v>
      </c>
      <c r="D82" s="86">
        <f>'ESTIMATED Earned Revenue'!$L83*1.07925</f>
        <v>25702579.42275</v>
      </c>
      <c r="E82" s="87">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7">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40882.516242275</v>
      </c>
      <c r="G82" s="88">
        <f t="shared" si="11"/>
        <v>5.5032708104407147E-3</v>
      </c>
      <c r="H82" s="89">
        <f t="shared" si="12"/>
        <v>1.5905997437007764E-3</v>
      </c>
      <c r="I82" s="90">
        <f t="shared" si="13"/>
        <v>-143014.67842022498</v>
      </c>
      <c r="J82" s="90">
        <f>C82*(1+'Control Panel'!$C$44)</f>
        <v>35755100.024437502</v>
      </c>
      <c r="K82" s="90">
        <f>D82*(1+'Control Panel'!$C$44)</f>
        <v>27501759.9823425</v>
      </c>
      <c r="L82" s="91">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192087.38900887503</v>
      </c>
      <c r="M82" s="91">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101756.51193466726</v>
      </c>
      <c r="N82" s="91">
        <f t="shared" si="14"/>
        <v>-90330.877074207776</v>
      </c>
      <c r="O82" s="91">
        <f>J82*(1+'Control Panel'!$C$44)</f>
        <v>38257957.026148133</v>
      </c>
      <c r="P82" s="91">
        <f>K82*(1+'Control Panel'!$C$44)</f>
        <v>29426883.181106478</v>
      </c>
      <c r="Q82" s="91">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200710.41868109631</v>
      </c>
      <c r="R82" s="91">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108879.46777009398</v>
      </c>
      <c r="S82" s="91">
        <f t="shared" si="15"/>
        <v>-91830.950911002335</v>
      </c>
      <c r="T82" s="91">
        <f>O82*(1+'Control Panel'!$C$44)</f>
        <v>40936014.017978504</v>
      </c>
      <c r="U82" s="91">
        <f>P82*(1+'Control Panel'!$C$44)</f>
        <v>31486765.003783934</v>
      </c>
      <c r="V82" s="91">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209792.36780362105</v>
      </c>
      <c r="W82" s="90">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116501.03051400057</v>
      </c>
      <c r="X82" s="91">
        <f t="shared" si="16"/>
        <v>-93291.337289620482</v>
      </c>
      <c r="Y82" s="90">
        <f>T82*(1+'Control Panel'!$C$44)</f>
        <v>43801534.999237001</v>
      </c>
      <c r="Z82" s="90">
        <f>U82*(1+'Control Panel'!$C$44)</f>
        <v>33690838.554048814</v>
      </c>
      <c r="AA82" s="90">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219361.01995916798</v>
      </c>
      <c r="AB82" s="90">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124656.10264998062</v>
      </c>
      <c r="AC82" s="92">
        <f t="shared" si="17"/>
        <v>-94704.917309187367</v>
      </c>
      <c r="AD82" s="92">
        <f>Y82*(1+'Control Panel'!$C$44)</f>
        <v>46867642.449183591</v>
      </c>
      <c r="AE82" s="90">
        <f>Z82*(1+'Control Panel'!$C$44)</f>
        <v>36049197.252832234</v>
      </c>
      <c r="AF82" s="90">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229445.97335788197</v>
      </c>
      <c r="AG82" s="90">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133382.02983547928</v>
      </c>
      <c r="AH82" s="90">
        <f t="shared" si="18"/>
        <v>-96063.943522402697</v>
      </c>
      <c r="AI82" s="91">
        <f t="shared" si="19"/>
        <v>1051397.1688106423</v>
      </c>
      <c r="AJ82" s="91">
        <f t="shared" si="19"/>
        <v>585175.14270422165</v>
      </c>
      <c r="AK82" s="91">
        <f t="shared" si="20"/>
        <v>-466222.02610642067</v>
      </c>
    </row>
    <row r="83" spans="1:37" s="93" customFormat="1" ht="14" x14ac:dyDescent="0.3">
      <c r="A83" s="85" t="str">
        <f>'ESTIMATED Earned Revenue'!A84</f>
        <v>Omaha, NE</v>
      </c>
      <c r="B83" s="85"/>
      <c r="C83" s="86">
        <f>'ESTIMATED Earned Revenue'!$I84*1.07925</f>
        <v>37656270.162314996</v>
      </c>
      <c r="D83" s="86">
        <f>'ESTIMATED Earned Revenue'!$L84*1.07925</f>
        <v>34461309.127706245</v>
      </c>
      <c r="E83" s="87">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7">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41758.38921277062</v>
      </c>
      <c r="G83" s="88">
        <f t="shared" si="11"/>
        <v>5.1087845794444767E-3</v>
      </c>
      <c r="H83" s="89">
        <f t="shared" si="12"/>
        <v>1.211747036597564E-3</v>
      </c>
      <c r="I83" s="90">
        <f t="shared" si="13"/>
        <v>-150619.38311185938</v>
      </c>
      <c r="J83" s="90">
        <f>C83*(1+'Control Panel'!$C$44)</f>
        <v>40292209.073677048</v>
      </c>
      <c r="K83" s="90">
        <f>D83*(1+'Control Panel'!$C$44)</f>
        <v>36873600.766645685</v>
      </c>
      <c r="L83" s="91">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201161.60710735412</v>
      </c>
      <c r="M83" s="91">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136432.32283658904</v>
      </c>
      <c r="N83" s="91">
        <f t="shared" si="14"/>
        <v>-64729.284270765085</v>
      </c>
      <c r="O83" s="91">
        <f>J83*(1+'Control Panel'!$C$44)</f>
        <v>43112663.708834447</v>
      </c>
      <c r="P83" s="91">
        <f>K83*(1+'Control Panel'!$C$44)</f>
        <v>39454752.820310883</v>
      </c>
      <c r="Q83" s="91">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210419.83204646892</v>
      </c>
      <c r="R83" s="91">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145982.58543515028</v>
      </c>
      <c r="S83" s="91">
        <f t="shared" si="15"/>
        <v>-64437.246611318638</v>
      </c>
      <c r="T83" s="91">
        <f>O83*(1+'Control Panel'!$C$44)</f>
        <v>46130550.168452859</v>
      </c>
      <c r="U83" s="91">
        <f>P83*(1+'Control Panel'!$C$44)</f>
        <v>42216585.51773265</v>
      </c>
      <c r="V83" s="91">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220181.44010456977</v>
      </c>
      <c r="W83" s="90">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156201.3664156108</v>
      </c>
      <c r="X83" s="91">
        <f t="shared" si="16"/>
        <v>-63980.073688958975</v>
      </c>
      <c r="Y83" s="90">
        <f>T83*(1+'Control Panel'!$C$44)</f>
        <v>49359688.680244565</v>
      </c>
      <c r="Z83" s="90">
        <f>U83*(1+'Control Panel'!$C$44)</f>
        <v>45171746.503973939</v>
      </c>
      <c r="AA83" s="90">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227581.91295455751</v>
      </c>
      <c r="AB83" s="90">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167135.46206470358</v>
      </c>
      <c r="AC83" s="92">
        <f t="shared" si="17"/>
        <v>-60446.450889853935</v>
      </c>
      <c r="AD83" s="92">
        <f>Y83*(1+'Control Panel'!$C$44)</f>
        <v>52814866.887861684</v>
      </c>
      <c r="AE83" s="90">
        <f>Z83*(1+'Control Panel'!$C$44)</f>
        <v>48333768.759252116</v>
      </c>
      <c r="AF83" s="90">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234409.37034319423</v>
      </c>
      <c r="AG83" s="90">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178834.94440923285</v>
      </c>
      <c r="AH83" s="90">
        <f t="shared" si="18"/>
        <v>-55574.425933961378</v>
      </c>
      <c r="AI83" s="91">
        <f t="shared" si="19"/>
        <v>1093754.1625561444</v>
      </c>
      <c r="AJ83" s="91">
        <f t="shared" si="19"/>
        <v>784586.68116128654</v>
      </c>
      <c r="AK83" s="91">
        <f t="shared" si="20"/>
        <v>-309167.48139485787</v>
      </c>
    </row>
    <row r="84" spans="1:37" s="93" customFormat="1" ht="14" x14ac:dyDescent="0.3">
      <c r="A84" s="85" t="str">
        <f>'ESTIMATED Earned Revenue'!A85</f>
        <v>Eugene, OR</v>
      </c>
      <c r="B84" s="85"/>
      <c r="C84" s="86">
        <f>'ESTIMATED Earned Revenue'!$I85*1.07925</f>
        <v>38379560.276062496</v>
      </c>
      <c r="D84" s="86">
        <f>'ESTIMATED Earned Revenue'!$L85*1.07925</f>
        <v>37578147.571814992</v>
      </c>
      <c r="E84" s="87">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7">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42070.0730571815</v>
      </c>
      <c r="G84" s="88">
        <f t="shared" si="11"/>
        <v>5.050197322688299E-3</v>
      </c>
      <c r="H84" s="89">
        <f t="shared" si="12"/>
        <v>1.1195355752111533E-3</v>
      </c>
      <c r="I84" s="90">
        <f t="shared" si="13"/>
        <v>-151754.2794949435</v>
      </c>
      <c r="J84" s="90">
        <f>C84*(1+'Control Panel'!$C$44)</f>
        <v>41066129.495386876</v>
      </c>
      <c r="K84" s="90">
        <f>D84*(1+'Control Panel'!$C$44)</f>
        <v>40208617.901842043</v>
      </c>
      <c r="L84" s="91">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202709.44795077376</v>
      </c>
      <c r="M84" s="91">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148771.88623681557</v>
      </c>
      <c r="N84" s="91">
        <f t="shared" si="14"/>
        <v>-53937.561713958188</v>
      </c>
      <c r="O84" s="91">
        <f>J84*(1+'Control Panel'!$C$44)</f>
        <v>43940758.560063958</v>
      </c>
      <c r="P84" s="91">
        <f>K84*(1+'Control Panel'!$C$44)</f>
        <v>43023221.154970989</v>
      </c>
      <c r="Q84" s="91">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212076.02174892795</v>
      </c>
      <c r="R84" s="91">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159185.91827339266</v>
      </c>
      <c r="S84" s="91">
        <f t="shared" si="15"/>
        <v>-52890.103475535288</v>
      </c>
      <c r="T84" s="91">
        <f>O84*(1+'Control Panel'!$C$44)</f>
        <v>47016611.659268439</v>
      </c>
      <c r="U84" s="91">
        <f>P84*(1+'Control Panel'!$C$44)</f>
        <v>46034846.635818958</v>
      </c>
      <c r="V84" s="91">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220953.31354811406</v>
      </c>
      <c r="W84" s="90">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170328.93255253014</v>
      </c>
      <c r="X84" s="91">
        <f t="shared" si="16"/>
        <v>-50624.380995583924</v>
      </c>
      <c r="Y84" s="90">
        <f>T84*(1+'Control Panel'!$C$44)</f>
        <v>50307774.475417234</v>
      </c>
      <c r="Z84" s="90">
        <f>U84*(1+'Control Panel'!$C$44)</f>
        <v>49257285.900326289</v>
      </c>
      <c r="AA84" s="90">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227581.91295455751</v>
      </c>
      <c r="AB84" s="90">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182251.95783120728</v>
      </c>
      <c r="AC84" s="92">
        <f t="shared" si="17"/>
        <v>-45329.955123350228</v>
      </c>
      <c r="AD84" s="92">
        <f>Y84*(1+'Control Panel'!$C$44)</f>
        <v>53829318.688696444</v>
      </c>
      <c r="AE84" s="90">
        <f>Z84*(1+'Control Panel'!$C$44)</f>
        <v>52705295.913349129</v>
      </c>
      <c r="AF84" s="90">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234409.37034319423</v>
      </c>
      <c r="AG84" s="90">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195009.59487939178</v>
      </c>
      <c r="AH84" s="90">
        <f t="shared" si="18"/>
        <v>-39399.775463802449</v>
      </c>
      <c r="AI84" s="91">
        <f t="shared" si="19"/>
        <v>1097730.0665455675</v>
      </c>
      <c r="AJ84" s="91">
        <f t="shared" si="19"/>
        <v>855548.28977333731</v>
      </c>
      <c r="AK84" s="91">
        <f t="shared" si="20"/>
        <v>-242181.77677223017</v>
      </c>
    </row>
    <row r="85" spans="1:37" s="93" customFormat="1" ht="14" x14ac:dyDescent="0.3">
      <c r="A85" s="85" t="str">
        <f>'ESTIMATED Earned Revenue'!A86</f>
        <v>Memphis, TN</v>
      </c>
      <c r="B85" s="85"/>
      <c r="C85" s="86">
        <f>'ESTIMATED Earned Revenue'!$I86*1.07925</f>
        <v>38587118.301180005</v>
      </c>
      <c r="D85" s="86">
        <f>'ESTIMATED Earned Revenue'!$L86*1.07925</f>
        <v>35724475.032172509</v>
      </c>
      <c r="E85" s="87">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7">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41884.70580321725</v>
      </c>
      <c r="G85" s="88">
        <f t="shared" si="11"/>
        <v>5.0337904760413303E-3</v>
      </c>
      <c r="H85" s="89">
        <f t="shared" si="12"/>
        <v>1.1724372650821881E-3</v>
      </c>
      <c r="I85" s="90">
        <f t="shared" si="13"/>
        <v>-152354.76279914277</v>
      </c>
      <c r="J85" s="90">
        <f>C85*(1+'Control Panel'!$C$44)</f>
        <v>41288216.582262605</v>
      </c>
      <c r="K85" s="90">
        <f>D85*(1+'Control Panel'!$C$44)</f>
        <v>38225188.284424588</v>
      </c>
      <c r="L85" s="91">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203153.62212452522</v>
      </c>
      <c r="M85" s="91">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141433.19665237097</v>
      </c>
      <c r="N85" s="91">
        <f t="shared" si="14"/>
        <v>-61720.425472154253</v>
      </c>
      <c r="O85" s="91">
        <f>J85*(1+'Control Panel'!$C$44)</f>
        <v>44178391.743020989</v>
      </c>
      <c r="P85" s="91">
        <f>K85*(1+'Control Panel'!$C$44)</f>
        <v>40900951.464334309</v>
      </c>
      <c r="Q85" s="91">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212551.28811484203</v>
      </c>
      <c r="R85" s="91">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151333.52041803696</v>
      </c>
      <c r="S85" s="91">
        <f t="shared" si="15"/>
        <v>-61217.767696805065</v>
      </c>
      <c r="T85" s="91">
        <f>O85*(1+'Control Panel'!$C$44)</f>
        <v>47270879.165032461</v>
      </c>
      <c r="U85" s="91">
        <f>P85*(1+'Control Panel'!$C$44)</f>
        <v>43764018.066837713</v>
      </c>
      <c r="V85" s="91">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220953.31354811406</v>
      </c>
      <c r="W85" s="90">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161926.86684729953</v>
      </c>
      <c r="X85" s="91">
        <f t="shared" si="16"/>
        <v>-59026.446700814529</v>
      </c>
      <c r="Y85" s="90">
        <f>T85*(1+'Control Panel'!$C$44)</f>
        <v>50579840.706584737</v>
      </c>
      <c r="Z85" s="90">
        <f>U85*(1+'Control Panel'!$C$44)</f>
        <v>46827499.331516355</v>
      </c>
      <c r="AA85" s="90">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227581.91295455751</v>
      </c>
      <c r="AB85" s="90">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173261.74752661053</v>
      </c>
      <c r="AC85" s="92">
        <f t="shared" si="17"/>
        <v>-54320.16542794698</v>
      </c>
      <c r="AD85" s="92">
        <f>Y85*(1+'Control Panel'!$C$44)</f>
        <v>54120429.556045674</v>
      </c>
      <c r="AE85" s="90">
        <f>Z85*(1+'Control Panel'!$C$44)</f>
        <v>50105424.2847225</v>
      </c>
      <c r="AF85" s="90">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234409.37034319423</v>
      </c>
      <c r="AG85" s="90">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185390.06985347325</v>
      </c>
      <c r="AH85" s="90">
        <f t="shared" si="18"/>
        <v>-49019.300489720976</v>
      </c>
      <c r="AI85" s="91">
        <f t="shared" si="19"/>
        <v>1098649.507085233</v>
      </c>
      <c r="AJ85" s="91">
        <f t="shared" si="19"/>
        <v>813345.40129779116</v>
      </c>
      <c r="AK85" s="91">
        <f t="shared" si="20"/>
        <v>-285304.10578744183</v>
      </c>
    </row>
    <row r="86" spans="1:37" s="93" customFormat="1" ht="14" x14ac:dyDescent="0.3">
      <c r="A86" s="85" t="str">
        <f>'ESTIMATED Earned Revenue'!A87</f>
        <v>Grand Rapids, MI</v>
      </c>
      <c r="B86" s="85"/>
      <c r="C86" s="86">
        <f>'ESTIMATED Earned Revenue'!$I87*1.07925</f>
        <v>38652473.061989993</v>
      </c>
      <c r="D86" s="86">
        <f>'ESTIMATED Earned Revenue'!$L87*1.07925</f>
        <v>35962861.283122495</v>
      </c>
      <c r="E86" s="87">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7">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41908.544428312249</v>
      </c>
      <c r="G86" s="88">
        <f t="shared" si="11"/>
        <v>5.0286608521077905E-3</v>
      </c>
      <c r="H86" s="89">
        <f t="shared" si="12"/>
        <v>1.1653284230746146E-3</v>
      </c>
      <c r="I86" s="90">
        <f t="shared" si="13"/>
        <v>-152461.63369566776</v>
      </c>
      <c r="J86" s="90">
        <f>C86*(1+'Control Panel'!$C$44)</f>
        <v>41358146.176329292</v>
      </c>
      <c r="K86" s="90">
        <f>D86*(1+'Control Panel'!$C$44)</f>
        <v>38480261.572941072</v>
      </c>
      <c r="L86" s="91">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203293.48131265861</v>
      </c>
      <c r="M86" s="91">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142376.96781988197</v>
      </c>
      <c r="N86" s="91">
        <f t="shared" si="14"/>
        <v>-60916.513492776634</v>
      </c>
      <c r="O86" s="91">
        <f>J86*(1+'Control Panel'!$C$44)</f>
        <v>44253216.408672348</v>
      </c>
      <c r="P86" s="91">
        <f>K86*(1+'Control Panel'!$C$44)</f>
        <v>41173879.883046947</v>
      </c>
      <c r="Q86" s="91">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212700.93744614473</v>
      </c>
      <c r="R86" s="91">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152343.35556727371</v>
      </c>
      <c r="S86" s="91">
        <f t="shared" si="15"/>
        <v>-60357.581878871017</v>
      </c>
      <c r="T86" s="91">
        <f>O86*(1+'Control Panel'!$C$44)</f>
        <v>47350941.557279415</v>
      </c>
      <c r="U86" s="91">
        <f>P86*(1+'Control Panel'!$C$44)</f>
        <v>44056051.474860236</v>
      </c>
      <c r="V86" s="91">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220953.31354811406</v>
      </c>
      <c r="W86" s="90">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163007.39045698289</v>
      </c>
      <c r="X86" s="91">
        <f t="shared" si="16"/>
        <v>-57945.923091131175</v>
      </c>
      <c r="Y86" s="90">
        <f>T86*(1+'Control Panel'!$C$44)</f>
        <v>50665507.466288976</v>
      </c>
      <c r="Z86" s="90">
        <f>U86*(1+'Control Panel'!$C$44)</f>
        <v>47139975.078100458</v>
      </c>
      <c r="AA86" s="90">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227581.91295455751</v>
      </c>
      <c r="AB86" s="90">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174417.9077889717</v>
      </c>
      <c r="AC86" s="92">
        <f t="shared" si="17"/>
        <v>-53164.005165585811</v>
      </c>
      <c r="AD86" s="92">
        <f>Y86*(1+'Control Panel'!$C$44)</f>
        <v>54212092.988929205</v>
      </c>
      <c r="AE86" s="90">
        <f>Z86*(1+'Control Panel'!$C$44)</f>
        <v>50439773.333567493</v>
      </c>
      <c r="AF86" s="90">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234409.37034319423</v>
      </c>
      <c r="AG86" s="90">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186627.16133419974</v>
      </c>
      <c r="AH86" s="90">
        <f t="shared" si="18"/>
        <v>-47782.209008994483</v>
      </c>
      <c r="AI86" s="91">
        <f t="shared" si="19"/>
        <v>1098939.0156046692</v>
      </c>
      <c r="AJ86" s="91">
        <f t="shared" si="19"/>
        <v>818772.78296730993</v>
      </c>
      <c r="AK86" s="91">
        <f t="shared" si="20"/>
        <v>-280166.2326373593</v>
      </c>
    </row>
    <row r="87" spans="1:37" s="93" customFormat="1" ht="14" x14ac:dyDescent="0.3">
      <c r="A87" s="85" t="str">
        <f>'ESTIMATED Earned Revenue'!A88</f>
        <v>Savannah, GA</v>
      </c>
      <c r="B87" s="85"/>
      <c r="C87" s="86">
        <f>'ESTIMATED Earned Revenue'!$I88*1.07925</f>
        <v>39959253.914250001</v>
      </c>
      <c r="D87" s="86">
        <f>'ESTIMATED Earned Revenue'!$L88*1.07925</f>
        <v>33510076.82175</v>
      </c>
      <c r="E87" s="87">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7">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41663.265982174998</v>
      </c>
      <c r="G87" s="88">
        <f t="shared" si="11"/>
        <v>4.9296150586598669E-3</v>
      </c>
      <c r="H87" s="89">
        <f t="shared" si="12"/>
        <v>1.2433055944274381E-3</v>
      </c>
      <c r="I87" s="90">
        <f t="shared" si="13"/>
        <v>-155320.47384632501</v>
      </c>
      <c r="J87" s="90">
        <f>C87*(1+'Control Panel'!$C$44)</f>
        <v>42756401.688247502</v>
      </c>
      <c r="K87" s="90">
        <f>D87*(1+'Control Panel'!$C$44)</f>
        <v>35855782.199272498</v>
      </c>
      <c r="L87" s="91">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206089.99233649502</v>
      </c>
      <c r="M87" s="91">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132666.39413730826</v>
      </c>
      <c r="N87" s="91">
        <f t="shared" si="14"/>
        <v>-73423.598199186759</v>
      </c>
      <c r="O87" s="91">
        <f>J87*(1+'Control Panel'!$C$44)</f>
        <v>45749349.806424826</v>
      </c>
      <c r="P87" s="91">
        <f>K87*(1+'Control Panel'!$C$44)</f>
        <v>38365686.953221574</v>
      </c>
      <c r="Q87" s="91">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214517.78014380005</v>
      </c>
      <c r="R87" s="91">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141953.04172691982</v>
      </c>
      <c r="S87" s="91">
        <f t="shared" si="15"/>
        <v>-72564.738416880224</v>
      </c>
      <c r="T87" s="91">
        <f>O87*(1+'Control Panel'!$C$44)</f>
        <v>48951804.292874567</v>
      </c>
      <c r="U87" s="91">
        <f>P87*(1+'Control Panel'!$C$44)</f>
        <v>41051285.039947085</v>
      </c>
      <c r="V87" s="91">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220953.31354811406</v>
      </c>
      <c r="W87" s="90">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151889.75464780422</v>
      </c>
      <c r="X87" s="91">
        <f t="shared" si="16"/>
        <v>-69063.558900309843</v>
      </c>
      <c r="Y87" s="90">
        <f>T87*(1+'Control Panel'!$C$44)</f>
        <v>52378430.593375787</v>
      </c>
      <c r="Z87" s="90">
        <f>U87*(1+'Control Panel'!$C$44)</f>
        <v>43924874.99274338</v>
      </c>
      <c r="AA87" s="90">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227581.91295455751</v>
      </c>
      <c r="AB87" s="90">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162522.03747315053</v>
      </c>
      <c r="AC87" s="92">
        <f t="shared" si="17"/>
        <v>-65059.875481406983</v>
      </c>
      <c r="AD87" s="92">
        <f>Y87*(1+'Control Panel'!$C$44)</f>
        <v>56044920.734912097</v>
      </c>
      <c r="AE87" s="90">
        <f>Z87*(1+'Control Panel'!$C$44)</f>
        <v>46999616.242235422</v>
      </c>
      <c r="AF87" s="90">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234409.37034319423</v>
      </c>
      <c r="AG87" s="90">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173898.58009627106</v>
      </c>
      <c r="AH87" s="90">
        <f t="shared" si="18"/>
        <v>-60510.790246923163</v>
      </c>
      <c r="AI87" s="91">
        <f t="shared" si="19"/>
        <v>1103552.3693261608</v>
      </c>
      <c r="AJ87" s="91">
        <f t="shared" si="19"/>
        <v>762929.8080814539</v>
      </c>
      <c r="AK87" s="91">
        <f t="shared" si="20"/>
        <v>-340622.56124470686</v>
      </c>
    </row>
    <row r="88" spans="1:37" s="93" customFormat="1" ht="14" x14ac:dyDescent="0.3">
      <c r="A88" s="85" t="str">
        <f>'ESTIMATED Earned Revenue'!A89</f>
        <v>North Haven, CT</v>
      </c>
      <c r="B88" s="85"/>
      <c r="C88" s="94">
        <f>'ESTIMATED Earned Revenue'!$I89*1.07925</f>
        <v>40497765.128250003</v>
      </c>
      <c r="D88" s="94">
        <f>'ESTIMATED Earned Revenue'!$L89*1.07925</f>
        <v>34994447.052749999</v>
      </c>
      <c r="E88" s="95">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7">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41811.703005274998</v>
      </c>
      <c r="G88" s="88">
        <f t="shared" si="11"/>
        <v>4.8906590679577743E-3</v>
      </c>
      <c r="H88" s="89">
        <f t="shared" si="12"/>
        <v>1.1948096491494434E-3</v>
      </c>
      <c r="I88" s="90">
        <f t="shared" si="13"/>
        <v>-156249.05925122503</v>
      </c>
      <c r="J88" s="90">
        <f>C88*(1+'Control Panel'!$C$44)</f>
        <v>43332608.687227502</v>
      </c>
      <c r="K88" s="90">
        <f>D88*(1+'Control Panel'!$C$44)</f>
        <v>37444058.346442498</v>
      </c>
      <c r="L88" s="91">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207242.40633445501</v>
      </c>
      <c r="M88" s="91">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138543.01588183726</v>
      </c>
      <c r="N88" s="91">
        <f t="shared" si="14"/>
        <v>-68699.39045261775</v>
      </c>
      <c r="O88" s="91">
        <f>J88*(1+'Control Panel'!$C$44)</f>
        <v>46365891.29533343</v>
      </c>
      <c r="P88" s="91">
        <f>K88*(1+'Control Panel'!$C$44)</f>
        <v>40065142.430693477</v>
      </c>
      <c r="Q88" s="91">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214517.78014380005</v>
      </c>
      <c r="R88" s="91">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148241.02699356587</v>
      </c>
      <c r="S88" s="91">
        <f t="shared" si="15"/>
        <v>-66276.753150234174</v>
      </c>
      <c r="T88" s="91">
        <f>O88*(1+'Control Panel'!$C$44)</f>
        <v>49611503.68600677</v>
      </c>
      <c r="U88" s="91">
        <f>P88*(1+'Control Panel'!$C$44)</f>
        <v>42869702.400842026</v>
      </c>
      <c r="V88" s="91">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220953.31354811406</v>
      </c>
      <c r="W88" s="90">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158617.8988831155</v>
      </c>
      <c r="X88" s="91">
        <f t="shared" si="16"/>
        <v>-62335.414664998563</v>
      </c>
      <c r="Y88" s="90">
        <f>T88*(1+'Control Panel'!$C$44)</f>
        <v>53084308.944027245</v>
      </c>
      <c r="Z88" s="90">
        <f>U88*(1+'Control Panel'!$C$44)</f>
        <v>45870581.568900973</v>
      </c>
      <c r="AA88" s="90">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227581.91295455751</v>
      </c>
      <c r="AB88" s="90">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169721.15180493362</v>
      </c>
      <c r="AC88" s="92">
        <f t="shared" si="17"/>
        <v>-57860.761149623897</v>
      </c>
      <c r="AD88" s="92">
        <f>Y88*(1+'Control Panel'!$C$44)</f>
        <v>56800210.570109159</v>
      </c>
      <c r="AE88" s="90">
        <f>Z88*(1+'Control Panel'!$C$44)</f>
        <v>49081522.278724045</v>
      </c>
      <c r="AF88" s="90">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234409.37034319423</v>
      </c>
      <c r="AG88" s="90">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181601.63243127897</v>
      </c>
      <c r="AH88" s="90">
        <f t="shared" si="18"/>
        <v>-52807.737911915261</v>
      </c>
      <c r="AI88" s="91">
        <f t="shared" si="19"/>
        <v>1104704.783324121</v>
      </c>
      <c r="AJ88" s="91">
        <f t="shared" si="19"/>
        <v>796724.72599473118</v>
      </c>
      <c r="AK88" s="91">
        <f t="shared" si="20"/>
        <v>-307980.05732938985</v>
      </c>
    </row>
    <row r="89" spans="1:37" s="93" customFormat="1" ht="14" x14ac:dyDescent="0.3">
      <c r="A89" s="85" t="str">
        <f>'ESTIMATED Earned Revenue'!A90</f>
        <v>Oxnard, CA</v>
      </c>
      <c r="B89" s="85"/>
      <c r="C89" s="86">
        <f>'ESTIMATED Earned Revenue'!$I90*1.07925</f>
        <v>42588372.478687502</v>
      </c>
      <c r="D89" s="86">
        <f>'ESTIMATED Earned Revenue'!$L90*1.07925</f>
        <v>39614412.785272501</v>
      </c>
      <c r="E89" s="87">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7">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42273.699578527252</v>
      </c>
      <c r="G89" s="88">
        <f t="shared" si="11"/>
        <v>4.7478589162144843E-3</v>
      </c>
      <c r="H89" s="89">
        <f t="shared" si="12"/>
        <v>1.0671292745816844E-3</v>
      </c>
      <c r="I89" s="90">
        <f t="shared" si="13"/>
        <v>-159929.88442147276</v>
      </c>
      <c r="J89" s="90">
        <f>C89*(1+'Control Panel'!$C$44)</f>
        <v>45569558.552195631</v>
      </c>
      <c r="K89" s="90">
        <f>D89*(1+'Control Panel'!$C$44)</f>
        <v>42387421.680241577</v>
      </c>
      <c r="L89" s="91">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1">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156833.46021689384</v>
      </c>
      <c r="N89" s="91">
        <f t="shared" si="14"/>
        <v>-51436.22924310618</v>
      </c>
      <c r="O89" s="91">
        <f>J89*(1+'Control Panel'!$C$44)</f>
        <v>48759427.650849327</v>
      </c>
      <c r="P89" s="91">
        <f>K89*(1+'Control Panel'!$C$44)</f>
        <v>45354541.19785849</v>
      </c>
      <c r="Q89" s="91">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1">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167811.80243207642</v>
      </c>
      <c r="S89" s="91">
        <f t="shared" si="15"/>
        <v>-46705.977711723623</v>
      </c>
      <c r="T89" s="91">
        <f>O89*(1+'Control Panel'!$C$44)</f>
        <v>52172587.586408786</v>
      </c>
      <c r="U89" s="91">
        <f>P89*(1+'Control Panel'!$C$44)</f>
        <v>48529359.081708588</v>
      </c>
      <c r="V89" s="91">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0">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179558.62860232178</v>
      </c>
      <c r="X89" s="91">
        <f t="shared" si="16"/>
        <v>-41394.68494579228</v>
      </c>
      <c r="Y89" s="90">
        <f>T89*(1+'Control Panel'!$C$44)</f>
        <v>55824668.717457406</v>
      </c>
      <c r="Z89" s="90">
        <f>U89*(1+'Control Panel'!$C$44)</f>
        <v>51926414.217428192</v>
      </c>
      <c r="AA89" s="90">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0">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192127.73260448431</v>
      </c>
      <c r="AC89" s="92">
        <f t="shared" si="17"/>
        <v>-35454.180350073206</v>
      </c>
      <c r="AD89" s="92">
        <f>Y89*(1+'Control Panel'!$C$44)</f>
        <v>59732395.527679428</v>
      </c>
      <c r="AE89" s="90">
        <f>Z89*(1+'Control Panel'!$C$44)</f>
        <v>55561263.212648168</v>
      </c>
      <c r="AF89" s="90">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0">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205576.67388679823</v>
      </c>
      <c r="AH89" s="90">
        <f t="shared" si="18"/>
        <v>-28832.696456395992</v>
      </c>
      <c r="AI89" s="91">
        <f t="shared" si="19"/>
        <v>1105732.0664496659</v>
      </c>
      <c r="AJ89" s="91">
        <f t="shared" si="19"/>
        <v>901908.29774257459</v>
      </c>
      <c r="AK89" s="91">
        <f t="shared" si="20"/>
        <v>-203823.76870709134</v>
      </c>
    </row>
    <row r="90" spans="1:37" s="93" customFormat="1" ht="14" x14ac:dyDescent="0.3">
      <c r="A90" s="85" t="str">
        <f>'ESTIMATED Earned Revenue'!A91</f>
        <v>Cincinnati, OH</v>
      </c>
      <c r="B90" s="85"/>
      <c r="C90" s="94">
        <f>'ESTIMATED Earned Revenue'!$I91*1.07925</f>
        <v>42845179.098825008</v>
      </c>
      <c r="D90" s="94">
        <f>'ESTIMATED Earned Revenue'!$L91*1.07925</f>
        <v>32509169.751930006</v>
      </c>
      <c r="E90" s="95">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7">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41563.175275193003</v>
      </c>
      <c r="G90" s="88">
        <f t="shared" si="11"/>
        <v>4.7194010680549417E-3</v>
      </c>
      <c r="H90" s="89">
        <f t="shared" si="12"/>
        <v>1.2785062058598244E-3</v>
      </c>
      <c r="I90" s="90">
        <f t="shared" si="13"/>
        <v>-160640.408724807</v>
      </c>
      <c r="J90" s="90">
        <f>C90*(1+'Control Panel'!$C$44)</f>
        <v>45844341.635742761</v>
      </c>
      <c r="K90" s="90">
        <f>D90*(1+'Control Panel'!$C$44)</f>
        <v>34784811.634565108</v>
      </c>
      <c r="L90" s="91">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1">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128703.80304789091</v>
      </c>
      <c r="N90" s="91">
        <f t="shared" si="14"/>
        <v>-79565.886412109117</v>
      </c>
      <c r="O90" s="91">
        <f>J90*(1+'Control Panel'!$C$44)</f>
        <v>49053445.550244756</v>
      </c>
      <c r="P90" s="91">
        <f>K90*(1+'Control Panel'!$C$44)</f>
        <v>37219748.448984668</v>
      </c>
      <c r="Q90" s="91">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1">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137713.06926124328</v>
      </c>
      <c r="S90" s="91">
        <f t="shared" si="15"/>
        <v>-76804.71088255677</v>
      </c>
      <c r="T90" s="91">
        <f>O90*(1+'Control Panel'!$C$44)</f>
        <v>52487186.738761894</v>
      </c>
      <c r="U90" s="91">
        <f>P90*(1+'Control Panel'!$C$44)</f>
        <v>39825130.8404136</v>
      </c>
      <c r="V90" s="91">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0">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147352.98410953034</v>
      </c>
      <c r="X90" s="91">
        <f t="shared" si="16"/>
        <v>-73600.329438583722</v>
      </c>
      <c r="Y90" s="90">
        <f>T90*(1+'Control Panel'!$C$44)</f>
        <v>56161289.81047523</v>
      </c>
      <c r="Z90" s="90">
        <f>U90*(1+'Control Panel'!$C$44)</f>
        <v>42612889.999242552</v>
      </c>
      <c r="AA90" s="90">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0">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157667.69299719745</v>
      </c>
      <c r="AC90" s="92">
        <f t="shared" si="17"/>
        <v>-69914.219957360066</v>
      </c>
      <c r="AD90" s="92">
        <f>Y90*(1+'Control Panel'!$C$44)</f>
        <v>60092580.0972085</v>
      </c>
      <c r="AE90" s="90">
        <f>Z90*(1+'Control Panel'!$C$44)</f>
        <v>45595792.29918953</v>
      </c>
      <c r="AF90" s="90">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0">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168704.43150700128</v>
      </c>
      <c r="AH90" s="90">
        <f t="shared" si="18"/>
        <v>-65704.938836192945</v>
      </c>
      <c r="AI90" s="91">
        <f t="shared" si="19"/>
        <v>1105732.0664496659</v>
      </c>
      <c r="AJ90" s="91">
        <f t="shared" si="19"/>
        <v>740141.98092286324</v>
      </c>
      <c r="AK90" s="91">
        <f t="shared" si="20"/>
        <v>-365590.08552680269</v>
      </c>
    </row>
    <row r="91" spans="1:37" s="93" customFormat="1" ht="14" x14ac:dyDescent="0.3">
      <c r="A91" s="85" t="str">
        <f>'ESTIMATED Earned Revenue'!A92</f>
        <v>Iowa City, IA</v>
      </c>
      <c r="B91" s="85"/>
      <c r="C91" s="86">
        <f>'ESTIMATED Earned Revenue'!$I92*1.07925</f>
        <v>43923256.634002507</v>
      </c>
      <c r="D91" s="86">
        <f>'ESTIMATED Earned Revenue'!$L92*1.07925</f>
        <v>35661156.4707525</v>
      </c>
      <c r="E91" s="87">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7">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41878.373947075248</v>
      </c>
      <c r="G91" s="88">
        <f t="shared" si="11"/>
        <v>4.6035653887163555E-3</v>
      </c>
      <c r="H91" s="89">
        <f t="shared" si="12"/>
        <v>1.1743414429484865E-3</v>
      </c>
      <c r="I91" s="90">
        <f t="shared" si="13"/>
        <v>-160325.21005292475</v>
      </c>
      <c r="J91" s="90">
        <f>C91*(1+'Control Panel'!$C$44)</f>
        <v>46997884.598382682</v>
      </c>
      <c r="K91" s="90">
        <f>D91*(1+'Control Panel'!$C$44)</f>
        <v>38157437.423705176</v>
      </c>
      <c r="L91" s="91">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1">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141182.51846770916</v>
      </c>
      <c r="N91" s="91">
        <f t="shared" si="14"/>
        <v>-67087.170992290863</v>
      </c>
      <c r="O91" s="91">
        <f>J91*(1+'Control Panel'!$C$44)</f>
        <v>50287736.520269476</v>
      </c>
      <c r="P91" s="91">
        <f>K91*(1+'Control Panel'!$C$44)</f>
        <v>40828458.04336454</v>
      </c>
      <c r="Q91" s="91">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1">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151065.2947604488</v>
      </c>
      <c r="S91" s="91">
        <f t="shared" si="15"/>
        <v>-63452.485383351246</v>
      </c>
      <c r="T91" s="91">
        <f>O91*(1+'Control Panel'!$C$44)</f>
        <v>53807878.076688342</v>
      </c>
      <c r="U91" s="91">
        <f>P91*(1+'Control Panel'!$C$44)</f>
        <v>43686450.106400058</v>
      </c>
      <c r="V91" s="91">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0">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161639.86539368023</v>
      </c>
      <c r="X91" s="91">
        <f t="shared" si="16"/>
        <v>-59313.448154433834</v>
      </c>
      <c r="Y91" s="90">
        <f>T91*(1+'Control Panel'!$C$44)</f>
        <v>57574429.542056531</v>
      </c>
      <c r="Z91" s="90">
        <f>U91*(1+'Control Panel'!$C$44)</f>
        <v>46744501.613848068</v>
      </c>
      <c r="AA91" s="90">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0">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172954.65597123787</v>
      </c>
      <c r="AC91" s="92">
        <f t="shared" si="17"/>
        <v>-54627.256983319647</v>
      </c>
      <c r="AD91" s="92">
        <f>Y91*(1+'Control Panel'!$C$44)</f>
        <v>61604639.610000491</v>
      </c>
      <c r="AE91" s="90">
        <f>Z91*(1+'Control Panel'!$C$44)</f>
        <v>50016616.726817437</v>
      </c>
      <c r="AF91" s="90">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0">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185061.48188922452</v>
      </c>
      <c r="AH91" s="90">
        <f t="shared" si="18"/>
        <v>-49347.888453969703</v>
      </c>
      <c r="AI91" s="91">
        <f t="shared" si="19"/>
        <v>1105732.0664496659</v>
      </c>
      <c r="AJ91" s="91">
        <f t="shared" si="19"/>
        <v>811903.81648230052</v>
      </c>
      <c r="AK91" s="91">
        <f t="shared" si="20"/>
        <v>-293828.24996736541</v>
      </c>
    </row>
    <row r="92" spans="1:37" s="93" customFormat="1" ht="14" x14ac:dyDescent="0.3">
      <c r="A92" s="85" t="str">
        <f>'ESTIMATED Earned Revenue'!A93</f>
        <v>Tallahassee, FL</v>
      </c>
      <c r="B92" s="85"/>
      <c r="C92" s="86">
        <f>'ESTIMATED Earned Revenue'!$I93*1.07925</f>
        <v>44355585.178409994</v>
      </c>
      <c r="D92" s="86">
        <f>'ESTIMATED Earned Revenue'!$L93*1.07925</f>
        <v>42771485.156737499</v>
      </c>
      <c r="E92" s="87">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7">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42569.175900000002</v>
      </c>
      <c r="G92" s="88">
        <f t="shared" si="11"/>
        <v>4.5586949915480375E-3</v>
      </c>
      <c r="H92" s="89">
        <f t="shared" si="12"/>
        <v>9.9526999691509129E-4</v>
      </c>
      <c r="I92" s="90">
        <f t="shared" si="13"/>
        <v>-159634.4081</v>
      </c>
      <c r="J92" s="90">
        <f>C92*(1+'Control Panel'!$C$44)</f>
        <v>47460476.140898697</v>
      </c>
      <c r="K92" s="90">
        <f>D92*(1+'Control Panel'!$C$44)</f>
        <v>45765489.11770913</v>
      </c>
      <c r="L92" s="91">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1">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169332.3097355238</v>
      </c>
      <c r="N92" s="91">
        <f t="shared" si="14"/>
        <v>-38937.379724476225</v>
      </c>
      <c r="O92" s="91">
        <f>J92*(1+'Control Panel'!$C$44)</f>
        <v>50782709.470761612</v>
      </c>
      <c r="P92" s="91">
        <f>K92*(1+'Control Panel'!$C$44)</f>
        <v>48969073.355948769</v>
      </c>
      <c r="Q92" s="91">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1">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181185.57141701045</v>
      </c>
      <c r="S92" s="91">
        <f t="shared" si="15"/>
        <v>-33332.208726789599</v>
      </c>
      <c r="T92" s="91">
        <f>O92*(1+'Control Panel'!$C$44)</f>
        <v>54337499.133714929</v>
      </c>
      <c r="U92" s="91">
        <f>P92*(1+'Control Panel'!$C$44)</f>
        <v>52396908.490865186</v>
      </c>
      <c r="V92" s="91">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0">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193868.56141620121</v>
      </c>
      <c r="X92" s="91">
        <f t="shared" si="16"/>
        <v>-27084.752131912857</v>
      </c>
      <c r="Y92" s="90">
        <f>T92*(1+'Control Panel'!$C$44)</f>
        <v>58141124.073074974</v>
      </c>
      <c r="Z92" s="90">
        <f>U92*(1+'Control Panel'!$C$44)</f>
        <v>56064692.085225753</v>
      </c>
      <c r="AA92" s="90">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0">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207439.36071533529</v>
      </c>
      <c r="AC92" s="92">
        <f t="shared" si="17"/>
        <v>-20142.552239222219</v>
      </c>
      <c r="AD92" s="92">
        <f>Y92*(1+'Control Panel'!$C$44)</f>
        <v>62211002.75819023</v>
      </c>
      <c r="AE92" s="90">
        <f>Z92*(1+'Control Panel'!$C$44)</f>
        <v>59989220.531191558</v>
      </c>
      <c r="AF92" s="90">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0">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221960.11596540877</v>
      </c>
      <c r="AH92" s="90">
        <f t="shared" si="18"/>
        <v>-12449.254377785459</v>
      </c>
      <c r="AI92" s="91">
        <f t="shared" si="19"/>
        <v>1105732.0664496659</v>
      </c>
      <c r="AJ92" s="91">
        <f t="shared" si="19"/>
        <v>973785.91924947943</v>
      </c>
      <c r="AK92" s="91">
        <f t="shared" si="20"/>
        <v>-131946.1472001865</v>
      </c>
    </row>
    <row r="93" spans="1:37" s="93" customFormat="1" ht="14" x14ac:dyDescent="0.3">
      <c r="A93" s="85" t="str">
        <f>'ESTIMATED Earned Revenue'!A94</f>
        <v>Tucson, AZ</v>
      </c>
      <c r="B93" s="85"/>
      <c r="C93" s="86">
        <f>'ESTIMATED Earned Revenue'!$I94*1.07925</f>
        <v>44594507.471250005</v>
      </c>
      <c r="D93" s="86">
        <f>'ESTIMATED Earned Revenue'!$L94*1.07925</f>
        <v>42393951.257250004</v>
      </c>
      <c r="E93" s="87">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7">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42551.653425725002</v>
      </c>
      <c r="G93" s="88">
        <f t="shared" si="11"/>
        <v>4.5342710451586506E-3</v>
      </c>
      <c r="H93" s="89">
        <f t="shared" si="12"/>
        <v>1.0037199214462942E-3</v>
      </c>
      <c r="I93" s="90">
        <f t="shared" si="13"/>
        <v>-159651.930574275</v>
      </c>
      <c r="J93" s="90">
        <f>C93*(1+'Control Panel'!$C$44)</f>
        <v>47716122.994237505</v>
      </c>
      <c r="K93" s="90">
        <f>D93*(1+'Control Panel'!$C$44)</f>
        <v>45361527.845257506</v>
      </c>
      <c r="L93" s="91">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1">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167837.65302745279</v>
      </c>
      <c r="N93" s="91">
        <f t="shared" si="14"/>
        <v>-40432.036432547233</v>
      </c>
      <c r="O93" s="91">
        <f>J93*(1+'Control Panel'!$C$44)</f>
        <v>51056251.60383413</v>
      </c>
      <c r="P93" s="91">
        <f>K93*(1+'Control Panel'!$C$44)</f>
        <v>48536834.794425532</v>
      </c>
      <c r="Q93" s="91">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1">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179586.28873937449</v>
      </c>
      <c r="S93" s="91">
        <f t="shared" si="15"/>
        <v>-34931.491404425557</v>
      </c>
      <c r="T93" s="91">
        <f>O93*(1+'Control Panel'!$C$44)</f>
        <v>54630189.216102526</v>
      </c>
      <c r="U93" s="91">
        <f>P93*(1+'Control Panel'!$C$44)</f>
        <v>51934413.23003532</v>
      </c>
      <c r="V93" s="91">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0">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192157.32895113068</v>
      </c>
      <c r="X93" s="91">
        <f t="shared" si="16"/>
        <v>-28795.984596983384</v>
      </c>
      <c r="Y93" s="90">
        <f>T93*(1+'Control Panel'!$C$44)</f>
        <v>58454302.461229704</v>
      </c>
      <c r="Z93" s="90">
        <f>U93*(1+'Control Panel'!$C$44)</f>
        <v>55569822.156137794</v>
      </c>
      <c r="AA93" s="90">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0">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205608.34197770985</v>
      </c>
      <c r="AC93" s="92">
        <f t="shared" si="17"/>
        <v>-21973.570976847666</v>
      </c>
      <c r="AD93" s="92">
        <f>Y93*(1+'Control Panel'!$C$44)</f>
        <v>62546103.63351579</v>
      </c>
      <c r="AE93" s="90">
        <f>Z93*(1+'Control Panel'!$C$44)</f>
        <v>59459709.707067445</v>
      </c>
      <c r="AF93" s="90">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0">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220000.92591614954</v>
      </c>
      <c r="AH93" s="90">
        <f t="shared" si="18"/>
        <v>-14408.444427044684</v>
      </c>
      <c r="AI93" s="91">
        <f t="shared" si="19"/>
        <v>1105732.0664496659</v>
      </c>
      <c r="AJ93" s="91">
        <f t="shared" si="19"/>
        <v>965190.53861181741</v>
      </c>
      <c r="AK93" s="91">
        <f t="shared" si="20"/>
        <v>-140541.52783784852</v>
      </c>
    </row>
    <row r="94" spans="1:37" s="93" customFormat="1" ht="14" x14ac:dyDescent="0.3">
      <c r="A94" s="85" t="str">
        <f>'ESTIMATED Earned Revenue'!A95</f>
        <v>Detroit, MI</v>
      </c>
      <c r="B94" s="85"/>
      <c r="C94" s="86">
        <f>'ESTIMATED Earned Revenue'!$I95*1.07925</f>
        <v>45346538.5845</v>
      </c>
      <c r="D94" s="86">
        <f>'ESTIMATED Earned Revenue'!$L95*1.07925</f>
        <v>22163881.6395</v>
      </c>
      <c r="E94" s="87">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7">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40528.646463949997</v>
      </c>
      <c r="G94" s="88">
        <f t="shared" si="11"/>
        <v>4.4590742824440329E-3</v>
      </c>
      <c r="H94" s="89">
        <f t="shared" si="12"/>
        <v>1.8285897354604487E-3</v>
      </c>
      <c r="I94" s="90">
        <f t="shared" si="13"/>
        <v>-161674.93753605001</v>
      </c>
      <c r="J94" s="90">
        <f>C94*(1+'Control Panel'!$C$44)</f>
        <v>48520796.285415001</v>
      </c>
      <c r="K94" s="90">
        <f>D94*(1+'Control Panel'!$C$44)</f>
        <v>23715353.354265001</v>
      </c>
      <c r="L94" s="91">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1">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87746.807410780501</v>
      </c>
      <c r="N94" s="91">
        <f t="shared" si="14"/>
        <v>-120522.88204921952</v>
      </c>
      <c r="O94" s="91">
        <f>J94*(1+'Control Panel'!$C$44)</f>
        <v>51917252.025394052</v>
      </c>
      <c r="P94" s="91">
        <f>K94*(1+'Control Panel'!$C$44)</f>
        <v>25375428.089063551</v>
      </c>
      <c r="Q94" s="91">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1">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93889.083929535147</v>
      </c>
      <c r="S94" s="91">
        <f t="shared" si="15"/>
        <v>-120628.6962142649</v>
      </c>
      <c r="T94" s="91">
        <f>O94*(1+'Control Panel'!$C$44)</f>
        <v>55551459.667171642</v>
      </c>
      <c r="U94" s="91">
        <f>P94*(1+'Control Panel'!$C$44)</f>
        <v>27151708.055298001</v>
      </c>
      <c r="V94" s="91">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0">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100461.31980460261</v>
      </c>
      <c r="X94" s="91">
        <f t="shared" si="16"/>
        <v>-120491.99374351146</v>
      </c>
      <c r="Y94" s="90">
        <f>T94*(1+'Control Panel'!$C$44)</f>
        <v>59440061.843873657</v>
      </c>
      <c r="Z94" s="90">
        <f>U94*(1+'Control Panel'!$C$44)</f>
        <v>29052327.619168863</v>
      </c>
      <c r="AA94" s="90">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0">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107493.6121909248</v>
      </c>
      <c r="AC94" s="92">
        <f t="shared" si="17"/>
        <v>-120088.30076363271</v>
      </c>
      <c r="AD94" s="92">
        <f>Y94*(1+'Control Panel'!$C$44)</f>
        <v>63600866.172944814</v>
      </c>
      <c r="AE94" s="90">
        <f>Z94*(1+'Control Panel'!$C$44)</f>
        <v>31085990.552510686</v>
      </c>
      <c r="AF94" s="90">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0">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115018.16504428955</v>
      </c>
      <c r="AH94" s="90">
        <f t="shared" si="18"/>
        <v>-119391.20529890468</v>
      </c>
      <c r="AI94" s="91">
        <f t="shared" si="19"/>
        <v>1105732.0664496659</v>
      </c>
      <c r="AJ94" s="91">
        <f t="shared" si="19"/>
        <v>504608.98838013259</v>
      </c>
      <c r="AK94" s="91">
        <f t="shared" si="20"/>
        <v>-601123.07806953334</v>
      </c>
    </row>
    <row r="95" spans="1:37" s="93" customFormat="1" ht="14" x14ac:dyDescent="0.3">
      <c r="A95" s="85" t="str">
        <f>'ESTIMATED Earned Revenue'!A96</f>
        <v>Canton, OH</v>
      </c>
      <c r="B95" s="85"/>
      <c r="C95" s="86">
        <f>'ESTIMATED Earned Revenue'!$I96*1.07925</f>
        <v>45878053.020750001</v>
      </c>
      <c r="D95" s="86">
        <f>'ESTIMATED Earned Revenue'!$L96*1.07925</f>
        <v>42561348.328500003</v>
      </c>
      <c r="E95" s="87">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7">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42568.393132849997</v>
      </c>
      <c r="G95" s="88">
        <f t="shared" si="11"/>
        <v>4.4074142359211742E-3</v>
      </c>
      <c r="H95" s="89">
        <f t="shared" si="12"/>
        <v>1.0001655211741795E-3</v>
      </c>
      <c r="I95" s="90">
        <f t="shared" si="13"/>
        <v>-159635.19086715</v>
      </c>
      <c r="J95" s="90">
        <f>C95*(1+'Control Panel'!$C$44)</f>
        <v>49089516.732202508</v>
      </c>
      <c r="K95" s="90">
        <f>D95*(1+'Control Panel'!$C$44)</f>
        <v>45540642.711495005</v>
      </c>
      <c r="L95" s="91">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1">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168500.37803253153</v>
      </c>
      <c r="N95" s="91">
        <f t="shared" si="14"/>
        <v>-39769.311427468492</v>
      </c>
      <c r="O95" s="91">
        <f>J95*(1+'Control Panel'!$C$44)</f>
        <v>52525782.903456688</v>
      </c>
      <c r="P95" s="91">
        <f>K95*(1+'Control Panel'!$C$44)</f>
        <v>48728487.70129966</v>
      </c>
      <c r="Q95" s="91">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1">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180295.40449480875</v>
      </c>
      <c r="S95" s="91">
        <f t="shared" si="15"/>
        <v>-34222.375648991292</v>
      </c>
      <c r="T95" s="91">
        <f>O95*(1+'Control Panel'!$C$44)</f>
        <v>56202587.706698656</v>
      </c>
      <c r="U95" s="91">
        <f>P95*(1+'Control Panel'!$C$44)</f>
        <v>52139481.840390638</v>
      </c>
      <c r="V95" s="91">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0">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192916.08280944536</v>
      </c>
      <c r="X95" s="91">
        <f t="shared" si="16"/>
        <v>-28037.230738668703</v>
      </c>
      <c r="Y95" s="90">
        <f>T95*(1+'Control Panel'!$C$44)</f>
        <v>60136768.846167564</v>
      </c>
      <c r="Z95" s="90">
        <f>U95*(1+'Control Panel'!$C$44)</f>
        <v>55789245.569217987</v>
      </c>
      <c r="AA95" s="90">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0">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206420.20860610655</v>
      </c>
      <c r="AC95" s="92">
        <f t="shared" si="17"/>
        <v>-21161.704348450963</v>
      </c>
      <c r="AD95" s="92">
        <f>Y95*(1+'Control Panel'!$C$44)</f>
        <v>64346342.665399298</v>
      </c>
      <c r="AE95" s="90">
        <f>Z95*(1+'Control Panel'!$C$44)</f>
        <v>59694492.759063251</v>
      </c>
      <c r="AF95" s="90">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0">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220869.62320853403</v>
      </c>
      <c r="AH95" s="90">
        <f t="shared" si="18"/>
        <v>-13539.747134660196</v>
      </c>
      <c r="AI95" s="91">
        <f t="shared" si="19"/>
        <v>1105732.0664496659</v>
      </c>
      <c r="AJ95" s="91">
        <f t="shared" si="19"/>
        <v>969001.69715142623</v>
      </c>
      <c r="AK95" s="91">
        <f t="shared" si="20"/>
        <v>-136730.3692982397</v>
      </c>
    </row>
    <row r="96" spans="1:37" s="93" customFormat="1" ht="14" x14ac:dyDescent="0.3">
      <c r="A96" s="85" t="str">
        <f>'ESTIMATED Earned Revenue'!A97</f>
        <v>Salinas, CA</v>
      </c>
      <c r="B96" s="85"/>
      <c r="C96" s="86">
        <f>'ESTIMATED Earned Revenue'!$I97*1.07925</f>
        <v>45936532.451812498</v>
      </c>
      <c r="D96" s="86">
        <f>'ESTIMATED Earned Revenue'!$L97*1.07925</f>
        <v>40948622.085562505</v>
      </c>
      <c r="E96" s="87">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7">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42407.120508556247</v>
      </c>
      <c r="G96" s="88">
        <f t="shared" si="11"/>
        <v>4.4018033840954778E-3</v>
      </c>
      <c r="H96" s="89">
        <f t="shared" si="12"/>
        <v>1.0356177655977336E-3</v>
      </c>
      <c r="I96" s="90">
        <f t="shared" si="13"/>
        <v>-159796.46349144375</v>
      </c>
      <c r="J96" s="90">
        <f>C96*(1+'Control Panel'!$C$44)</f>
        <v>49152089.723439373</v>
      </c>
      <c r="K96" s="90">
        <f>D96*(1+'Control Panel'!$C$44)</f>
        <v>43815025.631551884</v>
      </c>
      <c r="L96" s="91">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1">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162115.59483674198</v>
      </c>
      <c r="N96" s="91">
        <f t="shared" si="14"/>
        <v>-46154.094623258046</v>
      </c>
      <c r="O96" s="91">
        <f>J96*(1+'Control Panel'!$C$44)</f>
        <v>52592736.004080132</v>
      </c>
      <c r="P96" s="91">
        <f>K96*(1+'Control Panel'!$C$44)</f>
        <v>46882077.425760515</v>
      </c>
      <c r="Q96" s="91">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1">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173463.68647531391</v>
      </c>
      <c r="S96" s="91">
        <f t="shared" si="15"/>
        <v>-41054.093668486137</v>
      </c>
      <c r="T96" s="91">
        <f>O96*(1+'Control Panel'!$C$44)</f>
        <v>56274227.524365745</v>
      </c>
      <c r="U96" s="91">
        <f>P96*(1+'Control Panel'!$C$44)</f>
        <v>50163822.845563754</v>
      </c>
      <c r="V96" s="91">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0">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185606.14452858589</v>
      </c>
      <c r="X96" s="91">
        <f t="shared" si="16"/>
        <v>-35347.16901952817</v>
      </c>
      <c r="Y96" s="90">
        <f>T96*(1+'Control Panel'!$C$44)</f>
        <v>60213423.451071352</v>
      </c>
      <c r="Z96" s="90">
        <f>U96*(1+'Control Panel'!$C$44)</f>
        <v>53675290.444753222</v>
      </c>
      <c r="AA96" s="90">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0">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198598.57464558692</v>
      </c>
      <c r="AC96" s="92">
        <f t="shared" si="17"/>
        <v>-28983.338308970589</v>
      </c>
      <c r="AD96" s="92">
        <f>Y96*(1+'Control Panel'!$C$44)</f>
        <v>64428363.092646353</v>
      </c>
      <c r="AE96" s="90">
        <f>Z96*(1+'Control Panel'!$C$44)</f>
        <v>57432560.775885954</v>
      </c>
      <c r="AF96" s="90">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0">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212500.47487077804</v>
      </c>
      <c r="AH96" s="90">
        <f t="shared" si="18"/>
        <v>-21908.895472416189</v>
      </c>
      <c r="AI96" s="91">
        <f t="shared" si="19"/>
        <v>1105732.0664496659</v>
      </c>
      <c r="AJ96" s="91">
        <f t="shared" si="19"/>
        <v>932284.47535700677</v>
      </c>
      <c r="AK96" s="91">
        <f t="shared" si="20"/>
        <v>-173447.59109265916</v>
      </c>
    </row>
    <row r="97" spans="1:80" s="93" customFormat="1" ht="14" x14ac:dyDescent="0.3">
      <c r="A97" s="85" t="str">
        <f>'ESTIMATED Earned Revenue'!A98</f>
        <v>Durham, NC</v>
      </c>
      <c r="B97" s="85"/>
      <c r="C97" s="86">
        <f>'ESTIMATED Earned Revenue'!$I98*1.07925</f>
        <v>46897833.680002503</v>
      </c>
      <c r="D97" s="86">
        <f>'ESTIMATED Earned Revenue'!$L98*1.07925</f>
        <v>46897833.680002503</v>
      </c>
      <c r="E97" s="87">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7">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42569.175900000002</v>
      </c>
      <c r="G97" s="88">
        <f t="shared" si="11"/>
        <v>4.3115762101015925E-3</v>
      </c>
      <c r="H97" s="89">
        <f t="shared" si="12"/>
        <v>9.0770026160401807E-4</v>
      </c>
      <c r="I97" s="90">
        <f t="shared" si="13"/>
        <v>-159634.4081</v>
      </c>
      <c r="J97" s="90">
        <f>C97*(1+'Control Panel'!$C$44)</f>
        <v>50180682.037602678</v>
      </c>
      <c r="K97" s="90">
        <f>D97*(1+'Control Panel'!$C$44)</f>
        <v>50180682.037602678</v>
      </c>
      <c r="L97" s="91">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1">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185668.52353912991</v>
      </c>
      <c r="N97" s="91">
        <f t="shared" si="14"/>
        <v>-22601.165920870117</v>
      </c>
      <c r="O97" s="91">
        <f>J97*(1+'Control Panel'!$C$44)</f>
        <v>53693329.780234866</v>
      </c>
      <c r="P97" s="91">
        <f>K97*(1+'Control Panel'!$C$44)</f>
        <v>53693329.780234866</v>
      </c>
      <c r="Q97" s="91">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1">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198665.32018686901</v>
      </c>
      <c r="S97" s="91">
        <f t="shared" si="15"/>
        <v>-15852.459956931038</v>
      </c>
      <c r="T97" s="91">
        <f>O97*(1+'Control Panel'!$C$44)</f>
        <v>57451862.864851311</v>
      </c>
      <c r="U97" s="91">
        <f>P97*(1+'Control Panel'!$C$44)</f>
        <v>57451862.864851311</v>
      </c>
      <c r="V97" s="91">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0">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212571.89259994985</v>
      </c>
      <c r="X97" s="91">
        <f t="shared" si="16"/>
        <v>-8381.4209481642174</v>
      </c>
      <c r="Y97" s="90">
        <f>T97*(1+'Control Panel'!$C$44)</f>
        <v>61473493.265390903</v>
      </c>
      <c r="Z97" s="90">
        <f>U97*(1+'Control Panel'!$C$44)</f>
        <v>61473493.265390903</v>
      </c>
      <c r="AA97" s="90">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0">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227451.92508194636</v>
      </c>
      <c r="AC97" s="92">
        <f t="shared" si="17"/>
        <v>-129.98787261114921</v>
      </c>
      <c r="AD97" s="92">
        <f>Y97*(1+'Control Panel'!$C$44)</f>
        <v>65776637.793968268</v>
      </c>
      <c r="AE97" s="90">
        <f>Z97*(1+'Control Panel'!$C$44)</f>
        <v>65776637.793968268</v>
      </c>
      <c r="AF97" s="90">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0">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243373.55983768261</v>
      </c>
      <c r="AH97" s="90">
        <f t="shared" si="18"/>
        <v>8964.1894944883825</v>
      </c>
      <c r="AI97" s="91">
        <f t="shared" si="19"/>
        <v>1105732.0664496659</v>
      </c>
      <c r="AJ97" s="91">
        <f t="shared" si="19"/>
        <v>1067731.2212455778</v>
      </c>
      <c r="AK97" s="91">
        <f t="shared" si="20"/>
        <v>-38000.845204088138</v>
      </c>
    </row>
    <row r="98" spans="1:80" s="93" customFormat="1" ht="14" x14ac:dyDescent="0.3">
      <c r="A98" s="85" t="str">
        <f>'ESTIMATED Earned Revenue'!A99</f>
        <v>Oklahoma City, OK</v>
      </c>
      <c r="B98" s="85"/>
      <c r="C98" s="86">
        <f>'ESTIMATED Earned Revenue'!$I99*1.07925</f>
        <v>47310780.718342498</v>
      </c>
      <c r="D98" s="86">
        <f>'ESTIMATED Earned Revenue'!$L99*1.07925</f>
        <v>44414580.9658425</v>
      </c>
      <c r="E98" s="87">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7">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42569.175900000002</v>
      </c>
      <c r="G98" s="88">
        <f t="shared" si="11"/>
        <v>4.2739430829473761E-3</v>
      </c>
      <c r="H98" s="89">
        <f t="shared" si="12"/>
        <v>9.5845046771325551E-4</v>
      </c>
      <c r="I98" s="90">
        <f t="shared" si="13"/>
        <v>-159634.4081</v>
      </c>
      <c r="J98" s="90">
        <f>C98*(1+'Control Panel'!$C$44)</f>
        <v>50622535.368626475</v>
      </c>
      <c r="K98" s="90">
        <f>D98*(1+'Control Panel'!$C$44)</f>
        <v>47523601.633451477</v>
      </c>
      <c r="L98" s="91">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1">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175837.32604377047</v>
      </c>
      <c r="N98" s="91">
        <f t="shared" si="14"/>
        <v>-32432.363416229549</v>
      </c>
      <c r="O98" s="91">
        <f>J98*(1+'Control Panel'!$C$44)</f>
        <v>54166112.844430335</v>
      </c>
      <c r="P98" s="91">
        <f>K98*(1+'Control Panel'!$C$44)</f>
        <v>50850253.747793086</v>
      </c>
      <c r="Q98" s="91">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1">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188145.93886683442</v>
      </c>
      <c r="S98" s="91">
        <f t="shared" si="15"/>
        <v>-26371.841276965628</v>
      </c>
      <c r="T98" s="91">
        <f>O98*(1+'Control Panel'!$C$44)</f>
        <v>57957740.743540458</v>
      </c>
      <c r="U98" s="91">
        <f>P98*(1+'Control Panel'!$C$44)</f>
        <v>54409771.510138609</v>
      </c>
      <c r="V98" s="91">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0">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201316.15458751286</v>
      </c>
      <c r="X98" s="91">
        <f t="shared" si="16"/>
        <v>-19637.158960601198</v>
      </c>
      <c r="Y98" s="90">
        <f>T98*(1+'Control Panel'!$C$44)</f>
        <v>62014782.595588297</v>
      </c>
      <c r="Z98" s="90">
        <f>U98*(1+'Control Panel'!$C$44)</f>
        <v>58218455.515848316</v>
      </c>
      <c r="AA98" s="90">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0">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215408.28540863877</v>
      </c>
      <c r="AC98" s="92">
        <f t="shared" si="17"/>
        <v>-12173.627545918745</v>
      </c>
      <c r="AD98" s="92">
        <f>Y98*(1+'Control Panel'!$C$44)</f>
        <v>66355817.377279483</v>
      </c>
      <c r="AE98" s="90">
        <f>Z98*(1+'Control Panel'!$C$44)</f>
        <v>62293747.401957706</v>
      </c>
      <c r="AF98" s="90">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0">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230486.86538724351</v>
      </c>
      <c r="AH98" s="90">
        <f t="shared" si="18"/>
        <v>-3922.504955950717</v>
      </c>
      <c r="AI98" s="91">
        <f t="shared" si="19"/>
        <v>1105732.0664496659</v>
      </c>
      <c r="AJ98" s="91">
        <f t="shared" si="19"/>
        <v>1011194.570294</v>
      </c>
      <c r="AK98" s="91">
        <f t="shared" si="20"/>
        <v>-94537.496155665955</v>
      </c>
    </row>
    <row r="99" spans="1:80" s="93" customFormat="1" ht="14" x14ac:dyDescent="0.3">
      <c r="A99" s="85" t="str">
        <f>'ESTIMATED Earned Revenue'!A100</f>
        <v>New Orleans, LA</v>
      </c>
      <c r="B99" s="85"/>
      <c r="C99" s="94">
        <f>'ESTIMATED Earned Revenue'!$I100*1.07925</f>
        <v>48347033.819250003</v>
      </c>
      <c r="D99" s="94">
        <f>'ESTIMATED Earned Revenue'!$L100*1.07925</f>
        <v>38384382.634875</v>
      </c>
      <c r="E99" s="95">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7">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42150.696563487501</v>
      </c>
      <c r="G99" s="88">
        <f t="shared" si="11"/>
        <v>4.1823369093532681E-3</v>
      </c>
      <c r="H99" s="89">
        <f t="shared" si="12"/>
        <v>1.0981209979183182E-3</v>
      </c>
      <c r="I99" s="90">
        <f t="shared" si="13"/>
        <v>-160052.88743651251</v>
      </c>
      <c r="J99" s="90">
        <f>C99*(1+'Control Panel'!$C$44)</f>
        <v>51731326.186597504</v>
      </c>
      <c r="K99" s="90">
        <f>D99*(1+'Control Panel'!$C$44)</f>
        <v>41071289.419316255</v>
      </c>
      <c r="L99" s="91">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1">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151963.77085147015</v>
      </c>
      <c r="N99" s="91">
        <f t="shared" si="14"/>
        <v>-56305.918608529872</v>
      </c>
      <c r="O99" s="91">
        <f>J99*(1+'Control Panel'!$C$44)</f>
        <v>55352519.019659333</v>
      </c>
      <c r="P99" s="91">
        <f>K99*(1+'Control Panel'!$C$44)</f>
        <v>43946279.678668395</v>
      </c>
      <c r="Q99" s="91">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1">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162601.23481107308</v>
      </c>
      <c r="S99" s="91">
        <f t="shared" si="15"/>
        <v>-51916.545332726964</v>
      </c>
      <c r="T99" s="91">
        <f>O99*(1+'Control Panel'!$C$44)</f>
        <v>59227195.351035491</v>
      </c>
      <c r="U99" s="91">
        <f>P99*(1+'Control Panel'!$C$44)</f>
        <v>47022519.256175183</v>
      </c>
      <c r="V99" s="91">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0">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173983.32124784819</v>
      </c>
      <c r="X99" s="91">
        <f t="shared" si="16"/>
        <v>-46969.992300265876</v>
      </c>
      <c r="Y99" s="90">
        <f>T99*(1+'Control Panel'!$C$44)</f>
        <v>63373099.025607981</v>
      </c>
      <c r="Z99" s="90">
        <f>U99*(1+'Control Panel'!$C$44)</f>
        <v>50314095.604107447</v>
      </c>
      <c r="AA99" s="90">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0">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186162.15373519756</v>
      </c>
      <c r="AC99" s="92">
        <f t="shared" si="17"/>
        <v>-41419.759219359956</v>
      </c>
      <c r="AD99" s="92">
        <f>Y99*(1+'Control Panel'!$C$44)</f>
        <v>67809215.957400545</v>
      </c>
      <c r="AE99" s="90">
        <f>Z99*(1+'Control Panel'!$C$44)</f>
        <v>53836082.296394974</v>
      </c>
      <c r="AF99" s="90">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0">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199193.50449666142</v>
      </c>
      <c r="AH99" s="90">
        <f t="shared" si="18"/>
        <v>-35215.865846532804</v>
      </c>
      <c r="AI99" s="91">
        <f t="shared" ref="AI99:AJ130" si="21">L99+Q99+V99+AA99+AF99</f>
        <v>1105732.0664496659</v>
      </c>
      <c r="AJ99" s="91">
        <f t="shared" si="21"/>
        <v>873903.98514225055</v>
      </c>
      <c r="AK99" s="91">
        <f t="shared" si="20"/>
        <v>-231828.08130741538</v>
      </c>
    </row>
    <row r="100" spans="1:80" s="93" customFormat="1" ht="14" x14ac:dyDescent="0.3">
      <c r="A100" s="85" t="str">
        <f>'ESTIMATED Earned Revenue'!A101</f>
        <v>Edmonton, AB</v>
      </c>
      <c r="B100" s="85"/>
      <c r="C100" s="86">
        <f>'ESTIMATED Earned Revenue'!$I101*1.07925</f>
        <v>49117181.223000005</v>
      </c>
      <c r="D100" s="86">
        <f>'ESTIMATED Earned Revenue'!$L101*1.07925</f>
        <v>46153189.461000003</v>
      </c>
      <c r="E100" s="87">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7">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42569.175900000002</v>
      </c>
      <c r="G100" s="88">
        <f t="shared" si="11"/>
        <v>4.1167587179313644E-3</v>
      </c>
      <c r="H100" s="89">
        <f t="shared" si="12"/>
        <v>9.2234526794668142E-4</v>
      </c>
      <c r="I100" s="90">
        <f t="shared" si="13"/>
        <v>-159634.4081</v>
      </c>
      <c r="J100" s="90">
        <f>C100*(1+'Control Panel'!$C$44)</f>
        <v>52555383.908610009</v>
      </c>
      <c r="K100" s="90">
        <f>D100*(1+'Control Panel'!$C$44)</f>
        <v>49383912.723270006</v>
      </c>
      <c r="L100" s="91">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1">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182720.47707609902</v>
      </c>
      <c r="N100" s="91">
        <f t="shared" si="14"/>
        <v>-25549.212383901002</v>
      </c>
      <c r="O100" s="91">
        <f>J100*(1+'Control Panel'!$C$44)</f>
        <v>56234260.782212712</v>
      </c>
      <c r="P100" s="91">
        <f>K100*(1+'Control Panel'!$C$44)</f>
        <v>52840786.613898911</v>
      </c>
      <c r="Q100" s="91">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1">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195510.91047142597</v>
      </c>
      <c r="S100" s="91">
        <f t="shared" si="15"/>
        <v>-19006.869672374072</v>
      </c>
      <c r="T100" s="91">
        <f>O100*(1+'Control Panel'!$C$44)</f>
        <v>60170659.036967605</v>
      </c>
      <c r="U100" s="91">
        <f>P100*(1+'Control Panel'!$C$44)</f>
        <v>56539641.676871836</v>
      </c>
      <c r="V100" s="91">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0">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209196.6742044258</v>
      </c>
      <c r="X100" s="91">
        <f t="shared" si="16"/>
        <v>-11756.639343688264</v>
      </c>
      <c r="Y100" s="90">
        <f>T100*(1+'Control Panel'!$C$44)</f>
        <v>64382605.169555344</v>
      </c>
      <c r="Z100" s="90">
        <f>U100*(1+'Control Panel'!$C$44)</f>
        <v>60497416.594252869</v>
      </c>
      <c r="AA100" s="90">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0">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223840.44139873562</v>
      </c>
      <c r="AC100" s="92">
        <f t="shared" si="17"/>
        <v>-3741.4715558218886</v>
      </c>
      <c r="AD100" s="92">
        <f>Y100*(1+'Control Panel'!$C$44)</f>
        <v>68889387.531424224</v>
      </c>
      <c r="AE100" s="90">
        <f>Z100*(1+'Control Panel'!$C$44)</f>
        <v>64732235.755850576</v>
      </c>
      <c r="AF100" s="90">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0">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239509.27229664713</v>
      </c>
      <c r="AH100" s="90">
        <f t="shared" si="18"/>
        <v>5099.901953452907</v>
      </c>
      <c r="AI100" s="91">
        <f t="shared" si="21"/>
        <v>1105732.0664496659</v>
      </c>
      <c r="AJ100" s="91">
        <f t="shared" si="21"/>
        <v>1050777.7754473335</v>
      </c>
      <c r="AK100" s="91">
        <f t="shared" si="20"/>
        <v>-54954.291002332466</v>
      </c>
    </row>
    <row r="101" spans="1:80" s="100" customFormat="1" ht="14.5" thickBot="1" x14ac:dyDescent="0.35">
      <c r="A101" s="85" t="str">
        <f>'ESTIMATED Earned Revenue'!A102</f>
        <v>Rochester, NY</v>
      </c>
      <c r="B101" s="85"/>
      <c r="C101" s="86">
        <f>'ESTIMATED Earned Revenue'!$I102*1.07925</f>
        <v>50792929.309155002</v>
      </c>
      <c r="D101" s="86">
        <f>'ESTIMATED Earned Revenue'!$L102*1.07925</f>
        <v>41782755.070402503</v>
      </c>
      <c r="E101" s="87">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7">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42490.53380704025</v>
      </c>
      <c r="G101" s="88">
        <f t="shared" si="11"/>
        <v>3.9809396061659015E-3</v>
      </c>
      <c r="H101" s="89">
        <f t="shared" si="12"/>
        <v>1.0169394941871393E-3</v>
      </c>
      <c r="I101" s="90">
        <f t="shared" si="13"/>
        <v>-159713.05019295975</v>
      </c>
      <c r="J101" s="90">
        <f>C101*(1+'Control Panel'!$C$44)</f>
        <v>54348434.360795856</v>
      </c>
      <c r="K101" s="90">
        <f>D101*(1+'Control Panel'!$C$44)</f>
        <v>44707547.925330684</v>
      </c>
      <c r="L101" s="91">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1">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165417.92732372353</v>
      </c>
      <c r="N101" s="91">
        <f t="shared" si="14"/>
        <v>-42851.762136276491</v>
      </c>
      <c r="O101" s="91">
        <f>J101*(1+'Control Panel'!$C$44)</f>
        <v>58152824.766051568</v>
      </c>
      <c r="P101" s="91">
        <f>K101*(1+'Control Panel'!$C$44)</f>
        <v>47837076.280103832</v>
      </c>
      <c r="Q101" s="91">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1">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176997.18223638419</v>
      </c>
      <c r="S101" s="91">
        <f t="shared" si="15"/>
        <v>-37520.597907415853</v>
      </c>
      <c r="T101" s="91">
        <f>O101*(1+'Control Panel'!$C$44)</f>
        <v>62223522.499675184</v>
      </c>
      <c r="U101" s="91">
        <f>P101*(1+'Control Panel'!$C$44)</f>
        <v>51185671.619711101</v>
      </c>
      <c r="V101" s="91">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0">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189386.98499293107</v>
      </c>
      <c r="X101" s="91">
        <f t="shared" si="16"/>
        <v>-31566.32855518299</v>
      </c>
      <c r="Y101" s="90">
        <f>T101*(1+'Control Panel'!$C$44)</f>
        <v>66579169.074652448</v>
      </c>
      <c r="Z101" s="90">
        <f>U101*(1+'Control Panel'!$C$44)</f>
        <v>54768668.633090883</v>
      </c>
      <c r="AA101" s="90">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0">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202644.07394243628</v>
      </c>
      <c r="AC101" s="92">
        <f t="shared" si="17"/>
        <v>-24937.839012121229</v>
      </c>
      <c r="AD101" s="92">
        <f>Y101*(1+'Control Panel'!$C$44)</f>
        <v>71239710.90987812</v>
      </c>
      <c r="AE101" s="90">
        <f>Z101*(1+'Control Panel'!$C$44)</f>
        <v>58602475.437407248</v>
      </c>
      <c r="AF101" s="90">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0">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216829.15911840682</v>
      </c>
      <c r="AH101" s="90">
        <f t="shared" si="18"/>
        <v>-17580.211224787403</v>
      </c>
      <c r="AI101" s="91">
        <f t="shared" si="21"/>
        <v>1105732.0664496659</v>
      </c>
      <c r="AJ101" s="91">
        <f t="shared" si="21"/>
        <v>951275.32761388179</v>
      </c>
      <c r="AK101" s="91">
        <f t="shared" si="20"/>
        <v>-154456.73883578414</v>
      </c>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row>
    <row r="102" spans="1:80" s="93" customFormat="1" ht="14" x14ac:dyDescent="0.3">
      <c r="A102" s="85" t="str">
        <f>'ESTIMATED Earned Revenue'!A103</f>
        <v>Columbus, GA</v>
      </c>
      <c r="B102" s="85"/>
      <c r="C102" s="86">
        <f>'ESTIMATED Earned Revenue'!$I103*1.07925</f>
        <v>51485204.378895</v>
      </c>
      <c r="D102" s="86">
        <f>'ESTIMATED Earned Revenue'!$L103*1.07925</f>
        <v>44692295.491511248</v>
      </c>
      <c r="E102" s="87">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7">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42569.175900000002</v>
      </c>
      <c r="G102" s="88">
        <f t="shared" si="11"/>
        <v>3.9274115047096521E-3</v>
      </c>
      <c r="H102" s="89">
        <f t="shared" si="12"/>
        <v>9.5249472938988987E-4</v>
      </c>
      <c r="I102" s="90">
        <f t="shared" si="13"/>
        <v>-159634.4081</v>
      </c>
      <c r="J102" s="90">
        <f>C102*(1+'Control Panel'!$C$44)</f>
        <v>55089168.685417652</v>
      </c>
      <c r="K102" s="90">
        <f>D102*(1+'Control Panel'!$C$44)</f>
        <v>47820756.175917037</v>
      </c>
      <c r="L102" s="91">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1">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176936.79785089305</v>
      </c>
      <c r="N102" s="91">
        <f t="shared" si="14"/>
        <v>-31332.89160910697</v>
      </c>
      <c r="O102" s="91">
        <f>J102*(1+'Control Panel'!$C$44)</f>
        <v>58945410.493396893</v>
      </c>
      <c r="P102" s="91">
        <f>K102*(1+'Control Panel'!$C$44)</f>
        <v>51168209.108231232</v>
      </c>
      <c r="Q102" s="91">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1">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189322.37370045556</v>
      </c>
      <c r="S102" s="91">
        <f t="shared" si="15"/>
        <v>-25195.406443344487</v>
      </c>
      <c r="T102" s="91">
        <f>O102*(1+'Control Panel'!$C$44)</f>
        <v>63071589.227934681</v>
      </c>
      <c r="U102" s="91">
        <f>P102*(1+'Control Panel'!$C$44)</f>
        <v>54749983.745807424</v>
      </c>
      <c r="V102" s="91">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0">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202574.93985948747</v>
      </c>
      <c r="X102" s="91">
        <f t="shared" si="16"/>
        <v>-18378.373688626598</v>
      </c>
      <c r="Y102" s="90">
        <f>T102*(1+'Control Panel'!$C$44)</f>
        <v>67486600.473890111</v>
      </c>
      <c r="Z102" s="90">
        <f>U102*(1+'Control Panel'!$C$44)</f>
        <v>58582482.60801395</v>
      </c>
      <c r="AA102" s="90">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0">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216755.18564965163</v>
      </c>
      <c r="AC102" s="92">
        <f t="shared" si="17"/>
        <v>-10826.727304905886</v>
      </c>
      <c r="AD102" s="92">
        <f>Y102*(1+'Control Panel'!$C$44)</f>
        <v>72210662.50706242</v>
      </c>
      <c r="AE102" s="90">
        <f>Z102*(1+'Control Panel'!$C$44)</f>
        <v>62683256.390574932</v>
      </c>
      <c r="AF102" s="90">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0">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231928.04864512724</v>
      </c>
      <c r="AH102" s="90">
        <f t="shared" si="18"/>
        <v>-2481.3216980669822</v>
      </c>
      <c r="AI102" s="91">
        <f t="shared" si="21"/>
        <v>1105732.0664496659</v>
      </c>
      <c r="AJ102" s="91">
        <f t="shared" si="21"/>
        <v>1017517.345705615</v>
      </c>
      <c r="AK102" s="91">
        <f t="shared" si="20"/>
        <v>-88214.720744050923</v>
      </c>
    </row>
    <row r="103" spans="1:80" s="93" customFormat="1" ht="14" x14ac:dyDescent="0.3">
      <c r="A103" s="85" t="str">
        <f>'ESTIMATED Earned Revenue'!A104</f>
        <v>Jacksonville, FL</v>
      </c>
      <c r="B103" s="85"/>
      <c r="C103" s="86">
        <f>'ESTIMATED Earned Revenue'!$I104*1.07925</f>
        <v>51489459.063000001</v>
      </c>
      <c r="D103" s="86">
        <f>'ESTIMATED Earned Revenue'!$L104*1.07925</f>
        <v>44060183.747249998</v>
      </c>
      <c r="E103" s="87">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7">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42569.175900000002</v>
      </c>
      <c r="G103" s="88">
        <f t="shared" si="11"/>
        <v>3.9270869742988272E-3</v>
      </c>
      <c r="H103" s="89">
        <f t="shared" si="12"/>
        <v>9.661597451385332E-4</v>
      </c>
      <c r="I103" s="90">
        <f t="shared" si="13"/>
        <v>-159634.4081</v>
      </c>
      <c r="J103" s="90">
        <f>C103*(1+'Control Panel'!$C$44)</f>
        <v>55093721.197410002</v>
      </c>
      <c r="K103" s="90">
        <f>D103*(1+'Control Panel'!$C$44)</f>
        <v>47144396.609557502</v>
      </c>
      <c r="L103" s="91">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1">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174434.26745536277</v>
      </c>
      <c r="N103" s="91">
        <f t="shared" si="14"/>
        <v>-33835.42200463725</v>
      </c>
      <c r="O103" s="91">
        <f>J103*(1+'Control Panel'!$C$44)</f>
        <v>58950281.681228705</v>
      </c>
      <c r="P103" s="91">
        <f>K103*(1+'Control Panel'!$C$44)</f>
        <v>50444504.372226529</v>
      </c>
      <c r="Q103" s="91">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1">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186644.66617723816</v>
      </c>
      <c r="S103" s="91">
        <f t="shared" si="15"/>
        <v>-27873.113966561883</v>
      </c>
      <c r="T103" s="91">
        <f>O103*(1+'Control Panel'!$C$44)</f>
        <v>63076801.398914717</v>
      </c>
      <c r="U103" s="91">
        <f>P103*(1+'Control Panel'!$C$44)</f>
        <v>53975619.678282388</v>
      </c>
      <c r="V103" s="91">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0">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199709.79280964483</v>
      </c>
      <c r="X103" s="91">
        <f t="shared" si="16"/>
        <v>-21243.520738469233</v>
      </c>
      <c r="Y103" s="90">
        <f>T103*(1+'Control Panel'!$C$44)</f>
        <v>67492177.496838748</v>
      </c>
      <c r="Z103" s="90">
        <f>U103*(1+'Control Panel'!$C$44)</f>
        <v>57753913.055762157</v>
      </c>
      <c r="AA103" s="90">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0">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213689.47830632</v>
      </c>
      <c r="AC103" s="92">
        <f t="shared" si="17"/>
        <v>-13892.434648237511</v>
      </c>
      <c r="AD103" s="92">
        <f>Y103*(1+'Control Panel'!$C$44)</f>
        <v>72216629.921617463</v>
      </c>
      <c r="AE103" s="90">
        <f>Z103*(1+'Control Panel'!$C$44)</f>
        <v>61796686.969665512</v>
      </c>
      <c r="AF103" s="90">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0">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228647.74178776241</v>
      </c>
      <c r="AH103" s="90">
        <f t="shared" si="18"/>
        <v>-5761.6285554318165</v>
      </c>
      <c r="AI103" s="91">
        <f t="shared" si="21"/>
        <v>1105732.0664496659</v>
      </c>
      <c r="AJ103" s="91">
        <f t="shared" si="21"/>
        <v>1003125.9465363282</v>
      </c>
      <c r="AK103" s="91">
        <f t="shared" si="20"/>
        <v>-102606.11991333775</v>
      </c>
    </row>
    <row r="104" spans="1:80" s="93" customFormat="1" ht="14" x14ac:dyDescent="0.3">
      <c r="A104" s="85" t="str">
        <f>'ESTIMATED Earned Revenue'!A105</f>
        <v>Spokane, WA</v>
      </c>
      <c r="B104" s="85"/>
      <c r="C104" s="86">
        <f>'ESTIMATED Earned Revenue'!$I105*1.07925</f>
        <v>51815846.927250005</v>
      </c>
      <c r="D104" s="86">
        <f>'ESTIMATED Earned Revenue'!$L105*1.07925</f>
        <v>39206662.670249999</v>
      </c>
      <c r="E104" s="87">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7">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42232.924567025002</v>
      </c>
      <c r="G104" s="88">
        <f t="shared" si="11"/>
        <v>3.902350265236347E-3</v>
      </c>
      <c r="H104" s="89">
        <f t="shared" si="12"/>
        <v>1.0771874393448778E-3</v>
      </c>
      <c r="I104" s="90">
        <f t="shared" si="13"/>
        <v>-159970.65943297499</v>
      </c>
      <c r="J104" s="90">
        <f>C104*(1+'Control Panel'!$C$44)</f>
        <v>55442956.21215751</v>
      </c>
      <c r="K104" s="90">
        <f>D104*(1+'Control Panel'!$C$44)</f>
        <v>41951129.0571675</v>
      </c>
      <c r="L104" s="91">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1">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155219.17751151975</v>
      </c>
      <c r="N104" s="91">
        <f t="shared" si="14"/>
        <v>-53050.511948480271</v>
      </c>
      <c r="O104" s="91">
        <f>J104*(1+'Control Panel'!$C$44)</f>
        <v>59323963.147008538</v>
      </c>
      <c r="P104" s="91">
        <f>K104*(1+'Control Panel'!$C$44)</f>
        <v>44887708.091169231</v>
      </c>
      <c r="Q104" s="91">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1">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166084.51993732617</v>
      </c>
      <c r="S104" s="91">
        <f t="shared" si="15"/>
        <v>-48433.260206473875</v>
      </c>
      <c r="T104" s="91">
        <f>O104*(1+'Control Panel'!$C$44)</f>
        <v>63476640.567299142</v>
      </c>
      <c r="U104" s="91">
        <f>P104*(1+'Control Panel'!$C$44)</f>
        <v>48029847.65755108</v>
      </c>
      <c r="V104" s="91">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0">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177710.43633293902</v>
      </c>
      <c r="X104" s="91">
        <f t="shared" si="16"/>
        <v>-43242.877215175045</v>
      </c>
      <c r="Y104" s="90">
        <f>T104*(1+'Control Panel'!$C$44)</f>
        <v>67920005.407010093</v>
      </c>
      <c r="Z104" s="90">
        <f>U104*(1+'Control Panel'!$C$44)</f>
        <v>51391936.993579656</v>
      </c>
      <c r="AA104" s="90">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0">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190150.16687624474</v>
      </c>
      <c r="AC104" s="92">
        <f t="shared" si="17"/>
        <v>-37431.746078312775</v>
      </c>
      <c r="AD104" s="92">
        <f>Y104*(1+'Control Panel'!$C$44)</f>
        <v>72674405.78550081</v>
      </c>
      <c r="AE104" s="90">
        <f>Z104*(1+'Control Panel'!$C$44)</f>
        <v>54989372.583130233</v>
      </c>
      <c r="AF104" s="90">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0">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203460.67855758188</v>
      </c>
      <c r="AH104" s="90">
        <f t="shared" si="18"/>
        <v>-30948.691785612347</v>
      </c>
      <c r="AI104" s="91">
        <f t="shared" si="21"/>
        <v>1105732.0664496659</v>
      </c>
      <c r="AJ104" s="91">
        <f t="shared" si="21"/>
        <v>892624.97921561159</v>
      </c>
      <c r="AK104" s="91">
        <f t="shared" si="20"/>
        <v>-213107.08723405434</v>
      </c>
    </row>
    <row r="105" spans="1:80" s="93" customFormat="1" ht="14" x14ac:dyDescent="0.3">
      <c r="A105" s="85" t="str">
        <f>'ESTIMATED Earned Revenue'!A106</f>
        <v>South Bend, IN</v>
      </c>
      <c r="B105" s="85"/>
      <c r="C105" s="86">
        <f>'ESTIMATED Earned Revenue'!$I106*1.07925</f>
        <v>52383074.296417497</v>
      </c>
      <c r="D105" s="86">
        <f>'ESTIMATED Earned Revenue'!$L106*1.07925</f>
        <v>41027053.956734993</v>
      </c>
      <c r="E105" s="87">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7">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42414.963695673498</v>
      </c>
      <c r="G105" s="88">
        <f t="shared" si="11"/>
        <v>3.8600938703177413E-3</v>
      </c>
      <c r="H105" s="89">
        <f t="shared" si="12"/>
        <v>1.0338291348046126E-3</v>
      </c>
      <c r="I105" s="90">
        <f t="shared" si="13"/>
        <v>-159788.6203043265</v>
      </c>
      <c r="J105" s="90">
        <f>C105*(1+'Control Panel'!$C$44)</f>
        <v>56049889.497166723</v>
      </c>
      <c r="K105" s="90">
        <f>D105*(1+'Control Panel'!$C$44)</f>
        <v>43898947.733706445</v>
      </c>
      <c r="L105" s="91">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1">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162426.10661471385</v>
      </c>
      <c r="N105" s="91">
        <f t="shared" si="14"/>
        <v>-45843.582845286175</v>
      </c>
      <c r="O105" s="91">
        <f>J105*(1+'Control Panel'!$C$44)</f>
        <v>59973381.761968397</v>
      </c>
      <c r="P105" s="91">
        <f>K105*(1+'Control Panel'!$C$44)</f>
        <v>46971874.075065896</v>
      </c>
      <c r="Q105" s="91">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1">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173795.93407774382</v>
      </c>
      <c r="S105" s="91">
        <f t="shared" si="15"/>
        <v>-40721.846066056227</v>
      </c>
      <c r="T105" s="91">
        <f>O105*(1+'Control Panel'!$C$44)</f>
        <v>64171518.485306188</v>
      </c>
      <c r="U105" s="91">
        <f>P105*(1+'Control Panel'!$C$44)</f>
        <v>50259905.260320514</v>
      </c>
      <c r="V105" s="91">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0">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185961.64946318592</v>
      </c>
      <c r="X105" s="91">
        <f t="shared" si="16"/>
        <v>-34991.664084928139</v>
      </c>
      <c r="Y105" s="90">
        <f>T105*(1+'Control Panel'!$C$44)</f>
        <v>68663524.779277623</v>
      </c>
      <c r="Z105" s="90">
        <f>U105*(1+'Control Panel'!$C$44)</f>
        <v>53778098.628542952</v>
      </c>
      <c r="AA105" s="90">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0">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198978.96492560892</v>
      </c>
      <c r="AC105" s="92">
        <f t="shared" si="17"/>
        <v>-28602.948028948595</v>
      </c>
      <c r="AD105" s="92">
        <f>Y105*(1+'Control Panel'!$C$44)</f>
        <v>73469971.513827056</v>
      </c>
      <c r="AE105" s="90">
        <f>Z105*(1+'Control Panel'!$C$44)</f>
        <v>57542565.532540962</v>
      </c>
      <c r="AF105" s="90">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0">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212907.49247040157</v>
      </c>
      <c r="AH105" s="90">
        <f t="shared" si="18"/>
        <v>-21501.877872792655</v>
      </c>
      <c r="AI105" s="91">
        <f t="shared" si="21"/>
        <v>1105732.0664496659</v>
      </c>
      <c r="AJ105" s="91">
        <f t="shared" si="21"/>
        <v>934070.14755165414</v>
      </c>
      <c r="AK105" s="91">
        <f t="shared" si="20"/>
        <v>-171661.91889801179</v>
      </c>
    </row>
    <row r="106" spans="1:80" s="93" customFormat="1" ht="14" x14ac:dyDescent="0.3">
      <c r="A106" s="85" t="str">
        <f>'ESTIMATED Earned Revenue'!A107</f>
        <v>Bridgeport, CT</v>
      </c>
      <c r="B106" s="85"/>
      <c r="C106" s="86">
        <f>'ESTIMATED Earned Revenue'!$I107*1.07925</f>
        <v>52694848.565250002</v>
      </c>
      <c r="D106" s="86">
        <f>'ESTIMATED Earned Revenue'!$L107*1.07925</f>
        <v>44720598.407250002</v>
      </c>
      <c r="E106" s="87">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7">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42569.175900000002</v>
      </c>
      <c r="G106" s="88">
        <f t="shared" si="11"/>
        <v>3.8372552442127068E-3</v>
      </c>
      <c r="H106" s="89">
        <f t="shared" si="12"/>
        <v>9.5189191147090695E-4</v>
      </c>
      <c r="I106" s="90">
        <f t="shared" si="13"/>
        <v>-159634.4081</v>
      </c>
      <c r="J106" s="90">
        <f>C106*(1+'Control Panel'!$C$44)</f>
        <v>56383487.964817502</v>
      </c>
      <c r="K106" s="90">
        <f>D106*(1+'Control Panel'!$C$44)</f>
        <v>47851040.295757502</v>
      </c>
      <c r="L106" s="91">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1">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177048.84909430277</v>
      </c>
      <c r="N106" s="91">
        <f t="shared" si="14"/>
        <v>-31220.840365697251</v>
      </c>
      <c r="O106" s="91">
        <f>J106*(1+'Control Panel'!$C$44)</f>
        <v>60330332.122354731</v>
      </c>
      <c r="P106" s="91">
        <f>K106*(1+'Control Panel'!$C$44)</f>
        <v>51200613.116460532</v>
      </c>
      <c r="Q106" s="91">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1">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189442.26853090397</v>
      </c>
      <c r="S106" s="91">
        <f t="shared" si="15"/>
        <v>-25075.51161289608</v>
      </c>
      <c r="T106" s="91">
        <f>O106*(1+'Control Panel'!$C$44)</f>
        <v>64553455.370919563</v>
      </c>
      <c r="U106" s="91">
        <f>P106*(1+'Control Panel'!$C$44)</f>
        <v>54784656.034612775</v>
      </c>
      <c r="V106" s="91">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0">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202703.22732806727</v>
      </c>
      <c r="X106" s="91">
        <f t="shared" si="16"/>
        <v>-18250.086220046796</v>
      </c>
      <c r="Y106" s="90">
        <f>T106*(1+'Control Panel'!$C$44)</f>
        <v>69072197.246883944</v>
      </c>
      <c r="Z106" s="90">
        <f>U106*(1+'Control Panel'!$C$44)</f>
        <v>58619581.957035676</v>
      </c>
      <c r="AA106" s="90">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0">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216892.453241032</v>
      </c>
      <c r="AC106" s="92">
        <f t="shared" si="17"/>
        <v>-10689.459713525517</v>
      </c>
      <c r="AD106" s="92">
        <f>Y106*(1+'Control Panel'!$C$44)</f>
        <v>73907251.054165825</v>
      </c>
      <c r="AE106" s="90">
        <f>Z106*(1+'Control Panel'!$C$44)</f>
        <v>62722952.694028176</v>
      </c>
      <c r="AF106" s="90">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0">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232074.92496790426</v>
      </c>
      <c r="AH106" s="90">
        <f t="shared" si="18"/>
        <v>-2334.4453752899717</v>
      </c>
      <c r="AI106" s="91">
        <f t="shared" si="21"/>
        <v>1105732.0664496659</v>
      </c>
      <c r="AJ106" s="91">
        <f t="shared" si="21"/>
        <v>1018161.7231622102</v>
      </c>
      <c r="AK106" s="91">
        <f t="shared" si="20"/>
        <v>-87570.343287455733</v>
      </c>
    </row>
    <row r="107" spans="1:80" s="93" customFormat="1" ht="14" x14ac:dyDescent="0.3">
      <c r="A107" s="85" t="str">
        <f>'ESTIMATED Earned Revenue'!A108</f>
        <v>Columbus, OH</v>
      </c>
      <c r="B107" s="85"/>
      <c r="C107" s="86">
        <f>'ESTIMATED Earned Revenue'!$I108*1.07925</f>
        <v>54439996.290119998</v>
      </c>
      <c r="D107" s="86">
        <f>'ESTIMATED Earned Revenue'!$L108*1.07925</f>
        <v>25905300.16842375</v>
      </c>
      <c r="E107" s="87">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7">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40902.788316842372</v>
      </c>
      <c r="G107" s="88">
        <f t="shared" si="11"/>
        <v>3.7142468365064301E-3</v>
      </c>
      <c r="H107" s="89">
        <f t="shared" si="12"/>
        <v>1.5789351233497469E-3</v>
      </c>
      <c r="I107" s="90">
        <f t="shared" si="13"/>
        <v>-161300.79568315763</v>
      </c>
      <c r="J107" s="90">
        <f>C107*(1+'Control Panel'!$C$44)</f>
        <v>58250796.030428402</v>
      </c>
      <c r="K107" s="90">
        <f>D107*(1+'Control Panel'!$C$44)</f>
        <v>27718671.180213414</v>
      </c>
      <c r="L107" s="91">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1">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102559.08336678964</v>
      </c>
      <c r="N107" s="91">
        <f t="shared" si="14"/>
        <v>-105710.60609321039</v>
      </c>
      <c r="O107" s="91">
        <f>J107*(1+'Control Panel'!$C$44)</f>
        <v>62328351.752558395</v>
      </c>
      <c r="P107" s="91">
        <f>K107*(1+'Control Panel'!$C$44)</f>
        <v>29658978.162828356</v>
      </c>
      <c r="Q107" s="91">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1">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109738.21920246493</v>
      </c>
      <c r="S107" s="91">
        <f t="shared" si="15"/>
        <v>-104779.56094133512</v>
      </c>
      <c r="T107" s="91">
        <f>O107*(1+'Control Panel'!$C$44)</f>
        <v>66691336.375237487</v>
      </c>
      <c r="U107" s="91">
        <f>P107*(1+'Control Panel'!$C$44)</f>
        <v>31735106.634226345</v>
      </c>
      <c r="V107" s="91">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0">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117419.89454663749</v>
      </c>
      <c r="X107" s="91">
        <f t="shared" si="16"/>
        <v>-103533.41900147658</v>
      </c>
      <c r="Y107" s="90">
        <f>T107*(1+'Control Panel'!$C$44)</f>
        <v>71359729.92150411</v>
      </c>
      <c r="Z107" s="90">
        <f>U107*(1+'Control Panel'!$C$44)</f>
        <v>33956564.098622188</v>
      </c>
      <c r="AA107" s="90">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0">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125639.2871649021</v>
      </c>
      <c r="AC107" s="92">
        <f t="shared" si="17"/>
        <v>-101942.62578965542</v>
      </c>
      <c r="AD107" s="92">
        <f>Y107*(1+'Control Panel'!$C$44)</f>
        <v>76354911.016009405</v>
      </c>
      <c r="AE107" s="90">
        <f>Z107*(1+'Control Panel'!$C$44)</f>
        <v>36333523.585525744</v>
      </c>
      <c r="AF107" s="90">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0">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134434.03726644526</v>
      </c>
      <c r="AH107" s="90">
        <f t="shared" si="18"/>
        <v>-99975.333076748968</v>
      </c>
      <c r="AI107" s="91">
        <f t="shared" si="21"/>
        <v>1105732.0664496659</v>
      </c>
      <c r="AJ107" s="91">
        <f t="shared" si="21"/>
        <v>589790.52154723939</v>
      </c>
      <c r="AK107" s="91">
        <f t="shared" si="20"/>
        <v>-515941.54490242654</v>
      </c>
    </row>
    <row r="108" spans="1:80" s="93" customFormat="1" ht="14" x14ac:dyDescent="0.3">
      <c r="A108" s="85" t="str">
        <f>'ESTIMATED Earned Revenue'!A109</f>
        <v>Wilmington, DE</v>
      </c>
      <c r="B108" s="85"/>
      <c r="C108" s="86">
        <f>'ESTIMATED Earned Revenue'!$I109*1.07925</f>
        <v>56049968.815890007</v>
      </c>
      <c r="D108" s="86">
        <f>'ESTIMATED Earned Revenue'!$L109*1.07925</f>
        <v>41958951.401808761</v>
      </c>
      <c r="E108" s="87">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7">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42508.153440180875</v>
      </c>
      <c r="G108" s="88">
        <f t="shared" si="11"/>
        <v>3.607559259563332E-3</v>
      </c>
      <c r="H108" s="89">
        <f t="shared" si="12"/>
        <v>1.0130890315421094E-3</v>
      </c>
      <c r="I108" s="90">
        <f t="shared" si="13"/>
        <v>-159695.43055981913</v>
      </c>
      <c r="J108" s="90">
        <f>C108*(1+'Control Panel'!$C$44)</f>
        <v>59973466.633002311</v>
      </c>
      <c r="K108" s="90">
        <f>D108*(1+'Control Panel'!$C$44)</f>
        <v>44896077.999935374</v>
      </c>
      <c r="L108" s="91">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1">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166115.48859976089</v>
      </c>
      <c r="N108" s="91">
        <f t="shared" si="14"/>
        <v>-42154.200860239129</v>
      </c>
      <c r="O108" s="91">
        <f>J108*(1+'Control Panel'!$C$44)</f>
        <v>64171609.297312476</v>
      </c>
      <c r="P108" s="91">
        <f>K108*(1+'Control Panel'!$C$44)</f>
        <v>48038803.459930852</v>
      </c>
      <c r="Q108" s="91">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1">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177743.57280174416</v>
      </c>
      <c r="S108" s="91">
        <f t="shared" si="15"/>
        <v>-36774.207342055888</v>
      </c>
      <c r="T108" s="91">
        <f>O108*(1+'Control Panel'!$C$44)</f>
        <v>68663621.948124349</v>
      </c>
      <c r="U108" s="91">
        <f>P108*(1+'Control Panel'!$C$44)</f>
        <v>51401519.702126011</v>
      </c>
      <c r="V108" s="91">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0">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190185.62289786624</v>
      </c>
      <c r="X108" s="91">
        <f t="shared" si="16"/>
        <v>-30767.690650247823</v>
      </c>
      <c r="Y108" s="90">
        <f>T108*(1+'Control Panel'!$C$44)</f>
        <v>73470075.484493062</v>
      </c>
      <c r="Z108" s="90">
        <f>U108*(1+'Control Panel'!$C$44)</f>
        <v>54999626.081274837</v>
      </c>
      <c r="AA108" s="90">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0">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203498.61650071692</v>
      </c>
      <c r="AC108" s="92">
        <f t="shared" si="17"/>
        <v>-24083.296453840594</v>
      </c>
      <c r="AD108" s="92">
        <f>Y108*(1+'Control Panel'!$C$44)</f>
        <v>78612980.768407583</v>
      </c>
      <c r="AE108" s="90">
        <f>Z108*(1+'Control Panel'!$C$44)</f>
        <v>58849599.906964079</v>
      </c>
      <c r="AF108" s="90">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0">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217743.5196557671</v>
      </c>
      <c r="AH108" s="90">
        <f t="shared" si="18"/>
        <v>-16665.850687427126</v>
      </c>
      <c r="AI108" s="91">
        <f t="shared" si="21"/>
        <v>1105732.0664496659</v>
      </c>
      <c r="AJ108" s="91">
        <f t="shared" si="21"/>
        <v>955286.82045585522</v>
      </c>
      <c r="AK108" s="91">
        <f t="shared" si="20"/>
        <v>-150445.24599381071</v>
      </c>
    </row>
    <row r="109" spans="1:80" s="93" customFormat="1" ht="14" x14ac:dyDescent="0.3">
      <c r="A109" s="85" t="str">
        <f>'ESTIMATED Earned Revenue'!A110</f>
        <v>Sarasota, FL</v>
      </c>
      <c r="B109" s="85"/>
      <c r="C109" s="86">
        <f>'ESTIMATED Earned Revenue'!$I110*1.07925</f>
        <v>56394661.785427503</v>
      </c>
      <c r="D109" s="86">
        <f>'ESTIMATED Earned Revenue'!$L110*1.07925</f>
        <v>53899212.380677506</v>
      </c>
      <c r="E109" s="87">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7">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42569.175900000002</v>
      </c>
      <c r="G109" s="88">
        <f t="shared" si="11"/>
        <v>3.5855092946447962E-3</v>
      </c>
      <c r="H109" s="89">
        <f t="shared" si="12"/>
        <v>7.897921698622215E-4</v>
      </c>
      <c r="I109" s="90">
        <f t="shared" si="13"/>
        <v>-159634.4081</v>
      </c>
      <c r="J109" s="90">
        <f>C109*(1+'Control Panel'!$C$44)</f>
        <v>60342288.110407434</v>
      </c>
      <c r="K109" s="90">
        <f>D109*(1+'Control Panel'!$C$44)</f>
        <v>57672157.247324936</v>
      </c>
      <c r="L109" s="91">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1">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213386.98181510228</v>
      </c>
      <c r="N109" s="91">
        <f t="shared" si="14"/>
        <v>5117.2923551022541</v>
      </c>
      <c r="O109" s="91">
        <f>J109*(1+'Control Panel'!$C$44)</f>
        <v>64566248.278135955</v>
      </c>
      <c r="P109" s="91">
        <f>K109*(1+'Control Panel'!$C$44)</f>
        <v>61709208.254637688</v>
      </c>
      <c r="Q109" s="91">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1">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228324.07054215946</v>
      </c>
      <c r="S109" s="91">
        <f t="shared" si="15"/>
        <v>13806.290398359415</v>
      </c>
      <c r="T109" s="91">
        <f>O109*(1+'Control Panel'!$C$44)</f>
        <v>69085885.657605469</v>
      </c>
      <c r="U109" s="91">
        <f>P109*(1+'Control Panel'!$C$44)</f>
        <v>66028852.832462333</v>
      </c>
      <c r="V109" s="91">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0">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244306.75548011065</v>
      </c>
      <c r="X109" s="91">
        <f t="shared" si="16"/>
        <v>23353.441931996582</v>
      </c>
      <c r="Y109" s="90">
        <f>T109*(1+'Control Panel'!$C$44)</f>
        <v>73921897.653637856</v>
      </c>
      <c r="Z109" s="90">
        <f>U109*(1+'Control Panel'!$C$44)</f>
        <v>70650872.530734703</v>
      </c>
      <c r="AA109" s="90">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0">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261408.2283637184</v>
      </c>
      <c r="AC109" s="92">
        <f t="shared" si="17"/>
        <v>33826.315409160889</v>
      </c>
      <c r="AD109" s="92">
        <f>Y109*(1+'Control Panel'!$C$44)</f>
        <v>79096430.489392504</v>
      </c>
      <c r="AE109" s="90">
        <f>Z109*(1+'Control Panel'!$C$44)</f>
        <v>75596433.607886136</v>
      </c>
      <c r="AF109" s="90">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0">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279706.80434917874</v>
      </c>
      <c r="AH109" s="90">
        <f t="shared" si="18"/>
        <v>45297.434005984513</v>
      </c>
      <c r="AI109" s="91">
        <f t="shared" si="21"/>
        <v>1105732.0664496659</v>
      </c>
      <c r="AJ109" s="91">
        <f t="shared" si="21"/>
        <v>1227132.8405502695</v>
      </c>
      <c r="AK109" s="91">
        <f t="shared" si="20"/>
        <v>121400.77410060354</v>
      </c>
    </row>
    <row r="110" spans="1:80" s="93" customFormat="1" ht="14" x14ac:dyDescent="0.3">
      <c r="A110" s="85" t="str">
        <f>'ESTIMATED Earned Revenue'!A111</f>
        <v>Baltimore, MD</v>
      </c>
      <c r="B110" s="85"/>
      <c r="C110" s="86">
        <f>'ESTIMATED Earned Revenue'!$I111*1.07925</f>
        <v>56496400.211445004</v>
      </c>
      <c r="D110" s="86">
        <f>'ESTIMATED Earned Revenue'!$L111*1.07925</f>
        <v>47437977.054570004</v>
      </c>
      <c r="E110" s="87">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7">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42569.175900000002</v>
      </c>
      <c r="G110" s="88">
        <f t="shared" si="11"/>
        <v>3.5790525280058063E-3</v>
      </c>
      <c r="H110" s="89">
        <f t="shared" si="12"/>
        <v>8.9736490767788847E-4</v>
      </c>
      <c r="I110" s="90">
        <f t="shared" si="13"/>
        <v>-159634.4081</v>
      </c>
      <c r="J110" s="90">
        <f>C110*(1+'Control Panel'!$C$44)</f>
        <v>60451148.226246156</v>
      </c>
      <c r="K110" s="90">
        <f>D110*(1+'Control Panel'!$C$44)</f>
        <v>50758635.44838991</v>
      </c>
      <c r="L110" s="91">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1">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187806.95115904268</v>
      </c>
      <c r="N110" s="91">
        <f t="shared" si="14"/>
        <v>-20462.738300957339</v>
      </c>
      <c r="O110" s="91">
        <f>J110*(1+'Control Panel'!$C$44)</f>
        <v>64682728.602083392</v>
      </c>
      <c r="P110" s="91">
        <f>K110*(1+'Control Panel'!$C$44)</f>
        <v>54311739.929777205</v>
      </c>
      <c r="Q110" s="91">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1">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200953.43774017566</v>
      </c>
      <c r="S110" s="91">
        <f t="shared" si="15"/>
        <v>-13564.342403624381</v>
      </c>
      <c r="T110" s="91">
        <f>O110*(1+'Control Panel'!$C$44)</f>
        <v>69210519.604229227</v>
      </c>
      <c r="U110" s="91">
        <f>P110*(1+'Control Panel'!$C$44)</f>
        <v>58113561.724861614</v>
      </c>
      <c r="V110" s="91">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1">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215020.17838198799</v>
      </c>
      <c r="X110" s="91">
        <f t="shared" si="16"/>
        <v>-5933.1351661260705</v>
      </c>
      <c r="Y110" s="90">
        <f>T110*(1+'Control Panel'!$C$44)</f>
        <v>74055255.976525277</v>
      </c>
      <c r="Z110" s="90">
        <f>U110*(1+'Control Panel'!$C$44)</f>
        <v>62181511.045601934</v>
      </c>
      <c r="AA110" s="90">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0">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230071.59086872716</v>
      </c>
      <c r="AC110" s="92">
        <f t="shared" si="17"/>
        <v>2489.6779141696461</v>
      </c>
      <c r="AD110" s="92">
        <f>Y110*(1+'Control Panel'!$C$44)</f>
        <v>79239123.894882053</v>
      </c>
      <c r="AE110" s="91">
        <f>Z110*(1+'Control Panel'!$C$44)</f>
        <v>66534216.818794072</v>
      </c>
      <c r="AF110" s="90">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0">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246176.60222953808</v>
      </c>
      <c r="AH110" s="90">
        <f t="shared" si="18"/>
        <v>11767.231886343856</v>
      </c>
      <c r="AI110" s="91">
        <f t="shared" si="21"/>
        <v>1105732.0664496659</v>
      </c>
      <c r="AJ110" s="91">
        <f t="shared" si="21"/>
        <v>1080028.7603794716</v>
      </c>
      <c r="AK110" s="91">
        <f t="shared" si="20"/>
        <v>-25703.306070194347</v>
      </c>
    </row>
    <row r="111" spans="1:80" s="93" customFormat="1" ht="14" x14ac:dyDescent="0.3">
      <c r="A111" s="85" t="str">
        <f>'ESTIMATED Earned Revenue'!A112</f>
        <v>Las Vegas, NV</v>
      </c>
      <c r="B111" s="85"/>
      <c r="C111" s="86">
        <f>'ESTIMATED Earned Revenue'!$I112*1.07925</f>
        <v>56966425.177590005</v>
      </c>
      <c r="D111" s="86">
        <f>'ESTIMATED Earned Revenue'!$L112*1.07925</f>
        <v>55245147.214177504</v>
      </c>
      <c r="E111" s="87">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7">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42569.175900000002</v>
      </c>
      <c r="G111" s="88">
        <f t="shared" si="11"/>
        <v>3.5495220802365668E-3</v>
      </c>
      <c r="H111" s="89">
        <f t="shared" si="12"/>
        <v>7.7055050165701286E-4</v>
      </c>
      <c r="I111" s="90">
        <f t="shared" si="13"/>
        <v>-159634.4081</v>
      </c>
      <c r="J111" s="90">
        <f>C111*(1+'Control Panel'!$C$44)</f>
        <v>60954074.940021306</v>
      </c>
      <c r="K111" s="90">
        <f>D111*(1+'Control Panel'!$C$44)</f>
        <v>59112307.519169934</v>
      </c>
      <c r="L111" s="91">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1">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218715.53782092876</v>
      </c>
      <c r="N111" s="91">
        <f t="shared" si="14"/>
        <v>10445.848360928736</v>
      </c>
      <c r="O111" s="91">
        <f>J111*(1+'Control Panel'!$C$44)</f>
        <v>65220860.1858228</v>
      </c>
      <c r="P111" s="91">
        <f>K111*(1+'Control Panel'!$C$44)</f>
        <v>63250169.045511834</v>
      </c>
      <c r="Q111" s="91">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1">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234025.62546839379</v>
      </c>
      <c r="S111" s="91">
        <f t="shared" si="15"/>
        <v>19507.845324593742</v>
      </c>
      <c r="T111" s="91">
        <f>O111*(1+'Control Panel'!$C$44)</f>
        <v>69786320.398830399</v>
      </c>
      <c r="U111" s="91">
        <f>P111*(1+'Control Panel'!$C$44)</f>
        <v>67677680.878697664</v>
      </c>
      <c r="V111" s="91">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0">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250407.41925118136</v>
      </c>
      <c r="X111" s="91">
        <f t="shared" si="16"/>
        <v>29454.105703067296</v>
      </c>
      <c r="Y111" s="90">
        <f>T111*(1+'Control Panel'!$C$44)</f>
        <v>74671362.826748535</v>
      </c>
      <c r="Z111" s="90">
        <f>U111*(1+'Control Panel'!$C$44)</f>
        <v>72415118.540206507</v>
      </c>
      <c r="AA111" s="90">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0">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267935.93859876407</v>
      </c>
      <c r="AC111" s="92">
        <f t="shared" si="17"/>
        <v>40354.025644206558</v>
      </c>
      <c r="AD111" s="92">
        <f>Y111*(1+'Control Panel'!$C$44)</f>
        <v>79898358.224620938</v>
      </c>
      <c r="AE111" s="90">
        <f>Z111*(1+'Control Panel'!$C$44)</f>
        <v>77484176.838020965</v>
      </c>
      <c r="AF111" s="90">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0">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286691.45430067758</v>
      </c>
      <c r="AH111" s="90">
        <f t="shared" si="18"/>
        <v>52282.083957483352</v>
      </c>
      <c r="AI111" s="91">
        <f t="shared" si="21"/>
        <v>1105732.0664496659</v>
      </c>
      <c r="AJ111" s="91">
        <f t="shared" si="21"/>
        <v>1257775.9754399457</v>
      </c>
      <c r="AK111" s="91">
        <f t="shared" si="20"/>
        <v>152043.90899027977</v>
      </c>
    </row>
    <row r="112" spans="1:80" s="93" customFormat="1" ht="14" x14ac:dyDescent="0.3">
      <c r="A112" s="85" t="str">
        <f>'ESTIMATED Earned Revenue'!A113</f>
        <v>Fort Myers, FL</v>
      </c>
      <c r="B112" s="85"/>
      <c r="C112" s="86">
        <f>'ESTIMATED Earned Revenue'!$I113*1.07925</f>
        <v>57846617.951437496</v>
      </c>
      <c r="D112" s="86">
        <f>'ESTIMATED Earned Revenue'!$L113*1.07925</f>
        <v>55399968.443519995</v>
      </c>
      <c r="E112" s="87">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7">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42569.175900000002</v>
      </c>
      <c r="G112" s="88">
        <f t="shared" si="11"/>
        <v>3.495512636015313E-3</v>
      </c>
      <c r="H112" s="89">
        <f t="shared" si="12"/>
        <v>7.6839711458318027E-4</v>
      </c>
      <c r="I112" s="90">
        <f t="shared" si="13"/>
        <v>-159634.4081</v>
      </c>
      <c r="J112" s="90">
        <f>C112*(1+'Control Panel'!$C$44)</f>
        <v>61895881.208038121</v>
      </c>
      <c r="K112" s="90">
        <f>D112*(1+'Control Panel'!$C$44)</f>
        <v>59277966.234566398</v>
      </c>
      <c r="L112" s="91">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1">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219328.47506789569</v>
      </c>
      <c r="N112" s="91">
        <f t="shared" si="14"/>
        <v>11058.785607895668</v>
      </c>
      <c r="O112" s="91">
        <f>J112*(1+'Control Panel'!$C$44)</f>
        <v>66228592.892600797</v>
      </c>
      <c r="P112" s="91">
        <f>K112*(1+'Control Panel'!$C$44)</f>
        <v>63427423.870986052</v>
      </c>
      <c r="Q112" s="91">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1">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234681.4683226484</v>
      </c>
      <c r="S112" s="91">
        <f t="shared" si="15"/>
        <v>20163.688178848359</v>
      </c>
      <c r="T112" s="91">
        <f>O112*(1+'Control Panel'!$C$44)</f>
        <v>70864594.395082861</v>
      </c>
      <c r="U112" s="91">
        <f>P112*(1+'Control Panel'!$C$44)</f>
        <v>67867343.541955084</v>
      </c>
      <c r="V112" s="91">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0">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251109.17110523381</v>
      </c>
      <c r="X112" s="91">
        <f t="shared" si="16"/>
        <v>30155.857557119743</v>
      </c>
      <c r="Y112" s="90">
        <f>T112*(1+'Control Panel'!$C$44)</f>
        <v>75825116.00273867</v>
      </c>
      <c r="Z112" s="90">
        <f>U112*(1+'Control Panel'!$C$44)</f>
        <v>72618057.58989194</v>
      </c>
      <c r="AA112" s="90">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0">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268686.81308260019</v>
      </c>
      <c r="AC112" s="92">
        <f t="shared" si="17"/>
        <v>41104.900128042675</v>
      </c>
      <c r="AD112" s="92">
        <f>Y112*(1+'Control Panel'!$C$44)</f>
        <v>81132874.122930378</v>
      </c>
      <c r="AE112" s="90">
        <f>Z112*(1+'Control Panel'!$C$44)</f>
        <v>77701321.621184379</v>
      </c>
      <c r="AF112" s="90">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0">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287494.88999838219</v>
      </c>
      <c r="AH112" s="90">
        <f t="shared" si="18"/>
        <v>53085.519655187964</v>
      </c>
      <c r="AI112" s="91">
        <f t="shared" si="21"/>
        <v>1105732.0664496659</v>
      </c>
      <c r="AJ112" s="91">
        <f t="shared" si="21"/>
        <v>1261300.8175767602</v>
      </c>
      <c r="AK112" s="91">
        <f t="shared" si="20"/>
        <v>155568.75112709426</v>
      </c>
    </row>
    <row r="113" spans="1:37" s="93" customFormat="1" ht="14" x14ac:dyDescent="0.3">
      <c r="A113" s="85" t="str">
        <f>'ESTIMATED Earned Revenue'!A114</f>
        <v>London, ON</v>
      </c>
      <c r="B113" s="85"/>
      <c r="C113" s="94">
        <f>'ESTIMATED Earned Revenue'!$I114*1.07925</f>
        <v>59151754.771379992</v>
      </c>
      <c r="D113" s="94">
        <f>'ESTIMATED Earned Revenue'!$L114*1.07925</f>
        <v>49799012.018148743</v>
      </c>
      <c r="E113" s="95">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7">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42569.175900000002</v>
      </c>
      <c r="G113" s="88">
        <f t="shared" si="11"/>
        <v>3.4183869063819264E-3</v>
      </c>
      <c r="H113" s="89">
        <f t="shared" si="12"/>
        <v>8.5481968767746038E-4</v>
      </c>
      <c r="I113" s="90">
        <f t="shared" si="13"/>
        <v>-159634.4081</v>
      </c>
      <c r="J113" s="90">
        <f>C113*(1+'Control Panel'!$C$44)</f>
        <v>63292377.605376594</v>
      </c>
      <c r="K113" s="90">
        <f>D113*(1+'Control Panel'!$C$44)</f>
        <v>53284942.85941916</v>
      </c>
      <c r="L113" s="91">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1">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197154.28857985089</v>
      </c>
      <c r="N113" s="91">
        <f t="shared" si="14"/>
        <v>-11115.400880149129</v>
      </c>
      <c r="O113" s="91">
        <f>J113*(1+'Control Panel'!$C$44)</f>
        <v>67722844.037752956</v>
      </c>
      <c r="P113" s="91">
        <f>K113*(1+'Control Panel'!$C$44)</f>
        <v>57014888.859578505</v>
      </c>
      <c r="Q113" s="91">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1">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210955.08878044048</v>
      </c>
      <c r="S113" s="91">
        <f t="shared" si="15"/>
        <v>-3562.6913633595686</v>
      </c>
      <c r="T113" s="91">
        <f>O113*(1+'Control Panel'!$C$44)</f>
        <v>72463443.12039566</v>
      </c>
      <c r="U113" s="91">
        <f>P113*(1+'Control Panel'!$C$44)</f>
        <v>61005931.079749003</v>
      </c>
      <c r="V113" s="91">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0">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225721.94499507133</v>
      </c>
      <c r="X113" s="91">
        <f t="shared" si="16"/>
        <v>4768.6314469572681</v>
      </c>
      <c r="Y113" s="90">
        <f>T113*(1+'Control Panel'!$C$44)</f>
        <v>77535884.13882336</v>
      </c>
      <c r="Z113" s="90">
        <f>U113*(1+'Control Panel'!$C$44)</f>
        <v>65276346.255331434</v>
      </c>
      <c r="AA113" s="90">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0">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241522.48114472631</v>
      </c>
      <c r="AC113" s="92">
        <f t="shared" si="17"/>
        <v>13940.568190168793</v>
      </c>
      <c r="AD113" s="92">
        <f>Y113*(1+'Control Panel'!$C$44)</f>
        <v>82963396.028540999</v>
      </c>
      <c r="AE113" s="90">
        <f>Z113*(1+'Control Panel'!$C$44)</f>
        <v>69845690.493204638</v>
      </c>
      <c r="AF113" s="90">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0">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258429.05482485719</v>
      </c>
      <c r="AH113" s="90">
        <f t="shared" si="18"/>
        <v>24019.68448166296</v>
      </c>
      <c r="AI113" s="91">
        <f t="shared" si="21"/>
        <v>1105732.0664496659</v>
      </c>
      <c r="AJ113" s="91">
        <f t="shared" si="21"/>
        <v>1133782.8583249461</v>
      </c>
      <c r="AK113" s="91">
        <f t="shared" si="20"/>
        <v>28050.791875280207</v>
      </c>
    </row>
    <row r="114" spans="1:37" s="93" customFormat="1" ht="14" x14ac:dyDescent="0.3">
      <c r="A114" s="85" t="str">
        <f>'ESTIMATED Earned Revenue'!A115</f>
        <v>West Palm Beach, FL</v>
      </c>
      <c r="B114" s="85"/>
      <c r="C114" s="86">
        <f>'ESTIMATED Earned Revenue'!$I115*1.07925</f>
        <v>59214786.295469999</v>
      </c>
      <c r="D114" s="86">
        <f>'ESTIMATED Earned Revenue'!$L115*1.07925</f>
        <v>43808061.298755005</v>
      </c>
      <c r="E114" s="87">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7">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42569.175900000002</v>
      </c>
      <c r="G114" s="88">
        <f t="shared" si="11"/>
        <v>3.4147481845335785E-3</v>
      </c>
      <c r="H114" s="89">
        <f t="shared" si="12"/>
        <v>9.7172015008136848E-4</v>
      </c>
      <c r="I114" s="90">
        <f t="shared" si="13"/>
        <v>-159634.4081</v>
      </c>
      <c r="J114" s="90">
        <f>C114*(1+'Control Panel'!$C$44)</f>
        <v>63359821.336152904</v>
      </c>
      <c r="K114" s="90">
        <f>D114*(1+'Control Panel'!$C$44)</f>
        <v>46874625.589667857</v>
      </c>
      <c r="L114" s="91">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1">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173436.11468177108</v>
      </c>
      <c r="N114" s="91">
        <f t="shared" si="14"/>
        <v>-34833.57477822894</v>
      </c>
      <c r="O114" s="91">
        <f>J114*(1+'Control Panel'!$C$44)</f>
        <v>67795008.829683617</v>
      </c>
      <c r="P114" s="91">
        <f>K114*(1+'Control Panel'!$C$44)</f>
        <v>50155849.38094461</v>
      </c>
      <c r="Q114" s="91">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1">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185576.64270949506</v>
      </c>
      <c r="S114" s="91">
        <f t="shared" si="15"/>
        <v>-28941.137434304983</v>
      </c>
      <c r="T114" s="91">
        <f>O114*(1+'Control Panel'!$C$44)</f>
        <v>72540659.447761476</v>
      </c>
      <c r="U114" s="91">
        <f>P114*(1+'Control Panel'!$C$44)</f>
        <v>53666758.837610736</v>
      </c>
      <c r="V114" s="91">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0">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198567.00769915973</v>
      </c>
      <c r="X114" s="91">
        <f t="shared" si="16"/>
        <v>-22386.305848954333</v>
      </c>
      <c r="Y114" s="90">
        <f>T114*(1+'Control Panel'!$C$44)</f>
        <v>77618505.609104782</v>
      </c>
      <c r="Z114" s="90">
        <f>U114*(1+'Control Panel'!$C$44)</f>
        <v>57423431.956243493</v>
      </c>
      <c r="AA114" s="90">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0">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212466.69823810094</v>
      </c>
      <c r="AC114" s="92">
        <f t="shared" si="17"/>
        <v>-15115.214716456569</v>
      </c>
      <c r="AD114" s="92">
        <f>Y114*(1+'Control Panel'!$C$44)</f>
        <v>83051801.001742125</v>
      </c>
      <c r="AE114" s="90">
        <f>Z114*(1+'Control Panel'!$C$44)</f>
        <v>61443072.193180539</v>
      </c>
      <c r="AF114" s="90">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0">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227339.36711476801</v>
      </c>
      <c r="AH114" s="90">
        <f t="shared" si="18"/>
        <v>-7070.0032284262124</v>
      </c>
      <c r="AI114" s="91">
        <f t="shared" si="21"/>
        <v>1105732.0664496659</v>
      </c>
      <c r="AJ114" s="91">
        <f t="shared" si="21"/>
        <v>997385.83044329495</v>
      </c>
      <c r="AK114" s="91">
        <f t="shared" si="20"/>
        <v>-108346.23600637098</v>
      </c>
    </row>
    <row r="115" spans="1:37" s="93" customFormat="1" ht="14" x14ac:dyDescent="0.3">
      <c r="A115" s="85" t="str">
        <f>'ESTIMATED Earned Revenue'!A116</f>
        <v>Macon, GA</v>
      </c>
      <c r="B115" s="85"/>
      <c r="C115" s="86">
        <f>'ESTIMATED Earned Revenue'!$I116*1.07925</f>
        <v>62792961.683865003</v>
      </c>
      <c r="D115" s="86">
        <f>'ESTIMATED Earned Revenue'!$L116*1.07925</f>
        <v>49407079.968525007</v>
      </c>
      <c r="E115" s="87">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7">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42569.175900000002</v>
      </c>
      <c r="G115" s="88">
        <f t="shared" si="11"/>
        <v>3.2201631930980782E-3</v>
      </c>
      <c r="H115" s="89">
        <f t="shared" si="12"/>
        <v>8.6160072457467393E-4</v>
      </c>
      <c r="I115" s="90">
        <f t="shared" si="13"/>
        <v>-159634.4081</v>
      </c>
      <c r="J115" s="90">
        <f>C115*(1+'Control Panel'!$C$44)</f>
        <v>67188469.001735553</v>
      </c>
      <c r="K115" s="90">
        <f>D115*(1+'Control Panel'!$C$44)</f>
        <v>52865575.56632176</v>
      </c>
      <c r="L115" s="91">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1">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195602.62959539052</v>
      </c>
      <c r="N115" s="91">
        <f t="shared" si="14"/>
        <v>-12667.059864609502</v>
      </c>
      <c r="O115" s="91">
        <f>J115*(1+'Control Panel'!$C$44)</f>
        <v>71891661.831857041</v>
      </c>
      <c r="P115" s="91">
        <f>K115*(1+'Control Panel'!$C$44)</f>
        <v>56566165.855964288</v>
      </c>
      <c r="Q115" s="91">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1">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209294.81366706788</v>
      </c>
      <c r="S115" s="91">
        <f t="shared" si="15"/>
        <v>-5222.9664767321665</v>
      </c>
      <c r="T115" s="91">
        <f>O115*(1+'Control Panel'!$C$44)</f>
        <v>76924078.160087034</v>
      </c>
      <c r="U115" s="91">
        <f>P115*(1+'Control Panel'!$C$44)</f>
        <v>60525797.465881795</v>
      </c>
      <c r="V115" s="91">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0">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223945.45062376265</v>
      </c>
      <c r="X115" s="91">
        <f t="shared" si="16"/>
        <v>2992.1370756485849</v>
      </c>
      <c r="Y115" s="90">
        <f>T115*(1+'Control Panel'!$C$44)</f>
        <v>82308763.631293133</v>
      </c>
      <c r="Z115" s="90">
        <f>U115*(1+'Control Panel'!$C$44)</f>
        <v>64762603.288493522</v>
      </c>
      <c r="AA115" s="90">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0">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239621.63216742605</v>
      </c>
      <c r="AC115" s="92">
        <f t="shared" si="17"/>
        <v>12039.719212868542</v>
      </c>
      <c r="AD115" s="92">
        <f>Y115*(1+'Control Panel'!$C$44)</f>
        <v>88070377.085483655</v>
      </c>
      <c r="AE115" s="90">
        <f>Z115*(1+'Control Panel'!$C$44)</f>
        <v>69295985.518688068</v>
      </c>
      <c r="AF115" s="90">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0">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256395.14641914587</v>
      </c>
      <c r="AH115" s="90">
        <f t="shared" si="18"/>
        <v>21985.776075951639</v>
      </c>
      <c r="AI115" s="91">
        <f t="shared" si="21"/>
        <v>1105732.0664496659</v>
      </c>
      <c r="AJ115" s="91">
        <f t="shared" si="21"/>
        <v>1124859.6724727931</v>
      </c>
      <c r="AK115" s="91">
        <f t="shared" si="20"/>
        <v>19127.606023127213</v>
      </c>
    </row>
    <row r="116" spans="1:37" s="93" customFormat="1" ht="14" x14ac:dyDescent="0.3">
      <c r="A116" s="85" t="str">
        <f>'ESTIMATED Earned Revenue'!A117</f>
        <v>Greenville, SC</v>
      </c>
      <c r="B116" s="85"/>
      <c r="C116" s="86">
        <f>'ESTIMATED Earned Revenue'!$I117*1.07925</f>
        <v>63378027.015750006</v>
      </c>
      <c r="D116" s="86">
        <f>'ESTIMATED Earned Revenue'!$L117*1.07925</f>
        <v>56760436.738125004</v>
      </c>
      <c r="E116" s="87">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7">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42569.175900000002</v>
      </c>
      <c r="G116" s="88">
        <f t="shared" si="11"/>
        <v>3.1904367100249209E-3</v>
      </c>
      <c r="H116" s="89">
        <f t="shared" si="12"/>
        <v>7.4997971027603147E-4</v>
      </c>
      <c r="I116" s="90">
        <f t="shared" si="13"/>
        <v>-159634.4081</v>
      </c>
      <c r="J116" s="90">
        <f>C116*(1+'Control Panel'!$C$44)</f>
        <v>67814488.906852514</v>
      </c>
      <c r="K116" s="90">
        <f>D116*(1+'Control Panel'!$C$44)</f>
        <v>60733667.309793755</v>
      </c>
      <c r="L116" s="91">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1">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224714.56904623689</v>
      </c>
      <c r="N116" s="91">
        <f t="shared" si="14"/>
        <v>16444.879586236872</v>
      </c>
      <c r="O116" s="91">
        <f>J116*(1+'Control Panel'!$C$44)</f>
        <v>72561503.130332187</v>
      </c>
      <c r="P116" s="91">
        <f>K116*(1+'Control Panel'!$C$44)</f>
        <v>64985024.021479324</v>
      </c>
      <c r="Q116" s="91">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1">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240444.58887947351</v>
      </c>
      <c r="S116" s="91">
        <f t="shared" si="15"/>
        <v>25926.808735673461</v>
      </c>
      <c r="T116" s="91">
        <f>O116*(1+'Control Panel'!$C$44)</f>
        <v>77640808.349455446</v>
      </c>
      <c r="U116" s="91">
        <f>P116*(1+'Control Panel'!$C$44)</f>
        <v>69533975.702982888</v>
      </c>
      <c r="V116" s="91">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0">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257275.7101010367</v>
      </c>
      <c r="X116" s="91">
        <f t="shared" si="16"/>
        <v>36322.396552922641</v>
      </c>
      <c r="Y116" s="90">
        <f>T116*(1+'Control Panel'!$C$44)</f>
        <v>83075664.933917329</v>
      </c>
      <c r="Z116" s="90">
        <f>U116*(1+'Control Panel'!$C$44)</f>
        <v>74401354.002191693</v>
      </c>
      <c r="AA116" s="90">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0">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275285.00980810926</v>
      </c>
      <c r="AC116" s="92">
        <f t="shared" si="17"/>
        <v>47703.096853551746</v>
      </c>
      <c r="AD116" s="92">
        <f>Y116*(1+'Control Panel'!$C$44)</f>
        <v>88890961.479291543</v>
      </c>
      <c r="AE116" s="90">
        <f>Z116*(1+'Control Panel'!$C$44)</f>
        <v>79609448.782345116</v>
      </c>
      <c r="AF116" s="90">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0">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294554.96049467695</v>
      </c>
      <c r="AH116" s="90">
        <f t="shared" si="18"/>
        <v>60145.590151482727</v>
      </c>
      <c r="AI116" s="91">
        <f t="shared" si="21"/>
        <v>1105732.0664496659</v>
      </c>
      <c r="AJ116" s="91">
        <f t="shared" si="21"/>
        <v>1292274.8383295333</v>
      </c>
      <c r="AK116" s="91">
        <f t="shared" si="20"/>
        <v>186542.77187986742</v>
      </c>
    </row>
    <row r="117" spans="1:37" s="93" customFormat="1" ht="14" x14ac:dyDescent="0.3">
      <c r="A117" s="85" t="str">
        <f>'ESTIMATED Earned Revenue'!A118</f>
        <v>Dayton, OH</v>
      </c>
      <c r="B117" s="85"/>
      <c r="C117" s="86">
        <f>'ESTIMATED Earned Revenue'!$I118*1.07925</f>
        <v>64581024.522262506</v>
      </c>
      <c r="D117" s="86">
        <f>'ESTIMATED Earned Revenue'!$L118*1.07925</f>
        <v>48403399.301752508</v>
      </c>
      <c r="E117" s="87">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7">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42569.175900000002</v>
      </c>
      <c r="G117" s="88">
        <f t="shared" si="11"/>
        <v>3.1310061352510126E-3</v>
      </c>
      <c r="H117" s="89">
        <f t="shared" si="12"/>
        <v>8.7946665965790401E-4</v>
      </c>
      <c r="I117" s="90">
        <f t="shared" si="13"/>
        <v>-159634.4081</v>
      </c>
      <c r="J117" s="90">
        <f>C117*(1+'Control Panel'!$C$44)</f>
        <v>69101696.238820881</v>
      </c>
      <c r="K117" s="90">
        <f>D117*(1+'Control Panel'!$C$44)</f>
        <v>51791637.252875187</v>
      </c>
      <c r="L117" s="91">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1">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191629.0578356382</v>
      </c>
      <c r="N117" s="91">
        <f t="shared" si="14"/>
        <v>-16640.63162436182</v>
      </c>
      <c r="O117" s="91">
        <f>J117*(1+'Control Panel'!$C$44)</f>
        <v>73938814.975538343</v>
      </c>
      <c r="P117" s="91">
        <f>K117*(1+'Control Panel'!$C$44)</f>
        <v>55417051.860576451</v>
      </c>
      <c r="Q117" s="91">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1">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205043.09188413288</v>
      </c>
      <c r="S117" s="91">
        <f t="shared" si="15"/>
        <v>-9474.6882596671639</v>
      </c>
      <c r="T117" s="91">
        <f>O117*(1+'Control Panel'!$C$44)</f>
        <v>79114532.023826033</v>
      </c>
      <c r="U117" s="91">
        <f>P117*(1+'Control Panel'!$C$44)</f>
        <v>59296245.490816809</v>
      </c>
      <c r="V117" s="91">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0">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219396.1083160222</v>
      </c>
      <c r="X117" s="91">
        <f t="shared" si="16"/>
        <v>-1557.2052320918592</v>
      </c>
      <c r="Y117" s="90">
        <f>T117*(1+'Control Panel'!$C$44)</f>
        <v>84652549.265493855</v>
      </c>
      <c r="Z117" s="90">
        <f>U117*(1+'Control Panel'!$C$44)</f>
        <v>63446982.67517399</v>
      </c>
      <c r="AA117" s="90">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0">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234753.83589814376</v>
      </c>
      <c r="AC117" s="92">
        <f t="shared" si="17"/>
        <v>7171.9229435862508</v>
      </c>
      <c r="AD117" s="92">
        <f>Y117*(1+'Control Panel'!$C$44)</f>
        <v>90578227.714078426</v>
      </c>
      <c r="AE117" s="90">
        <f>Z117*(1+'Control Panel'!$C$44)</f>
        <v>67888271.462436169</v>
      </c>
      <c r="AF117" s="90">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0">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251186.60441101383</v>
      </c>
      <c r="AH117" s="90">
        <f t="shared" si="18"/>
        <v>16777.234067819605</v>
      </c>
      <c r="AI117" s="91">
        <f t="shared" si="21"/>
        <v>1105732.0664496659</v>
      </c>
      <c r="AJ117" s="91">
        <f t="shared" si="21"/>
        <v>1102008.698344951</v>
      </c>
      <c r="AK117" s="91">
        <f t="shared" si="20"/>
        <v>-3723.3681047149003</v>
      </c>
    </row>
    <row r="118" spans="1:37" s="93" customFormat="1" ht="14" x14ac:dyDescent="0.3">
      <c r="A118" s="85" t="str">
        <f>'ESTIMATED Earned Revenue'!A119</f>
        <v>San Jose, CA</v>
      </c>
      <c r="B118" s="85"/>
      <c r="C118" s="86">
        <f>'ESTIMATED Earned Revenue'!$I119*1.07925</f>
        <v>64625518.330312505</v>
      </c>
      <c r="D118" s="86">
        <f>'ESTIMATED Earned Revenue'!$L119*1.07925</f>
        <v>55584190.396304995</v>
      </c>
      <c r="E118" s="87">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7">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42569.175900000002</v>
      </c>
      <c r="G118" s="88">
        <f t="shared" si="11"/>
        <v>3.128850479256531E-3</v>
      </c>
      <c r="H118" s="89">
        <f t="shared" si="12"/>
        <v>7.6585042611018804E-4</v>
      </c>
      <c r="I118" s="90">
        <f t="shared" si="13"/>
        <v>-159634.4081</v>
      </c>
      <c r="J118" s="90">
        <f>C118*(1+'Control Panel'!$C$44)</f>
        <v>69149304.613434389</v>
      </c>
      <c r="K118" s="90">
        <f>D118*(1+'Control Panel'!$C$44)</f>
        <v>59475083.72404635</v>
      </c>
      <c r="L118" s="91">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1">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220057.80977897151</v>
      </c>
      <c r="N118" s="91">
        <f t="shared" si="14"/>
        <v>11788.120318971487</v>
      </c>
      <c r="O118" s="91">
        <f>J118*(1+'Control Panel'!$C$44)</f>
        <v>73989755.936374798</v>
      </c>
      <c r="P118" s="91">
        <f>K118*(1+'Control Panel'!$C$44)</f>
        <v>63638339.584729597</v>
      </c>
      <c r="Q118" s="91">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1">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235461.85646349951</v>
      </c>
      <c r="S118" s="91">
        <f t="shared" si="15"/>
        <v>20944.076319699467</v>
      </c>
      <c r="T118" s="91">
        <f>O118*(1+'Control Panel'!$C$44)</f>
        <v>79169038.851921037</v>
      </c>
      <c r="U118" s="91">
        <f>P118*(1+'Control Panel'!$C$44)</f>
        <v>68093023.355660677</v>
      </c>
      <c r="V118" s="91">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0">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251944.18641594451</v>
      </c>
      <c r="X118" s="91">
        <f t="shared" si="16"/>
        <v>30990.872867830447</v>
      </c>
      <c r="Y118" s="90">
        <f>T118*(1+'Control Panel'!$C$44)</f>
        <v>84710871.57155551</v>
      </c>
      <c r="Z118" s="90">
        <f>U118*(1+'Control Panel'!$C$44)</f>
        <v>72859534.990556926</v>
      </c>
      <c r="AA118" s="90">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0">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269580.27946506062</v>
      </c>
      <c r="AC118" s="92">
        <f t="shared" si="17"/>
        <v>41998.36651050311</v>
      </c>
      <c r="AD118" s="92">
        <f>Y118*(1+'Control Panel'!$C$44)</f>
        <v>90640632.581564397</v>
      </c>
      <c r="AE118" s="90">
        <f>Z118*(1+'Control Panel'!$C$44)</f>
        <v>77959702.439895913</v>
      </c>
      <c r="AF118" s="90">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0">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288450.89902761491</v>
      </c>
      <c r="AH118" s="90">
        <f t="shared" si="18"/>
        <v>54041.528684420686</v>
      </c>
      <c r="AI118" s="91">
        <f t="shared" si="21"/>
        <v>1105732.0664496659</v>
      </c>
      <c r="AJ118" s="91">
        <f t="shared" si="21"/>
        <v>1265495.031151091</v>
      </c>
      <c r="AK118" s="91">
        <f t="shared" si="20"/>
        <v>159762.96470142505</v>
      </c>
    </row>
    <row r="119" spans="1:37" s="93" customFormat="1" ht="14" x14ac:dyDescent="0.3">
      <c r="A119" s="85" t="str">
        <f>'ESTIMATED Earned Revenue'!A120</f>
        <v>Little Rock, AR</v>
      </c>
      <c r="B119" s="85"/>
      <c r="C119" s="86">
        <f>'ESTIMATED Earned Revenue'!$I120*1.07925</f>
        <v>66140428.044599995</v>
      </c>
      <c r="D119" s="86">
        <f>'ESTIMATED Earned Revenue'!$L120*1.07925</f>
        <v>64274022.761684999</v>
      </c>
      <c r="E119" s="87">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7">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42569.175900000002</v>
      </c>
      <c r="G119" s="88">
        <f t="shared" si="11"/>
        <v>3.0571858994267397E-3</v>
      </c>
      <c r="H119" s="89">
        <f t="shared" si="12"/>
        <v>6.6230763333170923E-4</v>
      </c>
      <c r="I119" s="90">
        <f t="shared" si="13"/>
        <v>-159634.4081</v>
      </c>
      <c r="J119" s="90">
        <f>C119*(1+'Control Panel'!$C$44)</f>
        <v>70770258.007722005</v>
      </c>
      <c r="K119" s="90">
        <f>D119*(1+'Control Panel'!$C$44)</f>
        <v>68773204.355002955</v>
      </c>
      <c r="L119" s="91">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1">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254460.85611351093</v>
      </c>
      <c r="N119" s="91">
        <f t="shared" si="14"/>
        <v>46191.166653510911</v>
      </c>
      <c r="O119" s="91">
        <f>J119*(1+'Control Panel'!$C$44)</f>
        <v>75724176.068262547</v>
      </c>
      <c r="P119" s="91">
        <f>K119*(1+'Control Panel'!$C$44)</f>
        <v>73587328.65985316</v>
      </c>
      <c r="Q119" s="91">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1">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272273.1160414567</v>
      </c>
      <c r="S119" s="91">
        <f t="shared" si="15"/>
        <v>57755.335897656652</v>
      </c>
      <c r="T119" s="91">
        <f>O119*(1+'Control Panel'!$C$44)</f>
        <v>81024868.393040925</v>
      </c>
      <c r="U119" s="91">
        <f>P119*(1+'Control Panel'!$C$44)</f>
        <v>78738441.666042879</v>
      </c>
      <c r="V119" s="91">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0">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291332.23416435864</v>
      </c>
      <c r="X119" s="91">
        <f t="shared" si="16"/>
        <v>70378.920616244577</v>
      </c>
      <c r="Y119" s="90">
        <f>T119*(1+'Control Panel'!$C$44)</f>
        <v>86696609.180553794</v>
      </c>
      <c r="Z119" s="90">
        <f>U119*(1+'Control Panel'!$C$44)</f>
        <v>84250132.58266589</v>
      </c>
      <c r="AA119" s="90">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0">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311725.49055586383</v>
      </c>
      <c r="AC119" s="92">
        <f t="shared" si="17"/>
        <v>84143.577601306315</v>
      </c>
      <c r="AD119" s="92">
        <f>Y119*(1+'Control Panel'!$C$44)</f>
        <v>92765371.823192567</v>
      </c>
      <c r="AE119" s="90">
        <f>Z119*(1+'Control Panel'!$C$44)</f>
        <v>90147641.863452509</v>
      </c>
      <c r="AF119" s="90">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0">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333546.27489477431</v>
      </c>
      <c r="AH119" s="90">
        <f t="shared" si="18"/>
        <v>99136.904551580083</v>
      </c>
      <c r="AI119" s="91">
        <f t="shared" si="21"/>
        <v>1105732.0664496659</v>
      </c>
      <c r="AJ119" s="91">
        <f t="shared" si="21"/>
        <v>1463337.9717699643</v>
      </c>
      <c r="AK119" s="91">
        <f t="shared" si="20"/>
        <v>357605.90532029839</v>
      </c>
    </row>
    <row r="120" spans="1:37" s="93" customFormat="1" ht="14" x14ac:dyDescent="0.3">
      <c r="A120" s="85" t="str">
        <f>'ESTIMATED Earned Revenue'!A121</f>
        <v>Fort Worth, TX</v>
      </c>
      <c r="B120" s="85"/>
      <c r="C120" s="86">
        <f>'ESTIMATED Earned Revenue'!$I121*1.07925</f>
        <v>66473194.060500003</v>
      </c>
      <c r="D120" s="86">
        <f>'ESTIMATED Earned Revenue'!$L121*1.07925</f>
        <v>49746030.518624999</v>
      </c>
      <c r="E120" s="87">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7">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42569.175900000002</v>
      </c>
      <c r="G120" s="88">
        <f t="shared" si="11"/>
        <v>3.0418815713288299E-3</v>
      </c>
      <c r="H120" s="89">
        <f t="shared" si="12"/>
        <v>8.5573010461733288E-4</v>
      </c>
      <c r="I120" s="90">
        <f t="shared" si="13"/>
        <v>-159634.4081</v>
      </c>
      <c r="J120" s="90">
        <f>C120*(1+'Control Panel'!$C$44)</f>
        <v>71126317.644735008</v>
      </c>
      <c r="K120" s="90">
        <f>D120*(1+'Control Panel'!$C$44)</f>
        <v>53228252.654928751</v>
      </c>
      <c r="L120" s="91">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1">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196944.53482323638</v>
      </c>
      <c r="N120" s="91">
        <f t="shared" si="14"/>
        <v>-11325.154636763647</v>
      </c>
      <c r="O120" s="91">
        <f>J120*(1+'Control Panel'!$C$44)</f>
        <v>76105159.879866466</v>
      </c>
      <c r="P120" s="91">
        <f>K120*(1+'Control Panel'!$C$44)</f>
        <v>56954230.340773769</v>
      </c>
      <c r="Q120" s="91">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1">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210730.65226086296</v>
      </c>
      <c r="S120" s="91">
        <f t="shared" si="15"/>
        <v>-3787.1278829370858</v>
      </c>
      <c r="T120" s="91">
        <f>O120*(1+'Control Panel'!$C$44)</f>
        <v>81432521.071457118</v>
      </c>
      <c r="U120" s="91">
        <f>P120*(1+'Control Panel'!$C$44)</f>
        <v>60941026.464627936</v>
      </c>
      <c r="V120" s="91">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0">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225481.79791912338</v>
      </c>
      <c r="X120" s="91">
        <f t="shared" si="16"/>
        <v>4528.4843710093119</v>
      </c>
      <c r="Y120" s="90">
        <f>T120*(1+'Control Panel'!$C$44)</f>
        <v>87132797.546459123</v>
      </c>
      <c r="Z120" s="90">
        <f>U120*(1+'Control Panel'!$C$44)</f>
        <v>65206898.317151897</v>
      </c>
      <c r="AA120" s="90">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0">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241265.52377346202</v>
      </c>
      <c r="AC120" s="92">
        <f t="shared" si="17"/>
        <v>13683.610818904504</v>
      </c>
      <c r="AD120" s="92">
        <f>Y120*(1+'Control Panel'!$C$44)</f>
        <v>93232093.37471126</v>
      </c>
      <c r="AE120" s="90">
        <f>Z120*(1+'Control Panel'!$C$44)</f>
        <v>69771381.199352533</v>
      </c>
      <c r="AF120" s="90">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0">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258154.11043760439</v>
      </c>
      <c r="AH120" s="90">
        <f t="shared" si="18"/>
        <v>23744.740094410168</v>
      </c>
      <c r="AI120" s="91">
        <f t="shared" si="21"/>
        <v>1105732.0664496659</v>
      </c>
      <c r="AJ120" s="91">
        <f t="shared" si="21"/>
        <v>1132576.6192142891</v>
      </c>
      <c r="AK120" s="91">
        <f t="shared" si="20"/>
        <v>26844.552764623193</v>
      </c>
    </row>
    <row r="121" spans="1:37" s="93" customFormat="1" ht="14" x14ac:dyDescent="0.3">
      <c r="A121" s="85" t="str">
        <f>'ESTIMATED Earned Revenue'!A122</f>
        <v>Pittsburgh, PA</v>
      </c>
      <c r="B121" s="85"/>
      <c r="C121" s="86">
        <f>'ESTIMATED Earned Revenue'!$I122*1.07925</f>
        <v>68592393.171750009</v>
      </c>
      <c r="D121" s="86">
        <f>'ESTIMATED Earned Revenue'!$L122*1.07925</f>
        <v>55821731.529750004</v>
      </c>
      <c r="E121" s="87">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7">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42569.175900000002</v>
      </c>
      <c r="G121" s="88">
        <f t="shared" si="11"/>
        <v>2.9479009938273766E-3</v>
      </c>
      <c r="H121" s="89">
        <f t="shared" si="12"/>
        <v>7.6259146274086653E-4</v>
      </c>
      <c r="I121" s="90">
        <f t="shared" si="13"/>
        <v>-159634.4081</v>
      </c>
      <c r="J121" s="90">
        <f>C121*(1+'Control Panel'!$C$44)</f>
        <v>73393860.69377251</v>
      </c>
      <c r="K121" s="90">
        <f>D121*(1+'Control Panel'!$C$44)</f>
        <v>59729252.736832507</v>
      </c>
      <c r="L121" s="91">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1">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220998.23512628028</v>
      </c>
      <c r="N121" s="91">
        <f t="shared" si="14"/>
        <v>12728.545666280261</v>
      </c>
      <c r="O121" s="91">
        <f>J121*(1+'Control Panel'!$C$44)</f>
        <v>78531430.942336589</v>
      </c>
      <c r="P121" s="91">
        <f>K121*(1+'Control Panel'!$C$44)</f>
        <v>63910300.428410783</v>
      </c>
      <c r="Q121" s="91">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1">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236468.11158511991</v>
      </c>
      <c r="S121" s="91">
        <f t="shared" si="15"/>
        <v>21950.331441319868</v>
      </c>
      <c r="T121" s="91">
        <f>O121*(1+'Control Panel'!$C$44)</f>
        <v>84028631.108300149</v>
      </c>
      <c r="U121" s="91">
        <f>P121*(1+'Control Panel'!$C$44)</f>
        <v>68384021.458399549</v>
      </c>
      <c r="V121" s="91">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0">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253020.87939607835</v>
      </c>
      <c r="X121" s="91">
        <f t="shared" si="16"/>
        <v>32067.565847964288</v>
      </c>
      <c r="Y121" s="90">
        <f>T121*(1+'Control Panel'!$C$44)</f>
        <v>89910635.285881162</v>
      </c>
      <c r="Z121" s="90">
        <f>U121*(1+'Control Panel'!$C$44)</f>
        <v>73170902.960487515</v>
      </c>
      <c r="AA121" s="90">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0">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270732.3409538038</v>
      </c>
      <c r="AC121" s="92">
        <f t="shared" si="17"/>
        <v>43150.427999246283</v>
      </c>
      <c r="AD121" s="92">
        <f>Y121*(1+'Control Panel'!$C$44)</f>
        <v>96204379.755892843</v>
      </c>
      <c r="AE121" s="90">
        <f>Z121*(1+'Control Panel'!$C$44)</f>
        <v>78292866.167721644</v>
      </c>
      <c r="AF121" s="90">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0">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289683.60482057009</v>
      </c>
      <c r="AH121" s="90">
        <f t="shared" si="18"/>
        <v>55274.234477375867</v>
      </c>
      <c r="AI121" s="91">
        <f t="shared" si="21"/>
        <v>1105732.0664496659</v>
      </c>
      <c r="AJ121" s="91">
        <f t="shared" si="21"/>
        <v>1270903.1718818527</v>
      </c>
      <c r="AK121" s="91">
        <f t="shared" si="20"/>
        <v>165171.10543218674</v>
      </c>
    </row>
    <row r="122" spans="1:37" s="93" customFormat="1" ht="14" x14ac:dyDescent="0.3">
      <c r="A122" s="85" t="str">
        <f>'ESTIMATED Earned Revenue'!A123</f>
        <v>Roanoke, VA</v>
      </c>
      <c r="B122" s="85"/>
      <c r="C122" s="86">
        <f>'ESTIMATED Earned Revenue'!$I123*1.07925</f>
        <v>70013940.659572497</v>
      </c>
      <c r="D122" s="86">
        <f>'ESTIMATED Earned Revenue'!$L123*1.07925</f>
        <v>60480218.862371244</v>
      </c>
      <c r="E122" s="87">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7">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42569.175900000002</v>
      </c>
      <c r="G122" s="88">
        <f t="shared" si="11"/>
        <v>2.8880474673346956E-3</v>
      </c>
      <c r="H122" s="89">
        <f t="shared" si="12"/>
        <v>7.038528745550739E-4</v>
      </c>
      <c r="I122" s="90">
        <f t="shared" si="13"/>
        <v>-159634.4081</v>
      </c>
      <c r="J122" s="90">
        <f>C122*(1+'Control Panel'!$C$44)</f>
        <v>74914916.50574258</v>
      </c>
      <c r="K122" s="90">
        <f>D122*(1+'Control Panel'!$C$44)</f>
        <v>64713834.182737231</v>
      </c>
      <c r="L122" s="91">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1">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239441.18647612777</v>
      </c>
      <c r="N122" s="91">
        <f t="shared" si="14"/>
        <v>31171.497016127745</v>
      </c>
      <c r="O122" s="91">
        <f>J122*(1+'Control Panel'!$C$44)</f>
        <v>80158960.66114457</v>
      </c>
      <c r="P122" s="91">
        <f>K122*(1+'Control Panel'!$C$44)</f>
        <v>69243802.575528845</v>
      </c>
      <c r="Q122" s="91">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1">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256202.06952945673</v>
      </c>
      <c r="S122" s="91">
        <f t="shared" si="15"/>
        <v>41684.289385656681</v>
      </c>
      <c r="T122" s="91">
        <f>O122*(1+'Control Panel'!$C$44)</f>
        <v>85770087.907424688</v>
      </c>
      <c r="U122" s="91">
        <f>P122*(1+'Control Panel'!$C$44)</f>
        <v>74090868.755815864</v>
      </c>
      <c r="V122" s="91">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0">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274136.21439651871</v>
      </c>
      <c r="X122" s="91">
        <f t="shared" si="16"/>
        <v>53182.90084840465</v>
      </c>
      <c r="Y122" s="90">
        <f>T122*(1+'Control Panel'!$C$44)</f>
        <v>91773994.060944423</v>
      </c>
      <c r="Z122" s="90">
        <f>U122*(1+'Control Panel'!$C$44)</f>
        <v>79277229.568722978</v>
      </c>
      <c r="AA122" s="90">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0">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293325.74940427503</v>
      </c>
      <c r="AC122" s="92">
        <f t="shared" si="17"/>
        <v>65743.836449717521</v>
      </c>
      <c r="AD122" s="92">
        <f>Y122*(1+'Control Panel'!$C$44)</f>
        <v>98198173.645210534</v>
      </c>
      <c r="AE122" s="90">
        <f>Z122*(1+'Control Panel'!$C$44)</f>
        <v>84826635.638533592</v>
      </c>
      <c r="AF122" s="90">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0">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313858.5518625743</v>
      </c>
      <c r="AH122" s="90">
        <f t="shared" si="18"/>
        <v>79449.181519380072</v>
      </c>
      <c r="AI122" s="91">
        <f t="shared" si="21"/>
        <v>1105732.0664496659</v>
      </c>
      <c r="AJ122" s="91">
        <f t="shared" si="21"/>
        <v>1376963.7716689524</v>
      </c>
      <c r="AK122" s="91">
        <f t="shared" si="20"/>
        <v>271231.70521928649</v>
      </c>
    </row>
    <row r="123" spans="1:37" s="93" customFormat="1" ht="14" x14ac:dyDescent="0.3">
      <c r="A123" s="85" t="str">
        <f>'ESTIMATED Earned Revenue'!A124</f>
        <v>Maple Shade, NJ</v>
      </c>
      <c r="B123" s="85"/>
      <c r="C123" s="86">
        <f>'ESTIMATED Earned Revenue'!$I124*1.07925</f>
        <v>70103798.615250006</v>
      </c>
      <c r="D123" s="86">
        <f>'ESTIMATED Earned Revenue'!$L124*1.07925</f>
        <v>66195607.722750001</v>
      </c>
      <c r="E123" s="87">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7">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42569.175900000002</v>
      </c>
      <c r="G123" s="88">
        <f t="shared" si="11"/>
        <v>2.8843456131350592E-3</v>
      </c>
      <c r="H123" s="89">
        <f t="shared" si="12"/>
        <v>6.4308157843786812E-4</v>
      </c>
      <c r="I123" s="90">
        <f t="shared" si="13"/>
        <v>-159634.4081</v>
      </c>
      <c r="J123" s="90">
        <f>C123*(1+'Control Panel'!$C$44)</f>
        <v>75011064.518317506</v>
      </c>
      <c r="K123" s="90">
        <f>D123*(1+'Control Panel'!$C$44)</f>
        <v>70829300.2633425</v>
      </c>
      <c r="L123" s="91">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1">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262068.41097436726</v>
      </c>
      <c r="N123" s="91">
        <f t="shared" si="14"/>
        <v>53798.721514367237</v>
      </c>
      <c r="O123" s="91">
        <f>J123*(1+'Control Panel'!$C$44)</f>
        <v>80261839.034599736</v>
      </c>
      <c r="P123" s="91">
        <f>K123*(1+'Control Panel'!$C$44)</f>
        <v>75787351.281776473</v>
      </c>
      <c r="Q123" s="91">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1">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280413.19974257296</v>
      </c>
      <c r="S123" s="91">
        <f t="shared" si="15"/>
        <v>65895.419598772918</v>
      </c>
      <c r="T123" s="91">
        <f>O123*(1+'Control Panel'!$C$44)</f>
        <v>85880167.767021716</v>
      </c>
      <c r="U123" s="91">
        <f>P123*(1+'Control Panel'!$C$44)</f>
        <v>81092465.871500835</v>
      </c>
      <c r="V123" s="91">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0">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300042.12372455309</v>
      </c>
      <c r="X123" s="91">
        <f t="shared" si="16"/>
        <v>79088.81017643903</v>
      </c>
      <c r="Y123" s="90">
        <f>T123*(1+'Control Panel'!$C$44)</f>
        <v>91891779.510713235</v>
      </c>
      <c r="Z123" s="90">
        <f>U123*(1+'Control Panel'!$C$44)</f>
        <v>86768938.482505903</v>
      </c>
      <c r="AA123" s="90">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0">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321045.07238527184</v>
      </c>
      <c r="AC123" s="92">
        <f t="shared" si="17"/>
        <v>93463.159430714324</v>
      </c>
      <c r="AD123" s="92">
        <f>Y123*(1+'Control Panel'!$C$44)</f>
        <v>98324204.076463163</v>
      </c>
      <c r="AE123" s="90">
        <f>Z123*(1+'Control Panel'!$C$44)</f>
        <v>92842764.176281318</v>
      </c>
      <c r="AF123" s="90">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0">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343518.22745224088</v>
      </c>
      <c r="AH123" s="90">
        <f t="shared" si="18"/>
        <v>109108.85710904666</v>
      </c>
      <c r="AI123" s="91">
        <f t="shared" si="21"/>
        <v>1105732.0664496659</v>
      </c>
      <c r="AJ123" s="91">
        <f t="shared" si="21"/>
        <v>1507087.0342790061</v>
      </c>
      <c r="AK123" s="91">
        <f t="shared" si="20"/>
        <v>401354.96782934014</v>
      </c>
    </row>
    <row r="124" spans="1:37" s="93" customFormat="1" ht="14" x14ac:dyDescent="0.3">
      <c r="A124" s="85" t="str">
        <f>'ESTIMATED Earned Revenue'!A125</f>
        <v>Menasha, WI</v>
      </c>
      <c r="B124" s="85"/>
      <c r="C124" s="86">
        <f>'ESTIMATED Earned Revenue'!$I125*1.07925</f>
        <v>71813932.426635012</v>
      </c>
      <c r="D124" s="86">
        <f>'ESTIMATED Earned Revenue'!$L125*1.07925</f>
        <v>69139239.568406254</v>
      </c>
      <c r="E124" s="87">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7">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42569.175900000002</v>
      </c>
      <c r="G124" s="88">
        <f t="shared" si="11"/>
        <v>2.8156595408080575E-3</v>
      </c>
      <c r="H124" s="89">
        <f t="shared" si="12"/>
        <v>6.1570211309428891E-4</v>
      </c>
      <c r="I124" s="90">
        <f t="shared" si="13"/>
        <v>-159634.4081</v>
      </c>
      <c r="J124" s="90">
        <f>C124*(1+'Control Panel'!$C$44)</f>
        <v>76840907.696499467</v>
      </c>
      <c r="K124" s="90">
        <f>D124*(1+'Control Panel'!$C$44)</f>
        <v>73978986.338194698</v>
      </c>
      <c r="L124" s="91">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1">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273722.24945132039</v>
      </c>
      <c r="N124" s="91">
        <f t="shared" si="14"/>
        <v>65452.559991320362</v>
      </c>
      <c r="O124" s="91">
        <f>J124*(1+'Control Panel'!$C$44)</f>
        <v>82219771.235254437</v>
      </c>
      <c r="P124" s="91">
        <f>K124*(1+'Control Panel'!$C$44)</f>
        <v>79157515.381868333</v>
      </c>
      <c r="Q124" s="91">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1">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292882.80691291287</v>
      </c>
      <c r="S124" s="91">
        <f t="shared" si="15"/>
        <v>78365.026769112825</v>
      </c>
      <c r="T124" s="91">
        <f>O124*(1+'Control Panel'!$C$44)</f>
        <v>87975155.221722245</v>
      </c>
      <c r="U124" s="91">
        <f>P124*(1+'Control Panel'!$C$44)</f>
        <v>84698541.45859912</v>
      </c>
      <c r="V124" s="91">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0">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313384.60339681676</v>
      </c>
      <c r="X124" s="91">
        <f t="shared" si="16"/>
        <v>92431.289848702698</v>
      </c>
      <c r="Y124" s="90">
        <f>T124*(1+'Control Panel'!$C$44)</f>
        <v>94133416.087242812</v>
      </c>
      <c r="Z124" s="90">
        <f>U124*(1+'Control Panel'!$C$44)</f>
        <v>90627439.360701069</v>
      </c>
      <c r="AA124" s="90">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0">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335321.52563459397</v>
      </c>
      <c r="AC124" s="92">
        <f t="shared" si="17"/>
        <v>107739.61268003646</v>
      </c>
      <c r="AD124" s="92">
        <f>Y124*(1+'Control Panel'!$C$44)</f>
        <v>100722755.21334982</v>
      </c>
      <c r="AE124" s="90">
        <f>Z124*(1+'Control Panel'!$C$44)</f>
        <v>96971360.115950152</v>
      </c>
      <c r="AF124" s="90">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0">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358794.03242901555</v>
      </c>
      <c r="AH124" s="90">
        <f t="shared" si="18"/>
        <v>124384.66208582133</v>
      </c>
      <c r="AI124" s="91">
        <f t="shared" si="21"/>
        <v>1105732.0664496659</v>
      </c>
      <c r="AJ124" s="91">
        <f t="shared" si="21"/>
        <v>1574105.2178246595</v>
      </c>
      <c r="AK124" s="91">
        <f t="shared" si="20"/>
        <v>468373.15137499361</v>
      </c>
    </row>
    <row r="125" spans="1:37" s="93" customFormat="1" ht="14" x14ac:dyDescent="0.3">
      <c r="A125" s="85" t="str">
        <f>'ESTIMATED Earned Revenue'!A126</f>
        <v>Great Falls, MT</v>
      </c>
      <c r="B125" s="85"/>
      <c r="C125" s="86">
        <f>'ESTIMATED Earned Revenue'!$I126*1.07925</f>
        <v>72728489.092484996</v>
      </c>
      <c r="D125" s="86">
        <f>'ESTIMATED Earned Revenue'!$L126*1.07925</f>
        <v>54378137.04738</v>
      </c>
      <c r="E125" s="87">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7">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42569.175900000002</v>
      </c>
      <c r="G125" s="88">
        <f t="shared" si="11"/>
        <v>2.7802527802120065E-3</v>
      </c>
      <c r="H125" s="89">
        <f t="shared" si="12"/>
        <v>7.8283623182804555E-4</v>
      </c>
      <c r="I125" s="90">
        <f t="shared" si="13"/>
        <v>-159634.4081</v>
      </c>
      <c r="J125" s="90">
        <f>C125*(1+'Control Panel'!$C$44)</f>
        <v>77819483.328958943</v>
      </c>
      <c r="K125" s="90">
        <f>D125*(1+'Control Panel'!$C$44)</f>
        <v>58184606.6406966</v>
      </c>
      <c r="L125" s="91">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1">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215283.04457057742</v>
      </c>
      <c r="N125" s="91">
        <f t="shared" si="14"/>
        <v>7013.355110577395</v>
      </c>
      <c r="O125" s="91">
        <f>J125*(1+'Control Panel'!$C$44)</f>
        <v>83266847.161986068</v>
      </c>
      <c r="P125" s="91">
        <f>K125*(1+'Control Panel'!$C$44)</f>
        <v>62257529.105545364</v>
      </c>
      <c r="Q125" s="91">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1">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230352.85769051785</v>
      </c>
      <c r="S125" s="91">
        <f t="shared" si="15"/>
        <v>15835.077546717803</v>
      </c>
      <c r="T125" s="91">
        <f>O125*(1+'Control Panel'!$C$44)</f>
        <v>89095526.463325098</v>
      </c>
      <c r="U125" s="91">
        <f>P125*(1+'Control Panel'!$C$44)</f>
        <v>66615556.14293354</v>
      </c>
      <c r="V125" s="91">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0">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246477.5577288541</v>
      </c>
      <c r="X125" s="91">
        <f t="shared" si="16"/>
        <v>25524.244180740032</v>
      </c>
      <c r="Y125" s="90">
        <f>T125*(1+'Control Panel'!$C$44)</f>
        <v>95332213.315757856</v>
      </c>
      <c r="Z125" s="90">
        <f>U125*(1+'Control Panel'!$C$44)</f>
        <v>71278645.072938889</v>
      </c>
      <c r="AA125" s="90">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0">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263730.98676987388</v>
      </c>
      <c r="AC125" s="92">
        <f t="shared" si="17"/>
        <v>36149.073815316369</v>
      </c>
      <c r="AD125" s="92">
        <f>Y125*(1+'Control Panel'!$C$44)</f>
        <v>102005468.24786091</v>
      </c>
      <c r="AE125" s="90">
        <f>Z125*(1+'Control Panel'!$C$44)</f>
        <v>76268150.228044614</v>
      </c>
      <c r="AF125" s="90">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0">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282192.15584376507</v>
      </c>
      <c r="AH125" s="90">
        <f t="shared" si="18"/>
        <v>47782.785500570841</v>
      </c>
      <c r="AI125" s="91">
        <f t="shared" si="21"/>
        <v>1105732.0664496659</v>
      </c>
      <c r="AJ125" s="91">
        <f t="shared" si="21"/>
        <v>1238036.6026035883</v>
      </c>
      <c r="AK125" s="91">
        <f t="shared" si="20"/>
        <v>132304.53615392232</v>
      </c>
    </row>
    <row r="126" spans="1:37" s="93" customFormat="1" ht="14" x14ac:dyDescent="0.3">
      <c r="A126" s="85" t="str">
        <f>'ESTIMATED Earned Revenue'!A127</f>
        <v>Charleston, SC</v>
      </c>
      <c r="B126" s="85"/>
      <c r="C126" s="86">
        <f>'ESTIMATED Earned Revenue'!$I127*1.07925</f>
        <v>77430538.705500007</v>
      </c>
      <c r="D126" s="86">
        <f>'ESTIMATED Earned Revenue'!$L127*1.07925</f>
        <v>64753348.207875006</v>
      </c>
      <c r="E126" s="87">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7">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42569.175900000002</v>
      </c>
      <c r="G126" s="88">
        <f t="shared" si="11"/>
        <v>2.611419052230321E-3</v>
      </c>
      <c r="H126" s="89">
        <f t="shared" si="12"/>
        <v>6.5740501577373162E-4</v>
      </c>
      <c r="I126" s="90">
        <f t="shared" si="13"/>
        <v>-159634.4081</v>
      </c>
      <c r="J126" s="90">
        <f>C126*(1+'Control Panel'!$C$44)</f>
        <v>82850676.414885014</v>
      </c>
      <c r="K126" s="90">
        <f>D126*(1+'Control Panel'!$C$44)</f>
        <v>69286082.582426265</v>
      </c>
      <c r="L126" s="91">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1">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256358.50555497719</v>
      </c>
      <c r="N126" s="91">
        <f t="shared" si="14"/>
        <v>48088.81609497717</v>
      </c>
      <c r="O126" s="91">
        <f>J126*(1+'Control Panel'!$C$44)</f>
        <v>88650223.763926968</v>
      </c>
      <c r="P126" s="91">
        <f>K126*(1+'Control Panel'!$C$44)</f>
        <v>74136108.363196105</v>
      </c>
      <c r="Q126" s="91">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1">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274303.60094382562</v>
      </c>
      <c r="S126" s="91">
        <f t="shared" si="15"/>
        <v>59785.820800025569</v>
      </c>
      <c r="T126" s="91">
        <f>O126*(1+'Control Panel'!$C$44)</f>
        <v>94855739.427401856</v>
      </c>
      <c r="U126" s="91">
        <f>P126*(1+'Control Panel'!$C$44)</f>
        <v>79325635.948619843</v>
      </c>
      <c r="V126" s="91">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0">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293504.85300989344</v>
      </c>
      <c r="X126" s="91">
        <f t="shared" si="16"/>
        <v>72551.539461779379</v>
      </c>
      <c r="Y126" s="90">
        <f>T126*(1+'Control Panel'!$C$44)</f>
        <v>101495641.18731999</v>
      </c>
      <c r="Z126" s="90">
        <f>U126*(1+'Control Panel'!$C$44)</f>
        <v>84878430.465023234</v>
      </c>
      <c r="AA126" s="90">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0">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314050.19272058597</v>
      </c>
      <c r="AC126" s="92">
        <f t="shared" si="17"/>
        <v>86468.279766028456</v>
      </c>
      <c r="AD126" s="92">
        <f>Y126*(1+'Control Panel'!$C$44)</f>
        <v>108600336.07043239</v>
      </c>
      <c r="AE126" s="90">
        <f>Z126*(1+'Control Panel'!$C$44)</f>
        <v>90819920.59757486</v>
      </c>
      <c r="AF126" s="90">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0">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336033.70621102699</v>
      </c>
      <c r="AH126" s="90">
        <f t="shared" si="18"/>
        <v>101624.33586783276</v>
      </c>
      <c r="AI126" s="91">
        <f t="shared" si="21"/>
        <v>1105732.0664496659</v>
      </c>
      <c r="AJ126" s="91">
        <f t="shared" si="21"/>
        <v>1474250.8584403091</v>
      </c>
      <c r="AK126" s="91">
        <f t="shared" si="20"/>
        <v>368518.79199064313</v>
      </c>
    </row>
    <row r="127" spans="1:37" s="93" customFormat="1" ht="14" x14ac:dyDescent="0.3">
      <c r="A127" s="85" t="str">
        <f>'ESTIMATED Earned Revenue'!A128</f>
        <v>Saint Petersburg, FL</v>
      </c>
      <c r="B127" s="85"/>
      <c r="C127" s="86">
        <f>'ESTIMATED Earned Revenue'!$I128*1.07925</f>
        <v>79177006.914329991</v>
      </c>
      <c r="D127" s="86">
        <f>'ESTIMATED Earned Revenue'!$L128*1.07925</f>
        <v>68675375.177111238</v>
      </c>
      <c r="E127" s="87">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7">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42569.175900000002</v>
      </c>
      <c r="G127" s="88">
        <f t="shared" si="11"/>
        <v>2.5538169713687905E-3</v>
      </c>
      <c r="H127" s="89">
        <f t="shared" si="12"/>
        <v>6.1986084226282976E-4</v>
      </c>
      <c r="I127" s="90">
        <f t="shared" si="13"/>
        <v>-159634.4081</v>
      </c>
      <c r="J127" s="90">
        <f>C127*(1+'Control Panel'!$C$44)</f>
        <v>84719397.398333102</v>
      </c>
      <c r="K127" s="90">
        <f>D127*(1+'Control Panel'!$C$44)</f>
        <v>73482651.439509034</v>
      </c>
      <c r="L127" s="91">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1">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271885.81032618345</v>
      </c>
      <c r="N127" s="91">
        <f t="shared" si="14"/>
        <v>63616.120866183424</v>
      </c>
      <c r="O127" s="91">
        <f>J127*(1+'Control Panel'!$C$44)</f>
        <v>90649755.21621643</v>
      </c>
      <c r="P127" s="91">
        <f>K127*(1+'Control Panel'!$C$44)</f>
        <v>78626437.040274665</v>
      </c>
      <c r="Q127" s="91">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1">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290917.81704901624</v>
      </c>
      <c r="S127" s="91">
        <f t="shared" si="15"/>
        <v>76400.036905216199</v>
      </c>
      <c r="T127" s="91">
        <f>O127*(1+'Control Panel'!$C$44)</f>
        <v>96995238.081351593</v>
      </c>
      <c r="U127" s="91">
        <f>P127*(1+'Control Panel'!$C$44)</f>
        <v>84130287.633093894</v>
      </c>
      <c r="V127" s="91">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0">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311282.06424244744</v>
      </c>
      <c r="X127" s="91">
        <f t="shared" si="16"/>
        <v>90328.750694333372</v>
      </c>
      <c r="Y127" s="90">
        <f>T127*(1+'Control Panel'!$C$44)</f>
        <v>103784904.74704622</v>
      </c>
      <c r="Z127" s="90">
        <f>U127*(1+'Control Panel'!$C$44)</f>
        <v>90019407.767410472</v>
      </c>
      <c r="AA127" s="90">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0">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333071.80873941875</v>
      </c>
      <c r="AC127" s="92">
        <f t="shared" si="17"/>
        <v>105489.89578486123</v>
      </c>
      <c r="AD127" s="92">
        <f>Y127*(1+'Control Panel'!$C$44)</f>
        <v>111049848.07933946</v>
      </c>
      <c r="AE127" s="90">
        <f>Z127*(1+'Control Panel'!$C$44)</f>
        <v>96320766.311129212</v>
      </c>
      <c r="AF127" s="90">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0">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356386.83535117807</v>
      </c>
      <c r="AH127" s="90">
        <f t="shared" si="18"/>
        <v>121977.46500798385</v>
      </c>
      <c r="AI127" s="91">
        <f t="shared" si="21"/>
        <v>1105732.0664496659</v>
      </c>
      <c r="AJ127" s="91">
        <f t="shared" si="21"/>
        <v>1563544.3357082438</v>
      </c>
      <c r="AK127" s="91">
        <f t="shared" si="20"/>
        <v>457812.26925857784</v>
      </c>
    </row>
    <row r="128" spans="1:37" s="93" customFormat="1" ht="14" x14ac:dyDescent="0.3">
      <c r="A128" s="85" t="str">
        <f>'ESTIMATED Earned Revenue'!A129</f>
        <v>Washington, DC</v>
      </c>
      <c r="B128" s="85"/>
      <c r="C128" s="86">
        <f>'ESTIMATED Earned Revenue'!$I129*1.07925</f>
        <v>79867432.39779751</v>
      </c>
      <c r="D128" s="86">
        <f>'ESTIMATED Earned Revenue'!$L129*1.07925</f>
        <v>61181670.616785012</v>
      </c>
      <c r="E128" s="87">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7">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42569.175900000002</v>
      </c>
      <c r="G128" s="88">
        <f t="shared" si="11"/>
        <v>2.5317401339870309E-3</v>
      </c>
      <c r="H128" s="89">
        <f t="shared" si="12"/>
        <v>6.9578315647237775E-4</v>
      </c>
      <c r="I128" s="90">
        <f t="shared" si="13"/>
        <v>-159634.4081</v>
      </c>
      <c r="J128" s="90">
        <f>C128*(1+'Control Panel'!$C$44)</f>
        <v>85458152.665643334</v>
      </c>
      <c r="K128" s="90">
        <f>D128*(1+'Control Panel'!$C$44)</f>
        <v>65464387.55995997</v>
      </c>
      <c r="L128" s="91">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1">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242218.23397185191</v>
      </c>
      <c r="N128" s="91">
        <f t="shared" si="14"/>
        <v>33948.544511851884</v>
      </c>
      <c r="O128" s="91">
        <f>J128*(1+'Control Panel'!$C$44)</f>
        <v>91440223.352238372</v>
      </c>
      <c r="P128" s="91">
        <f>K128*(1+'Control Panel'!$C$44)</f>
        <v>70046894.689157173</v>
      </c>
      <c r="Q128" s="91">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1">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259173.51034988154</v>
      </c>
      <c r="S128" s="91">
        <f t="shared" si="15"/>
        <v>44655.730206081498</v>
      </c>
      <c r="T128" s="91">
        <f>O128*(1+'Control Panel'!$C$44)</f>
        <v>97841038.986895069</v>
      </c>
      <c r="U128" s="91">
        <f>P128*(1+'Control Panel'!$C$44)</f>
        <v>74950177.317398176</v>
      </c>
      <c r="V128" s="91">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0">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277315.65607437328</v>
      </c>
      <c r="X128" s="91">
        <f t="shared" si="16"/>
        <v>56362.342526259221</v>
      </c>
      <c r="Y128" s="90">
        <f>T128*(1+'Control Panel'!$C$44)</f>
        <v>104689911.71597773</v>
      </c>
      <c r="Z128" s="90">
        <f>U128*(1+'Control Panel'!$C$44)</f>
        <v>80196689.729616046</v>
      </c>
      <c r="AA128" s="90">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0">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296727.75199957937</v>
      </c>
      <c r="AC128" s="92">
        <f t="shared" si="17"/>
        <v>69145.839045021858</v>
      </c>
      <c r="AD128" s="92">
        <f>Y128*(1+'Control Panel'!$C$44)</f>
        <v>112018205.53609617</v>
      </c>
      <c r="AE128" s="90">
        <f>Z128*(1+'Control Panel'!$C$44)</f>
        <v>85810458.010689169</v>
      </c>
      <c r="AF128" s="90">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0">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317498.69463954994</v>
      </c>
      <c r="AH128" s="90">
        <f t="shared" si="18"/>
        <v>83089.324296355713</v>
      </c>
      <c r="AI128" s="91">
        <f t="shared" si="21"/>
        <v>1105732.0664496659</v>
      </c>
      <c r="AJ128" s="91">
        <f t="shared" si="21"/>
        <v>1392933.8470352362</v>
      </c>
      <c r="AK128" s="91">
        <f t="shared" si="20"/>
        <v>287201.78058557026</v>
      </c>
    </row>
    <row r="129" spans="1:37" s="93" customFormat="1" ht="14" x14ac:dyDescent="0.3">
      <c r="A129" s="85" t="str">
        <f>'ESTIMATED Earned Revenue'!A130</f>
        <v>San Diego, CA</v>
      </c>
      <c r="B129" s="85"/>
      <c r="C129" s="86">
        <f>'ESTIMATED Earned Revenue'!$I130*1.07925</f>
        <v>82542803.041215003</v>
      </c>
      <c r="D129" s="86">
        <f>'ESTIMATED Earned Revenue'!$L130*1.07925</f>
        <v>79430878.935000002</v>
      </c>
      <c r="E129" s="87">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7">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42569.175900000002</v>
      </c>
      <c r="G129" s="88">
        <f t="shared" si="11"/>
        <v>2.4496815779206866E-3</v>
      </c>
      <c r="H129" s="89">
        <f t="shared" si="12"/>
        <v>5.3592729264440443E-4</v>
      </c>
      <c r="I129" s="90">
        <f t="shared" si="13"/>
        <v>-159634.4081</v>
      </c>
      <c r="J129" s="90">
        <f>C129*(1+'Control Panel'!$C$44)</f>
        <v>88320799.254100055</v>
      </c>
      <c r="K129" s="90">
        <f>D129*(1+'Control Panel'!$C$44)</f>
        <v>84991040.460450009</v>
      </c>
      <c r="L129" s="91">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1">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314466.84970366507</v>
      </c>
      <c r="N129" s="91">
        <f t="shared" si="14"/>
        <v>106197.16024366504</v>
      </c>
      <c r="O129" s="91">
        <f>J129*(1+'Control Panel'!$C$44)</f>
        <v>94503255.201887071</v>
      </c>
      <c r="P129" s="91">
        <f>K129*(1+'Control Panel'!$C$44)</f>
        <v>90940413.292681515</v>
      </c>
      <c r="Q129" s="91">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1">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336479.52918292163</v>
      </c>
      <c r="S129" s="91">
        <f t="shared" si="15"/>
        <v>121961.74903912158</v>
      </c>
      <c r="T129" s="91">
        <f>O129*(1+'Control Panel'!$C$44)</f>
        <v>101118483.06601918</v>
      </c>
      <c r="U129" s="91">
        <f>P129*(1+'Control Panel'!$C$44)</f>
        <v>97306242.223169222</v>
      </c>
      <c r="V129" s="91">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0">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360033.09622572613</v>
      </c>
      <c r="X129" s="91">
        <f t="shared" si="16"/>
        <v>139079.78267761206</v>
      </c>
      <c r="Y129" s="90">
        <f>T129*(1+'Control Panel'!$C$44)</f>
        <v>108196776.88064052</v>
      </c>
      <c r="Z129" s="90">
        <f>U129*(1+'Control Panel'!$C$44)</f>
        <v>104117679.17879108</v>
      </c>
      <c r="AA129" s="90">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0">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385235.41296152701</v>
      </c>
      <c r="AC129" s="92">
        <f t="shared" si="17"/>
        <v>157653.50000696949</v>
      </c>
      <c r="AD129" s="92">
        <f>Y129*(1+'Control Panel'!$C$44)</f>
        <v>115770551.26228537</v>
      </c>
      <c r="AE129" s="90">
        <f>Z129*(1+'Control Panel'!$C$44)</f>
        <v>111405916.72130646</v>
      </c>
      <c r="AF129" s="90">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0">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412201.89186883392</v>
      </c>
      <c r="AH129" s="90">
        <f t="shared" si="18"/>
        <v>177792.52152563969</v>
      </c>
      <c r="AI129" s="91">
        <f t="shared" si="21"/>
        <v>1105732.0664496659</v>
      </c>
      <c r="AJ129" s="91">
        <f t="shared" si="21"/>
        <v>1808416.7799426739</v>
      </c>
      <c r="AK129" s="91">
        <f t="shared" si="20"/>
        <v>702684.71349300793</v>
      </c>
    </row>
    <row r="130" spans="1:37" s="93" customFormat="1" ht="14" x14ac:dyDescent="0.3">
      <c r="A130" s="85" t="str">
        <f>'ESTIMATED Earned Revenue'!A131</f>
        <v>Harrisburg, PA</v>
      </c>
      <c r="B130" s="85"/>
      <c r="C130" s="86">
        <f>'ESTIMATED Earned Revenue'!$I131*1.07925</f>
        <v>83607767.850779995</v>
      </c>
      <c r="D130" s="86">
        <f>'ESTIMATED Earned Revenue'!$L131*1.07925</f>
        <v>75559424.104417503</v>
      </c>
      <c r="E130" s="87">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7">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42569.175900000002</v>
      </c>
      <c r="G130" s="88">
        <f t="shared" si="11"/>
        <v>2.4184784404349289E-3</v>
      </c>
      <c r="H130" s="89">
        <f t="shared" si="12"/>
        <v>5.6338671720383379E-4</v>
      </c>
      <c r="I130" s="90">
        <f t="shared" si="13"/>
        <v>-159634.4081</v>
      </c>
      <c r="J130" s="90">
        <f>C130*(1+'Control Panel'!$C$44)</f>
        <v>89460311.6003346</v>
      </c>
      <c r="K130" s="90">
        <f>D130*(1+'Control Panel'!$C$44)</f>
        <v>80848583.791726738</v>
      </c>
      <c r="L130" s="91">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1">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299139.76002938894</v>
      </c>
      <c r="N130" s="91">
        <f t="shared" si="14"/>
        <v>90870.070569388918</v>
      </c>
      <c r="O130" s="91">
        <f>J130*(1+'Control Panel'!$C$44)</f>
        <v>95722533.412358031</v>
      </c>
      <c r="P130" s="91">
        <f>K130*(1+'Control Panel'!$C$44)</f>
        <v>86507984.657147616</v>
      </c>
      <c r="Q130" s="91">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1">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320079.54323144618</v>
      </c>
      <c r="S130" s="91">
        <f t="shared" si="15"/>
        <v>105561.76308764613</v>
      </c>
      <c r="T130" s="91">
        <f>O130*(1+'Control Panel'!$C$44)</f>
        <v>102423110.7512231</v>
      </c>
      <c r="U130" s="91">
        <f>P130*(1+'Control Panel'!$C$44)</f>
        <v>92563543.583147958</v>
      </c>
      <c r="V130" s="91">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0">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342485.11125764746</v>
      </c>
      <c r="X130" s="91">
        <f t="shared" si="16"/>
        <v>121531.79770953339</v>
      </c>
      <c r="Y130" s="90">
        <f>T130*(1+'Control Panel'!$C$44)</f>
        <v>109592728.50380872</v>
      </c>
      <c r="Z130" s="90">
        <f>U130*(1+'Control Panel'!$C$44)</f>
        <v>99042991.633968323</v>
      </c>
      <c r="AA130" s="90">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0">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366459.06904568279</v>
      </c>
      <c r="AC130" s="92">
        <f t="shared" si="17"/>
        <v>138877.15609112527</v>
      </c>
      <c r="AD130" s="92">
        <f>Y130*(1+'Control Panel'!$C$44)</f>
        <v>117264219.49907534</v>
      </c>
      <c r="AE130" s="90">
        <f>Z130*(1+'Control Panel'!$C$44)</f>
        <v>105976001.04834612</v>
      </c>
      <c r="AF130" s="90">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0">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392111.20387888065</v>
      </c>
      <c r="AH130" s="90">
        <f t="shared" si="18"/>
        <v>157701.83353568643</v>
      </c>
      <c r="AI130" s="91">
        <f t="shared" si="21"/>
        <v>1105732.0664496659</v>
      </c>
      <c r="AJ130" s="91">
        <f t="shared" si="21"/>
        <v>1720274.6874430461</v>
      </c>
      <c r="AK130" s="91">
        <f t="shared" si="20"/>
        <v>614542.6209933802</v>
      </c>
    </row>
    <row r="131" spans="1:37" s="93" customFormat="1" ht="14" x14ac:dyDescent="0.3">
      <c r="A131" s="85" t="str">
        <f>'ESTIMATED Earned Revenue'!A132</f>
        <v>Montreal, QC</v>
      </c>
      <c r="B131" s="85"/>
      <c r="C131" s="86">
        <f>'ESTIMATED Earned Revenue'!$I132*1.07925</f>
        <v>84188843.217000008</v>
      </c>
      <c r="D131" s="86">
        <f>'ESTIMATED Earned Revenue'!$L132*1.07925</f>
        <v>79040401.96800001</v>
      </c>
      <c r="E131" s="87">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7">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42569.175900000002</v>
      </c>
      <c r="G131" s="88">
        <f t="shared" ref="G131:G157" si="22">E131/$C131</f>
        <v>2.4017859881838789E-3</v>
      </c>
      <c r="H131" s="89">
        <f t="shared" ref="H131:H157" si="23">F131/$D131</f>
        <v>5.3857489132247069E-4</v>
      </c>
      <c r="I131" s="90">
        <f t="shared" ref="I131:I157" si="24">F131-E131</f>
        <v>-159634.4081</v>
      </c>
      <c r="J131" s="90">
        <f>C131*(1+'Control Panel'!$C$44)</f>
        <v>90082062.242190018</v>
      </c>
      <c r="K131" s="90">
        <f>D131*(1+'Control Panel'!$C$44)</f>
        <v>84573230.105760008</v>
      </c>
      <c r="L131" s="91">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1">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312920.95139131206</v>
      </c>
      <c r="N131" s="91">
        <f t="shared" ref="N131:N157" si="25">M131-L131</f>
        <v>104651.26193131204</v>
      </c>
      <c r="O131" s="91">
        <f>J131*(1+'Control Panel'!$C$44)</f>
        <v>96387806.599143326</v>
      </c>
      <c r="P131" s="91">
        <f>K131*(1+'Control Panel'!$C$44)</f>
        <v>90493356.213163212</v>
      </c>
      <c r="Q131" s="91">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1">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334825.41798870388</v>
      </c>
      <c r="S131" s="91">
        <f t="shared" ref="S131:S157" si="26">R131-Q131</f>
        <v>120307.63784490383</v>
      </c>
      <c r="T131" s="91">
        <f>O131*(1+'Control Panel'!$C$44)</f>
        <v>103134953.06108336</v>
      </c>
      <c r="U131" s="91">
        <f>P131*(1+'Control Panel'!$C$44)</f>
        <v>96827891.148084641</v>
      </c>
      <c r="V131" s="91">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0">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358263.19724791317</v>
      </c>
      <c r="X131" s="91">
        <f t="shared" ref="X131:X157" si="27">W131-V131</f>
        <v>137309.8836997991</v>
      </c>
      <c r="Y131" s="90">
        <f>T131*(1+'Control Panel'!$C$44)</f>
        <v>110354399.7753592</v>
      </c>
      <c r="Z131" s="90">
        <f>U131*(1+'Control Panel'!$C$44)</f>
        <v>103605843.52845058</v>
      </c>
      <c r="AA131" s="90">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0">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383341.62105526717</v>
      </c>
      <c r="AC131" s="92">
        <f t="shared" ref="AC131:AC157" si="28">AB131-AA131</f>
        <v>155759.70810070966</v>
      </c>
      <c r="AD131" s="92">
        <f>Y131*(1+'Control Panel'!$C$44)</f>
        <v>118079207.75963435</v>
      </c>
      <c r="AE131" s="90">
        <f>Z131*(1+'Control Panel'!$C$44)</f>
        <v>110858252.57544212</v>
      </c>
      <c r="AF131" s="90">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0">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410175.53452913585</v>
      </c>
      <c r="AH131" s="90">
        <f t="shared" ref="AH131:AH157" si="29">AG131-AF131</f>
        <v>175766.16418594163</v>
      </c>
      <c r="AI131" s="91">
        <f t="shared" ref="AI131:AJ157" si="30">L131+Q131+V131+AA131+AF131</f>
        <v>1105732.0664496659</v>
      </c>
      <c r="AJ131" s="91">
        <f t="shared" si="30"/>
        <v>1799526.7222123321</v>
      </c>
      <c r="AK131" s="91">
        <f t="shared" ref="AK131:AK157" si="31">AJ131-AI131</f>
        <v>693794.65576266614</v>
      </c>
    </row>
    <row r="132" spans="1:37" s="93" customFormat="1" ht="14" x14ac:dyDescent="0.3">
      <c r="A132" s="85" t="str">
        <f>'ESTIMATED Earned Revenue'!A133</f>
        <v>San Francisco, CA</v>
      </c>
      <c r="B132" s="85"/>
      <c r="C132" s="86">
        <f>'ESTIMATED Earned Revenue'!$I133*1.07925</f>
        <v>84817827.89374502</v>
      </c>
      <c r="D132" s="86">
        <f>'ESTIMATED Earned Revenue'!$L133*1.07925</f>
        <v>78204094.019201264</v>
      </c>
      <c r="E132" s="87">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7">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42569.175900000002</v>
      </c>
      <c r="G132" s="88">
        <f t="shared" si="22"/>
        <v>2.3839750323871676E-3</v>
      </c>
      <c r="H132" s="89">
        <f t="shared" si="23"/>
        <v>5.4433436553268035E-4</v>
      </c>
      <c r="I132" s="90">
        <f t="shared" si="24"/>
        <v>-159634.4081</v>
      </c>
      <c r="J132" s="90">
        <f>C132*(1+'Control Panel'!$C$44)</f>
        <v>90755075.846307173</v>
      </c>
      <c r="K132" s="90">
        <f>D132*(1+'Control Panel'!$C$44)</f>
        <v>83678380.600545362</v>
      </c>
      <c r="L132" s="91">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1">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309610.00822201784</v>
      </c>
      <c r="N132" s="91">
        <f t="shared" si="25"/>
        <v>101340.31876201782</v>
      </c>
      <c r="O132" s="91">
        <f>J132*(1+'Control Panel'!$C$44)</f>
        <v>97107931.155548677</v>
      </c>
      <c r="P132" s="91">
        <f>K132*(1+'Control Panel'!$C$44)</f>
        <v>89535867.242583543</v>
      </c>
      <c r="Q132" s="91">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1">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331282.70879755914</v>
      </c>
      <c r="S132" s="91">
        <f t="shared" si="26"/>
        <v>116764.9286537591</v>
      </c>
      <c r="T132" s="91">
        <f>O132*(1+'Control Panel'!$C$44)</f>
        <v>103905486.33643709</v>
      </c>
      <c r="U132" s="91">
        <f>P132*(1+'Control Panel'!$C$44)</f>
        <v>95803377.949564397</v>
      </c>
      <c r="V132" s="91">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0">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354472.49841338827</v>
      </c>
      <c r="X132" s="91">
        <f t="shared" si="27"/>
        <v>133519.1848652742</v>
      </c>
      <c r="Y132" s="90">
        <f>T132*(1+'Control Panel'!$C$44)</f>
        <v>111178870.37998769</v>
      </c>
      <c r="Z132" s="90">
        <f>U132*(1+'Control Panel'!$C$44)</f>
        <v>102509614.40603392</v>
      </c>
      <c r="AA132" s="90">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0">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379285.5733023255</v>
      </c>
      <c r="AC132" s="92">
        <f t="shared" si="28"/>
        <v>151703.66034776799</v>
      </c>
      <c r="AD132" s="92">
        <f>Y132*(1+'Control Panel'!$C$44)</f>
        <v>118961391.30658683</v>
      </c>
      <c r="AE132" s="90">
        <f>Z132*(1+'Control Panel'!$C$44)</f>
        <v>109685287.41445629</v>
      </c>
      <c r="AF132" s="90">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0">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405835.56343348831</v>
      </c>
      <c r="AH132" s="90">
        <f t="shared" si="29"/>
        <v>171426.19309029408</v>
      </c>
      <c r="AI132" s="91">
        <f t="shared" si="30"/>
        <v>1105732.0664496659</v>
      </c>
      <c r="AJ132" s="91">
        <f t="shared" si="30"/>
        <v>1780486.3521687791</v>
      </c>
      <c r="AK132" s="91">
        <f t="shared" si="31"/>
        <v>674754.28571911319</v>
      </c>
    </row>
    <row r="133" spans="1:37" s="93" customFormat="1" ht="14" x14ac:dyDescent="0.3">
      <c r="A133" s="85" t="str">
        <f>'ESTIMATED Earned Revenue'!A134</f>
        <v>Richmond, VA</v>
      </c>
      <c r="B133" s="85"/>
      <c r="C133" s="86">
        <f>'ESTIMATED Earned Revenue'!$I134*1.07925</f>
        <v>88207498.584749997</v>
      </c>
      <c r="D133" s="86">
        <f>'ESTIMATED Earned Revenue'!$L134*1.07925</f>
        <v>78130947.672375008</v>
      </c>
      <c r="E133" s="87">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7">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42569.175900000002</v>
      </c>
      <c r="G133" s="88">
        <f t="shared" si="22"/>
        <v>2.2923627497011749E-3</v>
      </c>
      <c r="H133" s="89">
        <f t="shared" si="23"/>
        <v>5.4484397243592263E-4</v>
      </c>
      <c r="I133" s="90">
        <f t="shared" si="24"/>
        <v>-159634.4081</v>
      </c>
      <c r="J133" s="90">
        <f>C133*(1+'Control Panel'!$C$44)</f>
        <v>94382023.485682502</v>
      </c>
      <c r="K133" s="90">
        <f>D133*(1+'Control Panel'!$C$44)</f>
        <v>83600114.009441257</v>
      </c>
      <c r="L133" s="91">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1">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309320.42183493264</v>
      </c>
      <c r="N133" s="91">
        <f t="shared" si="25"/>
        <v>101050.73237493262</v>
      </c>
      <c r="O133" s="91">
        <f>J133*(1+'Control Panel'!$C$44)</f>
        <v>100988765.12968029</v>
      </c>
      <c r="P133" s="91">
        <f>K133*(1+'Control Panel'!$C$44)</f>
        <v>89452121.990102157</v>
      </c>
      <c r="Q133" s="91">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1">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330972.85136337799</v>
      </c>
      <c r="S133" s="91">
        <f t="shared" si="26"/>
        <v>116455.07121957795</v>
      </c>
      <c r="T133" s="91">
        <f>O133*(1+'Control Panel'!$C$44)</f>
        <v>108057978.68875791</v>
      </c>
      <c r="U133" s="91">
        <f>P133*(1+'Control Panel'!$C$44)</f>
        <v>95713770.529409319</v>
      </c>
      <c r="V133" s="91">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0">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354140.95095881447</v>
      </c>
      <c r="X133" s="91">
        <f t="shared" si="27"/>
        <v>133187.63741070041</v>
      </c>
      <c r="Y133" s="90">
        <f>T133*(1+'Control Panel'!$C$44)</f>
        <v>115622037.19697097</v>
      </c>
      <c r="Z133" s="90">
        <f>U133*(1+'Control Panel'!$C$44)</f>
        <v>102413734.46646798</v>
      </c>
      <c r="AA133" s="90">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0">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378930.81752593152</v>
      </c>
      <c r="AC133" s="92">
        <f t="shared" si="28"/>
        <v>151348.90457137401</v>
      </c>
      <c r="AD133" s="92">
        <f>Y133*(1+'Control Panel'!$C$44)</f>
        <v>123715579.80075894</v>
      </c>
      <c r="AE133" s="90">
        <f>Z133*(1+'Control Panel'!$C$44)</f>
        <v>109582695.87912074</v>
      </c>
      <c r="AF133" s="90">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0">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405455.97475274676</v>
      </c>
      <c r="AH133" s="90">
        <f t="shared" si="29"/>
        <v>171046.60440955253</v>
      </c>
      <c r="AI133" s="91">
        <f t="shared" si="30"/>
        <v>1105732.0664496659</v>
      </c>
      <c r="AJ133" s="91">
        <f t="shared" si="30"/>
        <v>1778821.0164358034</v>
      </c>
      <c r="AK133" s="91">
        <f t="shared" si="31"/>
        <v>673088.94998613745</v>
      </c>
    </row>
    <row r="134" spans="1:37" s="93" customFormat="1" ht="14" x14ac:dyDescent="0.3">
      <c r="A134" s="85" t="str">
        <f>'ESTIMATED Earned Revenue'!A135</f>
        <v>Gorham, ME</v>
      </c>
      <c r="B134" s="85"/>
      <c r="C134" s="86">
        <f>'ESTIMATED Earned Revenue'!$I135*1.07925</f>
        <v>89401903.480499998</v>
      </c>
      <c r="D134" s="86">
        <f>'ESTIMATED Earned Revenue'!$L135*1.07925</f>
        <v>59797133.255625002</v>
      </c>
      <c r="E134" s="87">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7">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42569.175900000002</v>
      </c>
      <c r="G134" s="88">
        <f t="shared" si="22"/>
        <v>2.2617368996411119E-3</v>
      </c>
      <c r="H134" s="89">
        <f t="shared" si="23"/>
        <v>7.1189325612019375E-4</v>
      </c>
      <c r="I134" s="90">
        <f t="shared" si="24"/>
        <v>-159634.4081</v>
      </c>
      <c r="J134" s="90">
        <f>C134*(1+'Control Panel'!$C$44)</f>
        <v>95660036.724134997</v>
      </c>
      <c r="K134" s="90">
        <f>D134*(1+'Control Panel'!$C$44)</f>
        <v>63982932.583518758</v>
      </c>
      <c r="L134" s="91">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1">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236736.85055901943</v>
      </c>
      <c r="N134" s="91">
        <f t="shared" si="25"/>
        <v>28467.161099019402</v>
      </c>
      <c r="O134" s="91">
        <f>J134*(1+'Control Panel'!$C$44)</f>
        <v>102356239.29482445</v>
      </c>
      <c r="P134" s="91">
        <f>K134*(1+'Control Panel'!$C$44)</f>
        <v>68461737.864365071</v>
      </c>
      <c r="Q134" s="91">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1">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253308.43009815077</v>
      </c>
      <c r="S134" s="91">
        <f t="shared" si="26"/>
        <v>38790.649954350723</v>
      </c>
      <c r="T134" s="91">
        <f>O134*(1+'Control Panel'!$C$44)</f>
        <v>109521176.04546218</v>
      </c>
      <c r="U134" s="91">
        <f>P134*(1+'Control Panel'!$C$44)</f>
        <v>73254059.514870629</v>
      </c>
      <c r="V134" s="91">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0">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271040.02020502131</v>
      </c>
      <c r="X134" s="91">
        <f t="shared" si="27"/>
        <v>50086.706656907249</v>
      </c>
      <c r="Y134" s="90">
        <f>T134*(1+'Control Panel'!$C$44)</f>
        <v>117187658.36864454</v>
      </c>
      <c r="Z134" s="90">
        <f>U134*(1+'Control Panel'!$C$44)</f>
        <v>78381843.680911571</v>
      </c>
      <c r="AA134" s="90">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0">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290012.82161937281</v>
      </c>
      <c r="AC134" s="92">
        <f t="shared" si="28"/>
        <v>62430.908664815302</v>
      </c>
      <c r="AD134" s="92">
        <f>Y134*(1+'Control Panel'!$C$44)</f>
        <v>125390794.45444965</v>
      </c>
      <c r="AE134" s="90">
        <f>Z134*(1+'Control Panel'!$C$44)</f>
        <v>83868572.738575384</v>
      </c>
      <c r="AF134" s="90">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0">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310313.71913272893</v>
      </c>
      <c r="AH134" s="90">
        <f t="shared" si="29"/>
        <v>75904.348789534706</v>
      </c>
      <c r="AI134" s="91">
        <f t="shared" si="30"/>
        <v>1105732.0664496659</v>
      </c>
      <c r="AJ134" s="91">
        <f t="shared" si="30"/>
        <v>1361411.8416142932</v>
      </c>
      <c r="AK134" s="91">
        <f t="shared" si="31"/>
        <v>255679.77516462724</v>
      </c>
    </row>
    <row r="135" spans="1:37" s="93" customFormat="1" ht="14" x14ac:dyDescent="0.3">
      <c r="A135" s="85" t="str">
        <f>'ESTIMATED Earned Revenue'!A136</f>
        <v>Charlotte, NC</v>
      </c>
      <c r="B135" s="85"/>
      <c r="C135" s="86">
        <f>'ESTIMATED Earned Revenue'!$I136*1.07925</f>
        <v>90050275.869000003</v>
      </c>
      <c r="D135" s="86">
        <f>'ESTIMATED Earned Revenue'!$L136*1.07925</f>
        <v>81022784.55675</v>
      </c>
      <c r="E135" s="87">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7">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42569.175900000002</v>
      </c>
      <c r="G135" s="88">
        <f t="shared" si="22"/>
        <v>2.2454521326970085E-3</v>
      </c>
      <c r="H135" s="89">
        <f t="shared" si="23"/>
        <v>5.2539759195987254E-4</v>
      </c>
      <c r="I135" s="90">
        <f t="shared" si="24"/>
        <v>-159634.4081</v>
      </c>
      <c r="J135" s="90">
        <f>C135*(1+'Control Panel'!$C$44)</f>
        <v>96353795.179830015</v>
      </c>
      <c r="K135" s="90">
        <f>D135*(1+'Control Panel'!$C$44)</f>
        <v>86694379.475722507</v>
      </c>
      <c r="L135" s="91">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1">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320769.2040601733</v>
      </c>
      <c r="N135" s="91">
        <f t="shared" si="25"/>
        <v>112499.51460017328</v>
      </c>
      <c r="O135" s="91">
        <f>J135*(1+'Control Panel'!$C$44)</f>
        <v>103098560.84241812</v>
      </c>
      <c r="P135" s="91">
        <f>K135*(1+'Control Panel'!$C$44)</f>
        <v>92762986.039023086</v>
      </c>
      <c r="Q135" s="91">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1">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343223.04834438546</v>
      </c>
      <c r="S135" s="91">
        <f t="shared" si="26"/>
        <v>128705.26820058541</v>
      </c>
      <c r="T135" s="91">
        <f>O135*(1+'Control Panel'!$C$44)</f>
        <v>110315460.1013874</v>
      </c>
      <c r="U135" s="91">
        <f>P135*(1+'Control Panel'!$C$44)</f>
        <v>99256395.061754704</v>
      </c>
      <c r="V135" s="91">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0">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367248.66172849241</v>
      </c>
      <c r="X135" s="91">
        <f t="shared" si="27"/>
        <v>146295.34818037835</v>
      </c>
      <c r="Y135" s="90">
        <f>T135*(1+'Control Panel'!$C$44)</f>
        <v>118037542.30848452</v>
      </c>
      <c r="Z135" s="90">
        <f>U135*(1+'Control Panel'!$C$44)</f>
        <v>106204342.71607754</v>
      </c>
      <c r="AA135" s="90">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0">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392956.0680494869</v>
      </c>
      <c r="AC135" s="92">
        <f t="shared" si="28"/>
        <v>165374.15509492939</v>
      </c>
      <c r="AD135" s="92">
        <f>Y135*(1+'Control Panel'!$C$44)</f>
        <v>126300170.27007845</v>
      </c>
      <c r="AE135" s="90">
        <f>Z135*(1+'Control Panel'!$C$44)</f>
        <v>113638646.70620297</v>
      </c>
      <c r="AF135" s="90">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0">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420462.99281295098</v>
      </c>
      <c r="AH135" s="90">
        <f t="shared" si="29"/>
        <v>186053.62246975675</v>
      </c>
      <c r="AI135" s="91">
        <f t="shared" si="30"/>
        <v>1105732.0664496659</v>
      </c>
      <c r="AJ135" s="91">
        <f t="shared" si="30"/>
        <v>1844659.9749954892</v>
      </c>
      <c r="AK135" s="91">
        <f t="shared" si="31"/>
        <v>738927.9085458233</v>
      </c>
    </row>
    <row r="136" spans="1:37" s="93" customFormat="1" ht="14" x14ac:dyDescent="0.3">
      <c r="A136" s="85" t="str">
        <f>'ESTIMATED Earned Revenue'!A137</f>
        <v>Winston-Salem, NC</v>
      </c>
      <c r="B136" s="85"/>
      <c r="C136" s="86">
        <f>'ESTIMATED Earned Revenue'!$I137*1.07925</f>
        <v>90934589.435197487</v>
      </c>
      <c r="D136" s="86">
        <f>'ESTIMATED Earned Revenue'!$L137*1.07925</f>
        <v>82306095.676961243</v>
      </c>
      <c r="E136" s="87">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7">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42569.175900000002</v>
      </c>
      <c r="G136" s="88">
        <f t="shared" si="22"/>
        <v>2.2236157358371963E-3</v>
      </c>
      <c r="H136" s="89">
        <f t="shared" si="23"/>
        <v>5.1720562796560613E-4</v>
      </c>
      <c r="I136" s="90">
        <f t="shared" si="24"/>
        <v>-159634.4081</v>
      </c>
      <c r="J136" s="90">
        <f>C136*(1+'Control Panel'!$C$44)</f>
        <v>97300010.695661321</v>
      </c>
      <c r="K136" s="90">
        <f>D136*(1+'Control Panel'!$C$44)</f>
        <v>88067522.374348536</v>
      </c>
      <c r="L136" s="91">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1">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325849.83278508962</v>
      </c>
      <c r="N136" s="91">
        <f t="shared" si="25"/>
        <v>117580.14332508959</v>
      </c>
      <c r="O136" s="91">
        <f>J136*(1+'Control Panel'!$C$44)</f>
        <v>104111011.44435762</v>
      </c>
      <c r="P136" s="91">
        <f>K136*(1+'Control Panel'!$C$44)</f>
        <v>94232248.940552935</v>
      </c>
      <c r="Q136" s="91">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1">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348659.32108004589</v>
      </c>
      <c r="S136" s="91">
        <f t="shared" si="26"/>
        <v>134141.54093624584</v>
      </c>
      <c r="T136" s="91">
        <f>O136*(1+'Control Panel'!$C$44)</f>
        <v>111398782.24546266</v>
      </c>
      <c r="U136" s="91">
        <f>P136*(1+'Control Panel'!$C$44)</f>
        <v>100828506.36639164</v>
      </c>
      <c r="V136" s="91">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0">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373065.47355564911</v>
      </c>
      <c r="X136" s="91">
        <f t="shared" si="27"/>
        <v>152112.16000753504</v>
      </c>
      <c r="Y136" s="90">
        <f>T136*(1+'Control Panel'!$C$44)</f>
        <v>119196697.00264505</v>
      </c>
      <c r="Z136" s="90">
        <f>U136*(1+'Control Panel'!$C$44)</f>
        <v>107886501.81203906</v>
      </c>
      <c r="AA136" s="90">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0">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399180.05670454452</v>
      </c>
      <c r="AC136" s="92">
        <f t="shared" si="28"/>
        <v>171598.14374998701</v>
      </c>
      <c r="AD136" s="92">
        <f>Y136*(1+'Control Panel'!$C$44)</f>
        <v>127540465.7928302</v>
      </c>
      <c r="AE136" s="90">
        <f>Z136*(1+'Control Panel'!$C$44)</f>
        <v>115438556.9388818</v>
      </c>
      <c r="AF136" s="90">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0">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427122.66067386267</v>
      </c>
      <c r="AH136" s="90">
        <f t="shared" si="29"/>
        <v>192713.29033066845</v>
      </c>
      <c r="AI136" s="91">
        <f t="shared" si="30"/>
        <v>1105732.0664496659</v>
      </c>
      <c r="AJ136" s="91">
        <f t="shared" si="30"/>
        <v>1873877.3447991917</v>
      </c>
      <c r="AK136" s="91">
        <f t="shared" si="31"/>
        <v>768145.27834952576</v>
      </c>
    </row>
    <row r="137" spans="1:37" s="93" customFormat="1" ht="14" x14ac:dyDescent="0.3">
      <c r="A137" s="85" t="str">
        <f>'ESTIMATED Earned Revenue'!A138</f>
        <v>Nashville, TN</v>
      </c>
      <c r="B137" s="85"/>
      <c r="C137" s="86">
        <f>'ESTIMATED Earned Revenue'!$I138*1.07925</f>
        <v>91157693.214750007</v>
      </c>
      <c r="D137" s="86">
        <f>'ESTIMATED Earned Revenue'!$L138*1.07925</f>
        <v>89857339.425750002</v>
      </c>
      <c r="E137" s="87">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7">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42569.175900000002</v>
      </c>
      <c r="G137" s="88">
        <f t="shared" si="22"/>
        <v>2.2181735503513369E-3</v>
      </c>
      <c r="H137" s="89">
        <f t="shared" si="23"/>
        <v>4.7374177971489271E-4</v>
      </c>
      <c r="I137" s="90">
        <f t="shared" si="24"/>
        <v>-159634.4081</v>
      </c>
      <c r="J137" s="90">
        <f>C137*(1+'Control Panel'!$C$44)</f>
        <v>97538731.739782512</v>
      </c>
      <c r="K137" s="90">
        <f>D137*(1+'Control Panel'!$C$44)</f>
        <v>96147353.185552508</v>
      </c>
      <c r="L137" s="91">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1">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355745.2067865443</v>
      </c>
      <c r="N137" s="91">
        <f t="shared" si="25"/>
        <v>147475.51732654427</v>
      </c>
      <c r="O137" s="91">
        <f>J137*(1+'Control Panel'!$C$44)</f>
        <v>104366442.9615673</v>
      </c>
      <c r="P137" s="91">
        <f>K137*(1+'Control Panel'!$C$44)</f>
        <v>102877667.90854119</v>
      </c>
      <c r="Q137" s="91">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1">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380647.37126160238</v>
      </c>
      <c r="S137" s="91">
        <f t="shared" si="26"/>
        <v>166129.59111780234</v>
      </c>
      <c r="T137" s="91">
        <f>O137*(1+'Control Panel'!$C$44)</f>
        <v>111672093.96887702</v>
      </c>
      <c r="U137" s="91">
        <f>P137*(1+'Control Panel'!$C$44)</f>
        <v>110079104.66213907</v>
      </c>
      <c r="V137" s="91">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0">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407292.68724991457</v>
      </c>
      <c r="X137" s="91">
        <f t="shared" si="27"/>
        <v>186339.3737018005</v>
      </c>
      <c r="Y137" s="90">
        <f>T137*(1+'Control Panel'!$C$44)</f>
        <v>119489140.54669842</v>
      </c>
      <c r="Z137" s="90">
        <f>U137*(1+'Control Panel'!$C$44)</f>
        <v>117784641.98848881</v>
      </c>
      <c r="AA137" s="90">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0">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435803.17535740859</v>
      </c>
      <c r="AC137" s="92">
        <f t="shared" si="28"/>
        <v>208221.26240285108</v>
      </c>
      <c r="AD137" s="92">
        <f>Y137*(1+'Control Panel'!$C$44)</f>
        <v>127853380.38496731</v>
      </c>
      <c r="AE137" s="90">
        <f>Z137*(1+'Control Panel'!$C$44)</f>
        <v>126029566.92768303</v>
      </c>
      <c r="AF137" s="90">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0">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466309.39763242722</v>
      </c>
      <c r="AH137" s="90">
        <f t="shared" si="29"/>
        <v>231900.027289233</v>
      </c>
      <c r="AI137" s="91">
        <f t="shared" si="30"/>
        <v>1105732.0664496659</v>
      </c>
      <c r="AJ137" s="91">
        <f t="shared" si="30"/>
        <v>2045797.8382878972</v>
      </c>
      <c r="AK137" s="91">
        <f t="shared" si="31"/>
        <v>940065.77183823125</v>
      </c>
    </row>
    <row r="138" spans="1:37" s="93" customFormat="1" ht="14" x14ac:dyDescent="0.3">
      <c r="A138" s="85" t="str">
        <f>'ESTIMATED Earned Revenue'!A139</f>
        <v>Tacoma, WA</v>
      </c>
      <c r="B138" s="85"/>
      <c r="C138" s="86">
        <f>'ESTIMATED Earned Revenue'!$I139*1.07925</f>
        <v>102374097.51139499</v>
      </c>
      <c r="D138" s="86">
        <f>'ESTIMATED Earned Revenue'!$L139*1.07925</f>
        <v>87473406.970057502</v>
      </c>
      <c r="E138" s="87">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7">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42569.175900000002</v>
      </c>
      <c r="G138" s="88">
        <f t="shared" si="22"/>
        <v>1.9751439955550598E-3</v>
      </c>
      <c r="H138" s="89">
        <f t="shared" si="23"/>
        <v>4.8665277110529834E-4</v>
      </c>
      <c r="I138" s="90">
        <f t="shared" si="24"/>
        <v>-159634.4081</v>
      </c>
      <c r="J138" s="90">
        <f>C138*(1+'Control Panel'!$C$44)</f>
        <v>109540284.33719265</v>
      </c>
      <c r="K138" s="90">
        <f>D138*(1+'Control Panel'!$C$44)</f>
        <v>93596545.457961529</v>
      </c>
      <c r="L138" s="91">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1">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346307.2181944577</v>
      </c>
      <c r="N138" s="91">
        <f t="shared" si="25"/>
        <v>138037.52873445768</v>
      </c>
      <c r="O138" s="91">
        <f>J138*(1+'Control Panel'!$C$44)</f>
        <v>117208104.24079615</v>
      </c>
      <c r="P138" s="91">
        <f>K138*(1+'Control Panel'!$C$44)</f>
        <v>100148303.64001884</v>
      </c>
      <c r="Q138" s="91">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1">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370548.72346806969</v>
      </c>
      <c r="S138" s="91">
        <f t="shared" si="26"/>
        <v>156030.94332426964</v>
      </c>
      <c r="T138" s="91">
        <f>O138*(1+'Control Panel'!$C$44)</f>
        <v>125412671.53765188</v>
      </c>
      <c r="U138" s="91">
        <f>P138*(1+'Control Panel'!$C$44)</f>
        <v>107158684.89482015</v>
      </c>
      <c r="V138" s="91">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0">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396487.13411083457</v>
      </c>
      <c r="X138" s="91">
        <f t="shared" si="27"/>
        <v>175533.8205627205</v>
      </c>
      <c r="Y138" s="90">
        <f>T138*(1+'Control Panel'!$C$44)</f>
        <v>134191558.54528752</v>
      </c>
      <c r="Z138" s="90">
        <f>U138*(1+'Control Panel'!$C$44)</f>
        <v>114659792.83745757</v>
      </c>
      <c r="AA138" s="90">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0">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424241.23349859304</v>
      </c>
      <c r="AC138" s="92">
        <f t="shared" si="28"/>
        <v>196659.32054403552</v>
      </c>
      <c r="AD138" s="92">
        <f>Y138*(1+'Control Panel'!$C$44)</f>
        <v>143584967.64345765</v>
      </c>
      <c r="AE138" s="90">
        <f>Z138*(1+'Control Panel'!$C$44)</f>
        <v>122685978.3360796</v>
      </c>
      <c r="AF138" s="90">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0">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453938.11984349455</v>
      </c>
      <c r="AH138" s="90">
        <f t="shared" si="29"/>
        <v>219528.74950030033</v>
      </c>
      <c r="AI138" s="91">
        <f t="shared" si="30"/>
        <v>1105732.0664496659</v>
      </c>
      <c r="AJ138" s="91">
        <f t="shared" si="30"/>
        <v>1991522.4291154498</v>
      </c>
      <c r="AK138" s="91">
        <f t="shared" si="31"/>
        <v>885790.36266578385</v>
      </c>
    </row>
    <row r="139" spans="1:37" s="93" customFormat="1" ht="14" x14ac:dyDescent="0.3">
      <c r="A139" s="85" t="str">
        <f>'ESTIMATED Earned Revenue'!A140</f>
        <v>New York, NY</v>
      </c>
      <c r="B139" s="85"/>
      <c r="C139" s="86">
        <f>'ESTIMATED Earned Revenue'!$I140*1.07925</f>
        <v>107387643.1841775</v>
      </c>
      <c r="D139" s="86">
        <f>'ESTIMATED Earned Revenue'!$L140*1.07925</f>
        <v>65608339.263877489</v>
      </c>
      <c r="E139" s="87">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7">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42569.175900000002</v>
      </c>
      <c r="G139" s="88">
        <f t="shared" si="22"/>
        <v>1.8829315739168086E-3</v>
      </c>
      <c r="H139" s="89">
        <f t="shared" si="23"/>
        <v>6.4883788215986218E-4</v>
      </c>
      <c r="I139" s="90">
        <f t="shared" si="24"/>
        <v>-159634.4081</v>
      </c>
      <c r="J139" s="90">
        <f>C139*(1+'Control Panel'!$C$44)</f>
        <v>114904778.20706993</v>
      </c>
      <c r="K139" s="90">
        <f>D139*(1+'Control Panel'!$C$44)</f>
        <v>70200923.01234892</v>
      </c>
      <c r="L139" s="91">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1">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259743.41514569102</v>
      </c>
      <c r="N139" s="91">
        <f t="shared" si="25"/>
        <v>51473.725685690995</v>
      </c>
      <c r="O139" s="91">
        <f>J139*(1+'Control Panel'!$C$44)</f>
        <v>122948112.68156484</v>
      </c>
      <c r="P139" s="91">
        <f>K139*(1+'Control Panel'!$C$44)</f>
        <v>75114987.623213351</v>
      </c>
      <c r="Q139" s="91">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1">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277925.45420588943</v>
      </c>
      <c r="S139" s="91">
        <f t="shared" si="26"/>
        <v>63407.674062089383</v>
      </c>
      <c r="T139" s="91">
        <f>O139*(1+'Control Panel'!$C$44)</f>
        <v>131554480.56927438</v>
      </c>
      <c r="U139" s="91">
        <f>P139*(1+'Control Panel'!$C$44)</f>
        <v>80373036.756838292</v>
      </c>
      <c r="V139" s="91">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0">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297380.23600030167</v>
      </c>
      <c r="X139" s="91">
        <f t="shared" si="27"/>
        <v>76426.922452187602</v>
      </c>
      <c r="Y139" s="90">
        <f>T139*(1+'Control Panel'!$C$44)</f>
        <v>140763294.20912358</v>
      </c>
      <c r="Z139" s="90">
        <f>U139*(1+'Control Panel'!$C$44)</f>
        <v>85999149.329816982</v>
      </c>
      <c r="AA139" s="90">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0">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318196.85252032283</v>
      </c>
      <c r="AC139" s="92">
        <f t="shared" si="28"/>
        <v>90614.939565765322</v>
      </c>
      <c r="AD139" s="92">
        <f>Y139*(1+'Control Panel'!$C$44)</f>
        <v>150616724.80376223</v>
      </c>
      <c r="AE139" s="90">
        <f>Z139*(1+'Control Panel'!$C$44)</f>
        <v>92019089.782904178</v>
      </c>
      <c r="AF139" s="90">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0">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340470.63219674549</v>
      </c>
      <c r="AH139" s="90">
        <f t="shared" si="29"/>
        <v>106061.26185355126</v>
      </c>
      <c r="AI139" s="91">
        <f t="shared" si="30"/>
        <v>1105732.0664496659</v>
      </c>
      <c r="AJ139" s="91">
        <f t="shared" si="30"/>
        <v>1493716.5900689503</v>
      </c>
      <c r="AK139" s="91">
        <f t="shared" si="31"/>
        <v>387984.52361928439</v>
      </c>
    </row>
    <row r="140" spans="1:37" s="93" customFormat="1" ht="14" x14ac:dyDescent="0.3">
      <c r="A140" s="85" t="str">
        <f>'ESTIMATED Earned Revenue'!A141</f>
        <v>Orlando, FL</v>
      </c>
      <c r="B140" s="85"/>
      <c r="C140" s="86">
        <f>'ESTIMATED Earned Revenue'!$I141*1.07925</f>
        <v>116989886.38580249</v>
      </c>
      <c r="D140" s="86">
        <f>'ESTIMATED Earned Revenue'!$L141*1.07925</f>
        <v>115850740.27722749</v>
      </c>
      <c r="E140" s="87">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7">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42569.175900000002</v>
      </c>
      <c r="G140" s="88">
        <f t="shared" si="22"/>
        <v>1.7283851642797968E-3</v>
      </c>
      <c r="H140" s="89">
        <f t="shared" si="23"/>
        <v>3.6744845823283637E-4</v>
      </c>
      <c r="I140" s="90">
        <f t="shared" si="24"/>
        <v>-159634.4081</v>
      </c>
      <c r="J140" s="90">
        <f>C140*(1+'Control Panel'!$C$44)</f>
        <v>125179178.43280867</v>
      </c>
      <c r="K140" s="90">
        <f>D140*(1+'Control Panel'!$C$44)</f>
        <v>123960292.09663342</v>
      </c>
      <c r="L140" s="91">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1">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458653.08075754368</v>
      </c>
      <c r="N140" s="91">
        <f t="shared" si="25"/>
        <v>250383.39129754365</v>
      </c>
      <c r="O140" s="91">
        <f>J140*(1+'Control Panel'!$C$44)</f>
        <v>133941720.92310528</v>
      </c>
      <c r="P140" s="91">
        <f>K140*(1+'Control Panel'!$C$44)</f>
        <v>132637512.54339777</v>
      </c>
      <c r="Q140" s="91">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1">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490758.79641057178</v>
      </c>
      <c r="S140" s="91">
        <f t="shared" si="26"/>
        <v>276241.01626677171</v>
      </c>
      <c r="T140" s="91">
        <f>O140*(1+'Control Panel'!$C$44)</f>
        <v>143317641.38772267</v>
      </c>
      <c r="U140" s="91">
        <f>P140*(1+'Control Panel'!$C$44)</f>
        <v>141922138.42143562</v>
      </c>
      <c r="V140" s="91">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0">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525111.91215931182</v>
      </c>
      <c r="X140" s="91">
        <f t="shared" si="27"/>
        <v>304158.59861119778</v>
      </c>
      <c r="Y140" s="90">
        <f>T140*(1+'Control Panel'!$C$44)</f>
        <v>153349876.28486326</v>
      </c>
      <c r="Z140" s="90">
        <f>U140*(1+'Control Panel'!$C$44)</f>
        <v>151856688.11093614</v>
      </c>
      <c r="AA140" s="90">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0">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561869.74601046368</v>
      </c>
      <c r="AC140" s="92">
        <f t="shared" si="28"/>
        <v>334287.83305590617</v>
      </c>
      <c r="AD140" s="92">
        <f>Y140*(1+'Control Panel'!$C$44)</f>
        <v>164084367.62480369</v>
      </c>
      <c r="AE140" s="90">
        <f>Z140*(1+'Control Panel'!$C$44)</f>
        <v>162486656.27870166</v>
      </c>
      <c r="AF140" s="90">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0">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601200.6282311962</v>
      </c>
      <c r="AH140" s="90">
        <f t="shared" si="29"/>
        <v>366791.25788800197</v>
      </c>
      <c r="AI140" s="91">
        <f t="shared" si="30"/>
        <v>1105732.0664496659</v>
      </c>
      <c r="AJ140" s="91">
        <f t="shared" si="30"/>
        <v>2637594.1635690872</v>
      </c>
      <c r="AK140" s="91">
        <f t="shared" si="31"/>
        <v>1531862.0971194212</v>
      </c>
    </row>
    <row r="141" spans="1:37" s="93" customFormat="1" ht="14" x14ac:dyDescent="0.3">
      <c r="A141" s="85" t="str">
        <f>'ESTIMATED Earned Revenue'!A142</f>
        <v>Louisville, KY</v>
      </c>
      <c r="B141" s="85"/>
      <c r="C141" s="86">
        <f>'ESTIMATED Earned Revenue'!$I142*1.07925</f>
        <v>117219178.30425</v>
      </c>
      <c r="D141" s="86">
        <f>'ESTIMATED Earned Revenue'!$L142*1.07925</f>
        <v>101979186.18675001</v>
      </c>
      <c r="E141" s="87">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7">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42569.175900000002</v>
      </c>
      <c r="G141" s="88">
        <f t="shared" si="22"/>
        <v>1.72500427767176E-3</v>
      </c>
      <c r="H141" s="89">
        <f t="shared" si="23"/>
        <v>4.1743004128357074E-4</v>
      </c>
      <c r="I141" s="90">
        <f t="shared" si="24"/>
        <v>-159634.4081</v>
      </c>
      <c r="J141" s="90">
        <f>C141*(1+'Control Panel'!$C$44)</f>
        <v>125424520.78554751</v>
      </c>
      <c r="K141" s="90">
        <f>D141*(1+'Control Panel'!$C$44)</f>
        <v>109117729.21982251</v>
      </c>
      <c r="L141" s="91">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1">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403735.59811334329</v>
      </c>
      <c r="N141" s="91">
        <f t="shared" si="25"/>
        <v>195465.90865334327</v>
      </c>
      <c r="O141" s="91">
        <f>J141*(1+'Control Panel'!$C$44)</f>
        <v>134204237.24053584</v>
      </c>
      <c r="P141" s="91">
        <f>K141*(1+'Control Panel'!$C$44)</f>
        <v>116755970.26521009</v>
      </c>
      <c r="Q141" s="91">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1">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431997.08998127736</v>
      </c>
      <c r="S141" s="91">
        <f t="shared" si="26"/>
        <v>217479.30983747731</v>
      </c>
      <c r="T141" s="91">
        <f>O141*(1+'Control Panel'!$C$44)</f>
        <v>143598533.84737337</v>
      </c>
      <c r="U141" s="91">
        <f>P141*(1+'Control Panel'!$C$44)</f>
        <v>124928888.1837748</v>
      </c>
      <c r="V141" s="91">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0">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462236.8862799668</v>
      </c>
      <c r="X141" s="91">
        <f t="shared" si="27"/>
        <v>241283.57273185274</v>
      </c>
      <c r="Y141" s="90">
        <f>T141*(1+'Control Panel'!$C$44)</f>
        <v>153650431.2166895</v>
      </c>
      <c r="Z141" s="90">
        <f>U141*(1+'Control Panel'!$C$44)</f>
        <v>133673910.35663904</v>
      </c>
      <c r="AA141" s="90">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0">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494593.46831956448</v>
      </c>
      <c r="AC141" s="92">
        <f t="shared" si="28"/>
        <v>267011.55536500696</v>
      </c>
      <c r="AD141" s="92">
        <f>Y141*(1+'Control Panel'!$C$44)</f>
        <v>164405961.40185776</v>
      </c>
      <c r="AE141" s="90">
        <f>Z141*(1+'Control Panel'!$C$44)</f>
        <v>143031084.0816038</v>
      </c>
      <c r="AF141" s="90">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0">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529215.01110193401</v>
      </c>
      <c r="AH141" s="90">
        <f t="shared" si="29"/>
        <v>294805.64075873978</v>
      </c>
      <c r="AI141" s="91">
        <f t="shared" si="30"/>
        <v>1105732.0664496659</v>
      </c>
      <c r="AJ141" s="91">
        <f t="shared" si="30"/>
        <v>2321778.053796086</v>
      </c>
      <c r="AK141" s="91">
        <f t="shared" si="31"/>
        <v>1216045.9873464201</v>
      </c>
    </row>
    <row r="142" spans="1:37" s="93" customFormat="1" ht="14" x14ac:dyDescent="0.3">
      <c r="A142" s="85" t="str">
        <f>'ESTIMATED Earned Revenue'!A143</f>
        <v>Santa Ana, CA</v>
      </c>
      <c r="B142" s="85"/>
      <c r="C142" s="86">
        <f>'ESTIMATED Earned Revenue'!$I143*1.07925</f>
        <v>119844596.0772675</v>
      </c>
      <c r="D142" s="86">
        <f>'ESTIMATED Earned Revenue'!$L143*1.07925</f>
        <v>94286590.173071235</v>
      </c>
      <c r="E142" s="87">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7">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42569.175900000002</v>
      </c>
      <c r="G142" s="88">
        <f t="shared" si="22"/>
        <v>1.6872148650710385E-3</v>
      </c>
      <c r="H142" s="89">
        <f t="shared" si="23"/>
        <v>4.5148706535956572E-4</v>
      </c>
      <c r="I142" s="90">
        <f t="shared" si="24"/>
        <v>-159634.4081</v>
      </c>
      <c r="J142" s="90">
        <f>C142*(1+'Control Panel'!$C$44)</f>
        <v>128233717.80267623</v>
      </c>
      <c r="K142" s="90">
        <f>D142*(1+'Control Panel'!$C$44)</f>
        <v>100886651.48518623</v>
      </c>
      <c r="L142" s="91">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1">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373280.61049518909</v>
      </c>
      <c r="N142" s="91">
        <f t="shared" si="25"/>
        <v>165010.92103518907</v>
      </c>
      <c r="O142" s="91">
        <f>J142*(1+'Control Panel'!$C$44)</f>
        <v>137210078.04886356</v>
      </c>
      <c r="P142" s="91">
        <f>K142*(1+'Control Panel'!$C$44)</f>
        <v>107948717.08914928</v>
      </c>
      <c r="Q142" s="91">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1">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399410.25322985236</v>
      </c>
      <c r="S142" s="91">
        <f t="shared" si="26"/>
        <v>184892.47308605231</v>
      </c>
      <c r="T142" s="91">
        <f>O142*(1+'Control Panel'!$C$44)</f>
        <v>146814783.51228401</v>
      </c>
      <c r="U142" s="91">
        <f>P142*(1+'Control Panel'!$C$44)</f>
        <v>115505127.28538974</v>
      </c>
      <c r="V142" s="91">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0">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427368.97095594206</v>
      </c>
      <c r="X142" s="91">
        <f t="shared" si="27"/>
        <v>206415.657407828</v>
      </c>
      <c r="Y142" s="90">
        <f>T142*(1+'Control Panel'!$C$44)</f>
        <v>157091818.3581439</v>
      </c>
      <c r="Z142" s="90">
        <f>U142*(1+'Control Panel'!$C$44)</f>
        <v>123590486.19536702</v>
      </c>
      <c r="AA142" s="90">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0">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457284.79892285803</v>
      </c>
      <c r="AC142" s="92">
        <f t="shared" si="28"/>
        <v>229702.88596830051</v>
      </c>
      <c r="AD142" s="92">
        <f>Y142*(1+'Control Panel'!$C$44)</f>
        <v>168088245.64321399</v>
      </c>
      <c r="AE142" s="90">
        <f>Z142*(1+'Control Panel'!$C$44)</f>
        <v>132241820.22904272</v>
      </c>
      <c r="AF142" s="90">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0">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489294.73484745808</v>
      </c>
      <c r="AH142" s="90">
        <f t="shared" si="29"/>
        <v>254885.36450426385</v>
      </c>
      <c r="AI142" s="91">
        <f t="shared" si="30"/>
        <v>1105732.0664496659</v>
      </c>
      <c r="AJ142" s="91">
        <f t="shared" si="30"/>
        <v>2146639.3684512996</v>
      </c>
      <c r="AK142" s="91">
        <f t="shared" si="31"/>
        <v>1040907.3020016337</v>
      </c>
    </row>
    <row r="143" spans="1:37" s="93" customFormat="1" ht="14" x14ac:dyDescent="0.3">
      <c r="A143" s="85" t="str">
        <f>'ESTIMATED Earned Revenue'!A144</f>
        <v>San Antonio, TX</v>
      </c>
      <c r="B143" s="85"/>
      <c r="C143" s="86">
        <f>'ESTIMATED Earned Revenue'!$I144*1.07925</f>
        <v>122447449.51725</v>
      </c>
      <c r="D143" s="86">
        <f>'ESTIMATED Earned Revenue'!$L144*1.07925</f>
        <v>96168824.184375003</v>
      </c>
      <c r="E143" s="87">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7">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42569.175900000002</v>
      </c>
      <c r="G143" s="88">
        <f t="shared" si="22"/>
        <v>1.6513499039562617E-3</v>
      </c>
      <c r="H143" s="89">
        <f t="shared" si="23"/>
        <v>4.4265047702347194E-4</v>
      </c>
      <c r="I143" s="90">
        <f t="shared" si="24"/>
        <v>-159634.4081</v>
      </c>
      <c r="J143" s="90">
        <f>C143*(1+'Control Panel'!$C$44)</f>
        <v>131018770.98345751</v>
      </c>
      <c r="K143" s="90">
        <f>D143*(1+'Control Panel'!$C$44)</f>
        <v>102900641.87728126</v>
      </c>
      <c r="L143" s="91">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1">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380732.37494594068</v>
      </c>
      <c r="N143" s="91">
        <f t="shared" si="25"/>
        <v>172462.68548594066</v>
      </c>
      <c r="O143" s="91">
        <f>J143*(1+'Control Panel'!$C$44)</f>
        <v>140190084.95229954</v>
      </c>
      <c r="P143" s="91">
        <f>K143*(1+'Control Panel'!$C$44)</f>
        <v>110103686.80869097</v>
      </c>
      <c r="Q143" s="91">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1">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407383.64119215659</v>
      </c>
      <c r="S143" s="91">
        <f t="shared" si="26"/>
        <v>192865.86104835654</v>
      </c>
      <c r="T143" s="91">
        <f>O143*(1+'Control Panel'!$C$44)</f>
        <v>150003390.8989605</v>
      </c>
      <c r="U143" s="91">
        <f>P143*(1+'Control Panel'!$C$44)</f>
        <v>117810944.88529934</v>
      </c>
      <c r="V143" s="91">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0">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435900.4960756076</v>
      </c>
      <c r="X143" s="91">
        <f t="shared" si="27"/>
        <v>214947.18252749354</v>
      </c>
      <c r="Y143" s="90">
        <f>T143*(1+'Control Panel'!$C$44)</f>
        <v>160503628.26188776</v>
      </c>
      <c r="Z143" s="90">
        <f>U143*(1+'Control Panel'!$C$44)</f>
        <v>126057711.0272703</v>
      </c>
      <c r="AA143" s="90">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0">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466413.53080090013</v>
      </c>
      <c r="AC143" s="92">
        <f t="shared" si="28"/>
        <v>238831.61784634262</v>
      </c>
      <c r="AD143" s="92">
        <f>Y143*(1+'Control Panel'!$C$44)</f>
        <v>171738882.24021992</v>
      </c>
      <c r="AE143" s="90">
        <f>Z143*(1+'Control Panel'!$C$44)</f>
        <v>134881750.79917923</v>
      </c>
      <c r="AF143" s="90">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0">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499062.47795696318</v>
      </c>
      <c r="AH143" s="90">
        <f t="shared" si="29"/>
        <v>264653.10761376895</v>
      </c>
      <c r="AI143" s="91">
        <f t="shared" si="30"/>
        <v>1105732.0664496659</v>
      </c>
      <c r="AJ143" s="91">
        <f t="shared" si="30"/>
        <v>2189492.5209715683</v>
      </c>
      <c r="AK143" s="91">
        <f t="shared" si="31"/>
        <v>1083760.4545219024</v>
      </c>
    </row>
    <row r="144" spans="1:37" s="93" customFormat="1" ht="14" x14ac:dyDescent="0.3">
      <c r="A144" s="85" t="str">
        <f>'ESTIMATED Earned Revenue'!A145</f>
        <v>Sacramento, CA</v>
      </c>
      <c r="B144" s="85"/>
      <c r="C144" s="86">
        <f>'ESTIMATED Earned Revenue'!$I145*1.07925</f>
        <v>127056632.71125001</v>
      </c>
      <c r="D144" s="86">
        <f>'ESTIMATED Earned Revenue'!$L145*1.07925</f>
        <v>109788747.11175001</v>
      </c>
      <c r="E144" s="87">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7">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42569.175900000002</v>
      </c>
      <c r="G144" s="88">
        <f t="shared" si="22"/>
        <v>1.5914445368588478E-3</v>
      </c>
      <c r="H144" s="89">
        <f t="shared" si="23"/>
        <v>3.8773714993459553E-4</v>
      </c>
      <c r="I144" s="90">
        <f t="shared" si="24"/>
        <v>-159634.4081</v>
      </c>
      <c r="J144" s="90">
        <f>C144*(1+'Control Panel'!$C$44)</f>
        <v>135950597.00103751</v>
      </c>
      <c r="K144" s="90">
        <f>D144*(1+'Control Panel'!$C$44)</f>
        <v>117473959.40957251</v>
      </c>
      <c r="L144" s="91">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1">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434653.64981541829</v>
      </c>
      <c r="N144" s="91">
        <f t="shared" si="25"/>
        <v>226383.96035541827</v>
      </c>
      <c r="O144" s="91">
        <f>J144*(1+'Control Panel'!$C$44)</f>
        <v>145467138.79111013</v>
      </c>
      <c r="P144" s="91">
        <f>K144*(1+'Control Panel'!$C$44)</f>
        <v>125697136.56824259</v>
      </c>
      <c r="Q144" s="91">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1">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465079.40530249762</v>
      </c>
      <c r="S144" s="91">
        <f t="shared" si="26"/>
        <v>250561.62515869757</v>
      </c>
      <c r="T144" s="91">
        <f>O144*(1+'Control Panel'!$C$44)</f>
        <v>155649838.50648785</v>
      </c>
      <c r="U144" s="91">
        <f>P144*(1+'Control Panel'!$C$44)</f>
        <v>134495936.12801957</v>
      </c>
      <c r="V144" s="91">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0">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497634.96367367246</v>
      </c>
      <c r="X144" s="91">
        <f t="shared" si="27"/>
        <v>276681.65012555837</v>
      </c>
      <c r="Y144" s="90">
        <f>T144*(1+'Control Panel'!$C$44)</f>
        <v>166545327.201942</v>
      </c>
      <c r="Z144" s="90">
        <f>U144*(1+'Control Panel'!$C$44)</f>
        <v>143910651.65698096</v>
      </c>
      <c r="AA144" s="90">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0">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532469.4111308296</v>
      </c>
      <c r="AC144" s="92">
        <f t="shared" si="28"/>
        <v>304887.49817627209</v>
      </c>
      <c r="AD144" s="92">
        <f>Y144*(1+'Control Panel'!$C$44)</f>
        <v>178203500.10607794</v>
      </c>
      <c r="AE144" s="90">
        <f>Z144*(1+'Control Panel'!$C$44)</f>
        <v>153984397.27296963</v>
      </c>
      <c r="AF144" s="90">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0">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569742.26990998769</v>
      </c>
      <c r="AH144" s="90">
        <f t="shared" si="29"/>
        <v>335332.89956679347</v>
      </c>
      <c r="AI144" s="91">
        <f t="shared" si="30"/>
        <v>1105732.0664496659</v>
      </c>
      <c r="AJ144" s="91">
        <f t="shared" si="30"/>
        <v>2499579.6998324054</v>
      </c>
      <c r="AK144" s="91">
        <f t="shared" si="31"/>
        <v>1393847.6333827395</v>
      </c>
    </row>
    <row r="145" spans="1:37" s="93" customFormat="1" ht="14" x14ac:dyDescent="0.3">
      <c r="A145" s="85" t="str">
        <f>'ESTIMATED Earned Revenue'!A146</f>
        <v>Houston, TX</v>
      </c>
      <c r="B145" s="85"/>
      <c r="C145" s="86">
        <f>'ESTIMATED Earned Revenue'!$I146*1.07925</f>
        <v>128945622.40125</v>
      </c>
      <c r="D145" s="86">
        <f>'ESTIMATED Earned Revenue'!$L146*1.07925</f>
        <v>125319298.15200001</v>
      </c>
      <c r="E145" s="87">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7">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42569.175900000002</v>
      </c>
      <c r="G145" s="88">
        <f t="shared" si="22"/>
        <v>1.5681306603087895E-3</v>
      </c>
      <c r="H145" s="89">
        <f t="shared" si="23"/>
        <v>3.3968571902124581E-4</v>
      </c>
      <c r="I145" s="90">
        <f t="shared" si="24"/>
        <v>-159634.4081</v>
      </c>
      <c r="J145" s="90">
        <f>C145*(1+'Control Panel'!$C$44)</f>
        <v>137971815.96933752</v>
      </c>
      <c r="K145" s="90">
        <f>D145*(1+'Control Panel'!$C$44)</f>
        <v>134091649.02264002</v>
      </c>
      <c r="L145" s="91">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1">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496139.10138376808</v>
      </c>
      <c r="N145" s="91">
        <f t="shared" si="25"/>
        <v>287869.41192376806</v>
      </c>
      <c r="O145" s="91">
        <f>J145*(1+'Control Panel'!$C$44)</f>
        <v>147629843.08719116</v>
      </c>
      <c r="P145" s="91">
        <f>K145*(1+'Control Panel'!$C$44)</f>
        <v>143478064.45422482</v>
      </c>
      <c r="Q145" s="91">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1">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530868.83848063182</v>
      </c>
      <c r="S145" s="91">
        <f t="shared" si="26"/>
        <v>316351.05833683175</v>
      </c>
      <c r="T145" s="91">
        <f>O145*(1+'Control Panel'!$C$44)</f>
        <v>157963932.10329455</v>
      </c>
      <c r="U145" s="91">
        <f>P145*(1+'Control Panel'!$C$44)</f>
        <v>153521528.96602058</v>
      </c>
      <c r="V145" s="91">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0">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568029.65717427619</v>
      </c>
      <c r="X145" s="91">
        <f t="shared" si="27"/>
        <v>347076.34362616215</v>
      </c>
      <c r="Y145" s="90">
        <f>T145*(1+'Control Panel'!$C$44)</f>
        <v>169021407.35052517</v>
      </c>
      <c r="Z145" s="90">
        <f>U145*(1+'Control Panel'!$C$44)</f>
        <v>164268035.99364203</v>
      </c>
      <c r="AA145" s="90">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0">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607791.73317647551</v>
      </c>
      <c r="AC145" s="92">
        <f t="shared" si="28"/>
        <v>380209.82022191799</v>
      </c>
      <c r="AD145" s="92">
        <f>Y145*(1+'Control Panel'!$C$44)</f>
        <v>180852905.86506194</v>
      </c>
      <c r="AE145" s="90">
        <f>Z145*(1+'Control Panel'!$C$44)</f>
        <v>175766798.51319697</v>
      </c>
      <c r="AF145" s="90">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0">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650337.15449882881</v>
      </c>
      <c r="AH145" s="90">
        <f t="shared" si="29"/>
        <v>415927.78415563458</v>
      </c>
      <c r="AI145" s="91">
        <f t="shared" si="30"/>
        <v>1105732.0664496659</v>
      </c>
      <c r="AJ145" s="91">
        <f t="shared" si="30"/>
        <v>2853166.48471398</v>
      </c>
      <c r="AK145" s="91">
        <f t="shared" si="31"/>
        <v>1747434.4182643141</v>
      </c>
    </row>
    <row r="146" spans="1:37" s="93" customFormat="1" ht="14" x14ac:dyDescent="0.3">
      <c r="A146" s="85" t="str">
        <f>'ESTIMATED Earned Revenue'!A147</f>
        <v>Saint Louis, MO</v>
      </c>
      <c r="B146" s="85"/>
      <c r="C146" s="86">
        <f>'ESTIMATED Earned Revenue'!$I147*1.07925</f>
        <v>142193510.53166249</v>
      </c>
      <c r="D146" s="86">
        <f>'ESTIMATED Earned Revenue'!$L147*1.07925</f>
        <v>110938411.87142999</v>
      </c>
      <c r="E146" s="87">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7">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42569.175900000002</v>
      </c>
      <c r="G146" s="88">
        <f t="shared" si="22"/>
        <v>1.4220310283075469E-3</v>
      </c>
      <c r="H146" s="89">
        <f t="shared" si="23"/>
        <v>3.8371899490804642E-4</v>
      </c>
      <c r="I146" s="90">
        <f t="shared" si="24"/>
        <v>-159634.4081</v>
      </c>
      <c r="J146" s="90">
        <f>C146*(1+'Control Panel'!$C$44)</f>
        <v>152147056.26887888</v>
      </c>
      <c r="K146" s="90">
        <f>D146*(1+'Control Panel'!$C$44)</f>
        <v>118704100.7024301</v>
      </c>
      <c r="L146" s="91">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1">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439205.17259899137</v>
      </c>
      <c r="N146" s="91">
        <f t="shared" si="25"/>
        <v>230935.48313899135</v>
      </c>
      <c r="O146" s="91">
        <f>J146*(1+'Control Panel'!$C$44)</f>
        <v>162797350.2077004</v>
      </c>
      <c r="P146" s="91">
        <f>K146*(1+'Control Panel'!$C$44)</f>
        <v>127013387.75160022</v>
      </c>
      <c r="Q146" s="91">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1">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469949.53468092083</v>
      </c>
      <c r="S146" s="91">
        <f t="shared" si="26"/>
        <v>255431.75453712078</v>
      </c>
      <c r="T146" s="91">
        <f>O146*(1+'Control Panel'!$C$44)</f>
        <v>174193164.72223943</v>
      </c>
      <c r="U146" s="91">
        <f>P146*(1+'Control Panel'!$C$44)</f>
        <v>135904324.89421225</v>
      </c>
      <c r="V146" s="91">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0">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502846.00210858532</v>
      </c>
      <c r="X146" s="91">
        <f t="shared" si="27"/>
        <v>281892.68856047129</v>
      </c>
      <c r="Y146" s="90">
        <f>T146*(1+'Control Panel'!$C$44)</f>
        <v>186386686.2527962</v>
      </c>
      <c r="Z146" s="90">
        <f>U146*(1+'Control Panel'!$C$44)</f>
        <v>145417627.63680711</v>
      </c>
      <c r="AA146" s="90">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0">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538045.2222561863</v>
      </c>
      <c r="AC146" s="92">
        <f t="shared" si="28"/>
        <v>310463.30930162879</v>
      </c>
      <c r="AD146" s="92">
        <f>Y146*(1+'Control Panel'!$C$44)</f>
        <v>199433754.29049194</v>
      </c>
      <c r="AE146" s="90">
        <f>Z146*(1+'Control Panel'!$C$44)</f>
        <v>155596861.57138363</v>
      </c>
      <c r="AF146" s="90">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0">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575708.38781411946</v>
      </c>
      <c r="AH146" s="90">
        <f t="shared" si="29"/>
        <v>341299.01747092523</v>
      </c>
      <c r="AI146" s="91">
        <f t="shared" si="30"/>
        <v>1105732.0664496659</v>
      </c>
      <c r="AJ146" s="91">
        <f t="shared" si="30"/>
        <v>2525754.3194588032</v>
      </c>
      <c r="AK146" s="91">
        <f t="shared" si="31"/>
        <v>1420022.2530091372</v>
      </c>
    </row>
    <row r="147" spans="1:37" s="93" customFormat="1" ht="14" x14ac:dyDescent="0.3">
      <c r="A147" s="85" t="str">
        <f>'ESTIMATED Earned Revenue'!A148</f>
        <v>Saint Paul, MN</v>
      </c>
      <c r="B147" s="85"/>
      <c r="C147" s="86">
        <f>'ESTIMATED Earned Revenue'!$I148*1.07925</f>
        <v>149979384.32589</v>
      </c>
      <c r="D147" s="86">
        <f>'ESTIMATED Earned Revenue'!$L148*1.07925</f>
        <v>139621057.23300001</v>
      </c>
      <c r="E147" s="87">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7">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42569.175900000002</v>
      </c>
      <c r="G147" s="88">
        <f t="shared" si="22"/>
        <v>1.3482091882750505E-3</v>
      </c>
      <c r="H147" s="89">
        <f t="shared" si="23"/>
        <v>3.0489080045397767E-4</v>
      </c>
      <c r="I147" s="90">
        <f t="shared" si="24"/>
        <v>-159634.4081</v>
      </c>
      <c r="J147" s="90">
        <f>C147*(1+'Control Panel'!$C$44)</f>
        <v>160477941.22870231</v>
      </c>
      <c r="K147" s="90">
        <f>D147*(1+'Control Panel'!$C$44)</f>
        <v>149394531.23931003</v>
      </c>
      <c r="L147" s="91">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1">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552759.76558544708</v>
      </c>
      <c r="N147" s="91">
        <f t="shared" si="25"/>
        <v>344490.07612544706</v>
      </c>
      <c r="O147" s="91">
        <f>J147*(1+'Control Panel'!$C$44)</f>
        <v>171711397.11471146</v>
      </c>
      <c r="P147" s="91">
        <f>K147*(1+'Control Panel'!$C$44)</f>
        <v>159852148.42606175</v>
      </c>
      <c r="Q147" s="91">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1">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591452.94917642849</v>
      </c>
      <c r="S147" s="91">
        <f t="shared" si="26"/>
        <v>376935.16903262842</v>
      </c>
      <c r="T147" s="91">
        <f>O147*(1+'Control Panel'!$C$44)</f>
        <v>183731194.91274127</v>
      </c>
      <c r="U147" s="91">
        <f>P147*(1+'Control Panel'!$C$44)</f>
        <v>171041798.81588608</v>
      </c>
      <c r="V147" s="91">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0">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632854.65561877855</v>
      </c>
      <c r="X147" s="91">
        <f t="shared" si="27"/>
        <v>411901.34207066451</v>
      </c>
      <c r="Y147" s="90">
        <f>T147*(1+'Control Panel'!$C$44)</f>
        <v>196592378.55663317</v>
      </c>
      <c r="Z147" s="90">
        <f>U147*(1+'Control Panel'!$C$44)</f>
        <v>183014724.7329981</v>
      </c>
      <c r="AA147" s="90">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0">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677154.48151209299</v>
      </c>
      <c r="AC147" s="92">
        <f t="shared" si="28"/>
        <v>449572.56855753547</v>
      </c>
      <c r="AD147" s="92">
        <f>Y147*(1+'Control Panel'!$C$44)</f>
        <v>210353845.05559751</v>
      </c>
      <c r="AE147" s="90">
        <f>Z147*(1+'Control Panel'!$C$44)</f>
        <v>195825755.46430799</v>
      </c>
      <c r="AF147" s="90">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0">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724555.29521793965</v>
      </c>
      <c r="AH147" s="90">
        <f t="shared" si="29"/>
        <v>490145.92487474543</v>
      </c>
      <c r="AI147" s="91">
        <f t="shared" si="30"/>
        <v>1105732.0664496659</v>
      </c>
      <c r="AJ147" s="91">
        <f t="shared" si="30"/>
        <v>3178777.1471106866</v>
      </c>
      <c r="AK147" s="91">
        <f t="shared" si="31"/>
        <v>2073045.0806610207</v>
      </c>
    </row>
    <row r="148" spans="1:37" s="93" customFormat="1" ht="14" x14ac:dyDescent="0.3">
      <c r="A148" s="85" t="str">
        <f>'ESTIMATED Earned Revenue'!A149</f>
        <v>Austin, TX</v>
      </c>
      <c r="B148" s="85"/>
      <c r="C148" s="86">
        <f>'ESTIMATED Earned Revenue'!$I149*1.07925</f>
        <v>153855351.70578</v>
      </c>
      <c r="D148" s="86">
        <f>'ESTIMATED Earned Revenue'!$L149*1.07925</f>
        <v>116367263.76369372</v>
      </c>
      <c r="E148" s="87">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7">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42569.175900000002</v>
      </c>
      <c r="G148" s="88">
        <f t="shared" si="22"/>
        <v>1.3142447224499352E-3</v>
      </c>
      <c r="H148" s="89">
        <f t="shared" si="23"/>
        <v>3.6581745177445232E-4</v>
      </c>
      <c r="I148" s="90">
        <f t="shared" si="24"/>
        <v>-159634.4081</v>
      </c>
      <c r="J148" s="90">
        <f>C148*(1+'Control Panel'!$C$44)</f>
        <v>164625226.32518461</v>
      </c>
      <c r="K148" s="90">
        <f>D148*(1+'Control Panel'!$C$44)</f>
        <v>124512972.22715229</v>
      </c>
      <c r="L148" s="91">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1">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460697.9972404635</v>
      </c>
      <c r="N148" s="91">
        <f t="shared" si="25"/>
        <v>252428.30778046348</v>
      </c>
      <c r="O148" s="91">
        <f>J148*(1+'Control Panel'!$C$44)</f>
        <v>176148992.16794756</v>
      </c>
      <c r="P148" s="91">
        <f>K148*(1+'Control Panel'!$C$44)</f>
        <v>133228880.28305295</v>
      </c>
      <c r="Q148" s="91">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1">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492946.85704729595</v>
      </c>
      <c r="S148" s="91">
        <f t="shared" si="26"/>
        <v>278429.07690349594</v>
      </c>
      <c r="T148" s="91">
        <f>O148*(1+'Control Panel'!$C$44)</f>
        <v>188479421.61970389</v>
      </c>
      <c r="U148" s="91">
        <f>P148*(1+'Control Panel'!$C$44)</f>
        <v>142554901.90286666</v>
      </c>
      <c r="V148" s="91">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0">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527453.1370406067</v>
      </c>
      <c r="X148" s="91">
        <f t="shared" si="27"/>
        <v>306499.82349249267</v>
      </c>
      <c r="Y148" s="90">
        <f>T148*(1+'Control Panel'!$C$44)</f>
        <v>201672981.13308316</v>
      </c>
      <c r="Z148" s="90">
        <f>U148*(1+'Control Panel'!$C$44)</f>
        <v>152533745.03606734</v>
      </c>
      <c r="AA148" s="90">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0">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564374.85663344921</v>
      </c>
      <c r="AC148" s="92">
        <f t="shared" si="28"/>
        <v>336792.94367889169</v>
      </c>
      <c r="AD148" s="92">
        <f>Y148*(1+'Control Panel'!$C$44)</f>
        <v>215790089.812399</v>
      </c>
      <c r="AE148" s="90">
        <f>Z148*(1+'Control Panel'!$C$44)</f>
        <v>163211107.18859205</v>
      </c>
      <c r="AF148" s="90">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0">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603881.0965977906</v>
      </c>
      <c r="AH148" s="90">
        <f t="shared" si="29"/>
        <v>369471.72625459637</v>
      </c>
      <c r="AI148" s="91">
        <f t="shared" si="30"/>
        <v>1105732.0664496659</v>
      </c>
      <c r="AJ148" s="91">
        <f t="shared" si="30"/>
        <v>2649353.9445596058</v>
      </c>
      <c r="AK148" s="91">
        <f t="shared" si="31"/>
        <v>1543621.8781099399</v>
      </c>
    </row>
    <row r="149" spans="1:37" s="93" customFormat="1" ht="14" x14ac:dyDescent="0.3">
      <c r="A149" s="85" t="str">
        <f>'ESTIMATED Earned Revenue'!A150</f>
        <v>Seattle, WA</v>
      </c>
      <c r="B149" s="85"/>
      <c r="C149" s="86">
        <f>'ESTIMATED Earned Revenue'!$I150*1.07925</f>
        <v>162459365.43525001</v>
      </c>
      <c r="D149" s="86">
        <f>'ESTIMATED Earned Revenue'!$L150*1.07925</f>
        <v>159763869.48825002</v>
      </c>
      <c r="E149" s="87">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7">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42569.175900000002</v>
      </c>
      <c r="G149" s="88">
        <f t="shared" si="22"/>
        <v>1.2446409811971751E-3</v>
      </c>
      <c r="H149" s="89">
        <f t="shared" si="23"/>
        <v>2.6645058132577837E-4</v>
      </c>
      <c r="I149" s="90">
        <f t="shared" si="24"/>
        <v>-159634.4081</v>
      </c>
      <c r="J149" s="90">
        <f>C149*(1+'Control Panel'!$C$44)</f>
        <v>173831521.01571754</v>
      </c>
      <c r="K149" s="90">
        <f>D149*(1+'Control Panel'!$C$44)</f>
        <v>170947340.35242754</v>
      </c>
      <c r="L149" s="91">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1">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632505.15930398193</v>
      </c>
      <c r="N149" s="91">
        <f t="shared" si="25"/>
        <v>424235.4698439819</v>
      </c>
      <c r="O149" s="91">
        <f>J149*(1+'Control Panel'!$C$44)</f>
        <v>185999727.48681778</v>
      </c>
      <c r="P149" s="91">
        <f>K149*(1+'Control Panel'!$C$44)</f>
        <v>182913654.17709747</v>
      </c>
      <c r="Q149" s="91">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1">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676780.52045526064</v>
      </c>
      <c r="S149" s="91">
        <f t="shared" si="26"/>
        <v>462262.74031146057</v>
      </c>
      <c r="T149" s="91">
        <f>O149*(1+'Control Panel'!$C$44)</f>
        <v>199019708.41089502</v>
      </c>
      <c r="U149" s="91">
        <f>P149*(1+'Control Panel'!$C$44)</f>
        <v>195717609.96949431</v>
      </c>
      <c r="V149" s="91">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0">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724155.15688712895</v>
      </c>
      <c r="X149" s="91">
        <f t="shared" si="27"/>
        <v>503201.84333901491</v>
      </c>
      <c r="Y149" s="90">
        <f>T149*(1+'Control Panel'!$C$44)</f>
        <v>212951087.99965769</v>
      </c>
      <c r="Z149" s="90">
        <f>U149*(1+'Control Panel'!$C$44)</f>
        <v>209417842.66735893</v>
      </c>
      <c r="AA149" s="90">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0">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774846.01786922815</v>
      </c>
      <c r="AC149" s="92">
        <f t="shared" si="28"/>
        <v>547264.10491467058</v>
      </c>
      <c r="AD149" s="92">
        <f>Y149*(1+'Control Panel'!$C$44)</f>
        <v>227857664.15963376</v>
      </c>
      <c r="AE149" s="90">
        <f>Z149*(1+'Control Panel'!$C$44)</f>
        <v>224077091.65407407</v>
      </c>
      <c r="AF149" s="90">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0">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829085.23912007408</v>
      </c>
      <c r="AH149" s="90">
        <f t="shared" si="29"/>
        <v>594675.86877687986</v>
      </c>
      <c r="AI149" s="91">
        <f t="shared" si="30"/>
        <v>1105732.0664496659</v>
      </c>
      <c r="AJ149" s="91">
        <f t="shared" si="30"/>
        <v>3637372.0936356736</v>
      </c>
      <c r="AK149" s="91">
        <f t="shared" si="31"/>
        <v>2531640.0271860077</v>
      </c>
    </row>
    <row r="150" spans="1:37" s="93" customFormat="1" ht="14" x14ac:dyDescent="0.3">
      <c r="A150" s="85" t="str">
        <f>'ESTIMATED Earned Revenue'!A151</f>
        <v>Los Angeles, CA</v>
      </c>
      <c r="B150" s="85"/>
      <c r="C150" s="94">
        <f>'ESTIMATED Earned Revenue'!$I151*1.07925</f>
        <v>182423006.44424254</v>
      </c>
      <c r="D150" s="94">
        <f>'ESTIMATED Earned Revenue'!$L151*1.07925</f>
        <v>158354181.4631663</v>
      </c>
      <c r="E150" s="95">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7">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42569.175900000002</v>
      </c>
      <c r="G150" s="88">
        <f t="shared" si="22"/>
        <v>1.1084324720950335E-3</v>
      </c>
      <c r="H150" s="89">
        <f t="shared" si="23"/>
        <v>2.6882255654172123E-4</v>
      </c>
      <c r="I150" s="90">
        <f t="shared" si="24"/>
        <v>-159634.4081</v>
      </c>
      <c r="J150" s="90">
        <f>C150*(1+'Control Panel'!$C$44)</f>
        <v>195192616.89533952</v>
      </c>
      <c r="K150" s="90">
        <f>D150*(1+'Control Panel'!$C$44)</f>
        <v>169438974.16558796</v>
      </c>
      <c r="L150" s="91">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1">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626924.20441267546</v>
      </c>
      <c r="N150" s="91">
        <f t="shared" si="25"/>
        <v>418654.51495267544</v>
      </c>
      <c r="O150" s="91">
        <f>J150*(1+'Control Panel'!$C$44)</f>
        <v>208856100.0780133</v>
      </c>
      <c r="P150" s="91">
        <f>K150*(1+'Control Panel'!$C$44)</f>
        <v>181299702.35717914</v>
      </c>
      <c r="Q150" s="91">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1">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670808.89872156281</v>
      </c>
      <c r="S150" s="91">
        <f t="shared" si="26"/>
        <v>456291.11857776274</v>
      </c>
      <c r="T150" s="91">
        <f>O150*(1+'Control Panel'!$C$44)</f>
        <v>223476027.08347425</v>
      </c>
      <c r="U150" s="91">
        <f>P150*(1+'Control Panel'!$C$44)</f>
        <v>193990681.52218169</v>
      </c>
      <c r="V150" s="91">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0">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717765.52163207228</v>
      </c>
      <c r="X150" s="91">
        <f t="shared" si="27"/>
        <v>496812.20808395825</v>
      </c>
      <c r="Y150" s="90">
        <f>T150*(1+'Control Panel'!$C$44)</f>
        <v>239119348.97931746</v>
      </c>
      <c r="Z150" s="90">
        <f>U150*(1+'Control Panel'!$C$44)</f>
        <v>207570029.22873443</v>
      </c>
      <c r="AA150" s="90">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0">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768009.10814631742</v>
      </c>
      <c r="AC150" s="92">
        <f t="shared" si="28"/>
        <v>540427.19519175985</v>
      </c>
      <c r="AD150" s="92">
        <f>Y150*(1+'Control Panel'!$C$44)</f>
        <v>255857703.4078697</v>
      </c>
      <c r="AE150" s="90">
        <f>Z150*(1+'Control Panel'!$C$44)</f>
        <v>222099931.27474585</v>
      </c>
      <c r="AF150" s="90">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0">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821769.7457165597</v>
      </c>
      <c r="AH150" s="90">
        <f t="shared" si="29"/>
        <v>587360.37537336547</v>
      </c>
      <c r="AI150" s="91">
        <f t="shared" si="30"/>
        <v>1105732.0664496659</v>
      </c>
      <c r="AJ150" s="91">
        <f t="shared" si="30"/>
        <v>3605277.4786291877</v>
      </c>
      <c r="AK150" s="91">
        <f t="shared" si="31"/>
        <v>2499545.4121795218</v>
      </c>
    </row>
    <row r="151" spans="1:37" s="93" customFormat="1" ht="14" x14ac:dyDescent="0.3">
      <c r="A151" s="85" t="str">
        <f>'ESTIMATED Earned Revenue'!A152</f>
        <v>Miami, FL</v>
      </c>
      <c r="B151" s="85"/>
      <c r="C151" s="86">
        <f>'ESTIMATED Earned Revenue'!$I152*1.07925</f>
        <v>183714057.91646725</v>
      </c>
      <c r="D151" s="86">
        <f>'ESTIMATED Earned Revenue'!$L152*1.07925</f>
        <v>138833169.95461634</v>
      </c>
      <c r="E151" s="87">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7">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42569.175900000002</v>
      </c>
      <c r="G151" s="88">
        <f t="shared" si="22"/>
        <v>1.1006429572849548E-3</v>
      </c>
      <c r="H151" s="89">
        <f t="shared" si="23"/>
        <v>3.0662107559681589E-4</v>
      </c>
      <c r="I151" s="90">
        <f t="shared" si="24"/>
        <v>-159634.4081</v>
      </c>
      <c r="J151" s="90">
        <f>C151*(1+'Control Panel'!$C$44)</f>
        <v>196574041.97061998</v>
      </c>
      <c r="K151" s="90">
        <f>D151*(1+'Control Panel'!$C$44)</f>
        <v>148551491.85143948</v>
      </c>
      <c r="L151" s="91">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1">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549640.51985032612</v>
      </c>
      <c r="N151" s="91">
        <f t="shared" si="25"/>
        <v>341370.8303903261</v>
      </c>
      <c r="O151" s="91">
        <f>J151*(1+'Control Panel'!$C$44)</f>
        <v>210334224.90856338</v>
      </c>
      <c r="P151" s="91">
        <f>K151*(1+'Control Panel'!$C$44)</f>
        <v>158950096.28104025</v>
      </c>
      <c r="Q151" s="91">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1">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588115.356239849</v>
      </c>
      <c r="S151" s="91">
        <f t="shared" si="26"/>
        <v>373597.57609604893</v>
      </c>
      <c r="T151" s="91">
        <f>O151*(1+'Control Panel'!$C$44)</f>
        <v>225057620.65216282</v>
      </c>
      <c r="U151" s="91">
        <f>P151*(1+'Control Panel'!$C$44)</f>
        <v>170076603.02071309</v>
      </c>
      <c r="V151" s="91">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0">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629283.43117663846</v>
      </c>
      <c r="X151" s="91">
        <f t="shared" si="27"/>
        <v>408330.11762852443</v>
      </c>
      <c r="Y151" s="90">
        <f>T151*(1+'Control Panel'!$C$44)</f>
        <v>240811654.09781423</v>
      </c>
      <c r="Z151" s="90">
        <f>U151*(1+'Control Panel'!$C$44)</f>
        <v>181981965.23216301</v>
      </c>
      <c r="AA151" s="90">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0">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673333.27135900315</v>
      </c>
      <c r="AC151" s="92">
        <f t="shared" si="28"/>
        <v>445751.35840444564</v>
      </c>
      <c r="AD151" s="92">
        <f>Y151*(1+'Control Panel'!$C$44)</f>
        <v>257668469.88466126</v>
      </c>
      <c r="AE151" s="90">
        <f>Z151*(1+'Control Panel'!$C$44)</f>
        <v>194720702.79841444</v>
      </c>
      <c r="AF151" s="90">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0">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720466.60035413341</v>
      </c>
      <c r="AH151" s="90">
        <f t="shared" si="29"/>
        <v>486057.23001093918</v>
      </c>
      <c r="AI151" s="91">
        <f t="shared" si="30"/>
        <v>1105732.0664496659</v>
      </c>
      <c r="AJ151" s="91">
        <f t="shared" si="30"/>
        <v>3160839.17897995</v>
      </c>
      <c r="AK151" s="91">
        <f t="shared" si="31"/>
        <v>2055107.1125302841</v>
      </c>
    </row>
    <row r="152" spans="1:37" s="93" customFormat="1" ht="14" x14ac:dyDescent="0.3">
      <c r="A152" s="85" t="str">
        <f>'ESTIMATED Earned Revenue'!A153</f>
        <v>Colorado Springs, CO</v>
      </c>
      <c r="B152" s="85"/>
      <c r="C152" s="98">
        <f>'ESTIMATED Earned Revenue'!$I153*1.07925</f>
        <v>189720790.74265501</v>
      </c>
      <c r="D152" s="98">
        <f>'ESTIMATED Earned Revenue'!$L153*1.07925</f>
        <v>160432130.15544751</v>
      </c>
      <c r="E152" s="99">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7">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42569.175900000002</v>
      </c>
      <c r="G152" s="88">
        <f t="shared" si="22"/>
        <v>1.0657955999892345E-3</v>
      </c>
      <c r="H152" s="89">
        <f t="shared" si="23"/>
        <v>2.6534071360115612E-4</v>
      </c>
      <c r="I152" s="90">
        <f t="shared" si="24"/>
        <v>-159634.4081</v>
      </c>
      <c r="J152" s="90">
        <f>C152*(1+'Control Panel'!$C$44)</f>
        <v>203001246.09464088</v>
      </c>
      <c r="K152" s="90">
        <f>D152*(1+'Control Panel'!$C$44)</f>
        <v>171662379.26632884</v>
      </c>
      <c r="L152" s="91">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1">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635150.8032854168</v>
      </c>
      <c r="N152" s="91">
        <f t="shared" si="25"/>
        <v>426881.11382541677</v>
      </c>
      <c r="O152" s="91">
        <f>J152*(1+'Control Panel'!$C$44)</f>
        <v>217211333.32126576</v>
      </c>
      <c r="P152" s="91">
        <f>K152*(1+'Control Panel'!$C$44)</f>
        <v>183678745.81497186</v>
      </c>
      <c r="Q152" s="91">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1">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679611.35951539595</v>
      </c>
      <c r="S152" s="91">
        <f t="shared" si="26"/>
        <v>465093.57937159587</v>
      </c>
      <c r="T152" s="91">
        <f>O152*(1+'Control Panel'!$C$44)</f>
        <v>232416126.65375438</v>
      </c>
      <c r="U152" s="91">
        <f>P152*(1+'Control Panel'!$C$44)</f>
        <v>196536258.02201989</v>
      </c>
      <c r="V152" s="91">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0">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727184.15468147362</v>
      </c>
      <c r="X152" s="91">
        <f t="shared" si="27"/>
        <v>506230.84113335959</v>
      </c>
      <c r="Y152" s="90">
        <f>T152*(1+'Control Panel'!$C$44)</f>
        <v>248685255.51951721</v>
      </c>
      <c r="Z152" s="90">
        <f>U152*(1+'Control Panel'!$C$44)</f>
        <v>210293796.0835613</v>
      </c>
      <c r="AA152" s="90">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0">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778087.04550917679</v>
      </c>
      <c r="AC152" s="92">
        <f t="shared" si="28"/>
        <v>550505.13255461934</v>
      </c>
      <c r="AD152" s="92">
        <f>Y152*(1+'Control Panel'!$C$44)</f>
        <v>266093223.40588343</v>
      </c>
      <c r="AE152" s="90">
        <f>Z152*(1+'Control Panel'!$C$44)</f>
        <v>225014361.8094106</v>
      </c>
      <c r="AF152" s="90">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0">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832553.1386948193</v>
      </c>
      <c r="AH152" s="90">
        <f t="shared" si="29"/>
        <v>598143.76835162507</v>
      </c>
      <c r="AI152" s="91">
        <f t="shared" si="30"/>
        <v>1105732.0664496659</v>
      </c>
      <c r="AJ152" s="91">
        <f t="shared" si="30"/>
        <v>3652586.5016862825</v>
      </c>
      <c r="AK152" s="91">
        <f t="shared" si="31"/>
        <v>2546854.4352366165</v>
      </c>
    </row>
    <row r="153" spans="1:37" s="93" customFormat="1" ht="14" x14ac:dyDescent="0.3">
      <c r="A153" s="85" t="str">
        <f>'ESTIMATED Earned Revenue'!A154</f>
        <v>Atlanta, GA</v>
      </c>
      <c r="B153" s="85"/>
      <c r="C153" s="86">
        <f>'ESTIMATED Earned Revenue'!$I154*1.07925</f>
        <v>202589655.22005001</v>
      </c>
      <c r="D153" s="86">
        <f>'ESTIMATED Earned Revenue'!$L154*1.07925</f>
        <v>187894595.82706875</v>
      </c>
      <c r="E153" s="87">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7">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42569.175900000002</v>
      </c>
      <c r="G153" s="88">
        <f t="shared" si="22"/>
        <v>9.9809431918115128E-4</v>
      </c>
      <c r="H153" s="89">
        <f t="shared" si="23"/>
        <v>2.2655880927612788E-4</v>
      </c>
      <c r="I153" s="90">
        <f t="shared" si="24"/>
        <v>-159634.4081</v>
      </c>
      <c r="J153" s="90">
        <f>C153*(1+'Control Panel'!$C$44)</f>
        <v>216770931.08545351</v>
      </c>
      <c r="K153" s="90">
        <f>D153*(1+'Control Panel'!$C$44)</f>
        <v>201047217.53496358</v>
      </c>
      <c r="L153" s="91">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1">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743874.70487936528</v>
      </c>
      <c r="N153" s="91">
        <f t="shared" si="25"/>
        <v>535605.01541936526</v>
      </c>
      <c r="O153" s="91">
        <f>J153*(1+'Control Panel'!$C$44)</f>
        <v>231944896.26143527</v>
      </c>
      <c r="P153" s="91">
        <f>K153*(1+'Control Panel'!$C$44)</f>
        <v>215120522.76241103</v>
      </c>
      <c r="Q153" s="91">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1">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795945.93422092078</v>
      </c>
      <c r="S153" s="91">
        <f t="shared" si="26"/>
        <v>581428.15407712071</v>
      </c>
      <c r="T153" s="91">
        <f>O153*(1+'Control Panel'!$C$44)</f>
        <v>248181038.99973574</v>
      </c>
      <c r="U153" s="91">
        <f>P153*(1+'Control Panel'!$C$44)</f>
        <v>230178959.35577983</v>
      </c>
      <c r="V153" s="91">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0">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851662.14961638534</v>
      </c>
      <c r="X153" s="91">
        <f t="shared" si="27"/>
        <v>630708.83606827131</v>
      </c>
      <c r="Y153" s="90">
        <f>T153*(1+'Control Panel'!$C$44)</f>
        <v>265553711.72971725</v>
      </c>
      <c r="Z153" s="90">
        <f>U153*(1+'Control Panel'!$C$44)</f>
        <v>246291486.51068443</v>
      </c>
      <c r="AA153" s="90">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0">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911278.50008953246</v>
      </c>
      <c r="AC153" s="92">
        <f t="shared" si="28"/>
        <v>683696.58713497501</v>
      </c>
      <c r="AD153" s="92">
        <f>Y153*(1+'Control Panel'!$C$44)</f>
        <v>284142471.55079746</v>
      </c>
      <c r="AE153" s="90">
        <f>Z153*(1+'Control Panel'!$C$44)</f>
        <v>263531890.56643236</v>
      </c>
      <c r="AF153" s="90">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0">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975067.99509579979</v>
      </c>
      <c r="AH153" s="90">
        <f t="shared" si="29"/>
        <v>740658.62475260557</v>
      </c>
      <c r="AI153" s="91">
        <f t="shared" si="30"/>
        <v>1105732.0664496659</v>
      </c>
      <c r="AJ153" s="91">
        <f t="shared" si="30"/>
        <v>4277829.2839020034</v>
      </c>
      <c r="AK153" s="91">
        <f t="shared" si="31"/>
        <v>3172097.2174523375</v>
      </c>
    </row>
    <row r="154" spans="1:37" s="93" customFormat="1" ht="14" x14ac:dyDescent="0.3">
      <c r="A154" s="85" t="str">
        <f>'ESTIMATED Earned Revenue'!A155</f>
        <v>Portland, OR</v>
      </c>
      <c r="B154" s="85"/>
      <c r="C154" s="86">
        <f>'ESTIMATED Earned Revenue'!$I155*1.07925</f>
        <v>217787632.56675002</v>
      </c>
      <c r="D154" s="86">
        <f>'ESTIMATED Earned Revenue'!$L155*1.07925</f>
        <v>202840004.95725</v>
      </c>
      <c r="E154" s="87">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7">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42569.175900000002</v>
      </c>
      <c r="G154" s="88">
        <f t="shared" si="22"/>
        <v>9.2844383134577839E-4</v>
      </c>
      <c r="H154" s="89">
        <f t="shared" si="23"/>
        <v>2.0986578021910305E-4</v>
      </c>
      <c r="I154" s="90">
        <f t="shared" si="24"/>
        <v>-159634.4081</v>
      </c>
      <c r="J154" s="90">
        <f>C154*(1+'Control Panel'!$C$44)</f>
        <v>233032766.84642252</v>
      </c>
      <c r="K154" s="90">
        <f>D154*(1+'Control Panel'!$C$44)</f>
        <v>217038805.30425751</v>
      </c>
      <c r="L154" s="91">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1">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803043.57962575287</v>
      </c>
      <c r="N154" s="91">
        <f t="shared" si="25"/>
        <v>594773.89016575285</v>
      </c>
      <c r="O154" s="91">
        <f>J154*(1+'Control Panel'!$C$44)</f>
        <v>249345060.52567211</v>
      </c>
      <c r="P154" s="91">
        <f>K154*(1+'Control Panel'!$C$44)</f>
        <v>232231521.67555556</v>
      </c>
      <c r="Q154" s="91">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1">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859256.63019955566</v>
      </c>
      <c r="S154" s="91">
        <f t="shared" si="26"/>
        <v>644738.85005575558</v>
      </c>
      <c r="T154" s="91">
        <f>O154*(1+'Control Panel'!$C$44)</f>
        <v>266799214.76246917</v>
      </c>
      <c r="U154" s="91">
        <f>P154*(1+'Control Panel'!$C$44)</f>
        <v>248487728.19284445</v>
      </c>
      <c r="V154" s="91">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0">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919404.59431352455</v>
      </c>
      <c r="X154" s="91">
        <f t="shared" si="27"/>
        <v>698451.28076541051</v>
      </c>
      <c r="Y154" s="90">
        <f>T154*(1+'Control Panel'!$C$44)</f>
        <v>285475159.79584205</v>
      </c>
      <c r="Z154" s="90">
        <f>U154*(1+'Control Panel'!$C$44)</f>
        <v>265881869.16634357</v>
      </c>
      <c r="AA154" s="90">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0">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983762.91591547127</v>
      </c>
      <c r="AC154" s="92">
        <f t="shared" si="28"/>
        <v>756181.00296091381</v>
      </c>
      <c r="AD154" s="92">
        <f>Y154*(1+'Control Panel'!$C$44)</f>
        <v>305458420.98155099</v>
      </c>
      <c r="AE154" s="90">
        <f>Z154*(1+'Control Panel'!$C$44)</f>
        <v>284493600.00798762</v>
      </c>
      <c r="AF154" s="90">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0">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1052626.3200295542</v>
      </c>
      <c r="AH154" s="90">
        <f t="shared" si="29"/>
        <v>818216.94968635996</v>
      </c>
      <c r="AI154" s="91">
        <f t="shared" si="30"/>
        <v>1105732.0664496659</v>
      </c>
      <c r="AJ154" s="91">
        <f t="shared" si="30"/>
        <v>4618094.0400838582</v>
      </c>
      <c r="AK154" s="91">
        <f t="shared" si="31"/>
        <v>3512361.9736341923</v>
      </c>
    </row>
    <row r="155" spans="1:37" s="93" customFormat="1" ht="14" x14ac:dyDescent="0.3">
      <c r="A155" s="85" t="str">
        <f>'ESTIMATED Earned Revenue'!A156</f>
        <v>Indianapolis, IN</v>
      </c>
      <c r="B155" s="85"/>
      <c r="C155" s="86">
        <f>'ESTIMATED Earned Revenue'!$I156*1.07925</f>
        <v>221586550.9665682</v>
      </c>
      <c r="D155" s="86">
        <f>'ESTIMATED Earned Revenue'!$L156*1.07925</f>
        <v>154500350.95138639</v>
      </c>
      <c r="E155" s="87">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7">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42569.175900000002</v>
      </c>
      <c r="G155" s="88">
        <f t="shared" si="22"/>
        <v>9.1252642869335239E-4</v>
      </c>
      <c r="H155" s="89">
        <f t="shared" si="23"/>
        <v>2.7552802073177435E-4</v>
      </c>
      <c r="I155" s="90">
        <f t="shared" si="24"/>
        <v>-159634.4081</v>
      </c>
      <c r="J155" s="90">
        <f>C155*(1+'Control Panel'!$C$44)</f>
        <v>237097609.534228</v>
      </c>
      <c r="K155" s="90">
        <f>D155*(1+'Control Panel'!$C$44)</f>
        <v>165315375.51798344</v>
      </c>
      <c r="L155" s="91">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1">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611666.88941653876</v>
      </c>
      <c r="N155" s="91">
        <f t="shared" si="25"/>
        <v>403397.19995653874</v>
      </c>
      <c r="O155" s="91">
        <f>J155*(1+'Control Panel'!$C$44)</f>
        <v>253694442.20162398</v>
      </c>
      <c r="P155" s="91">
        <f>K155*(1+'Control Panel'!$C$44)</f>
        <v>176887451.80424228</v>
      </c>
      <c r="Q155" s="91">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1">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654483.57167569653</v>
      </c>
      <c r="S155" s="91">
        <f t="shared" si="26"/>
        <v>439965.79153189645</v>
      </c>
      <c r="T155" s="91">
        <f>O155*(1+'Control Panel'!$C$44)</f>
        <v>271453053.1557377</v>
      </c>
      <c r="U155" s="91">
        <f>P155*(1+'Control Panel'!$C$44)</f>
        <v>189269573.43053925</v>
      </c>
      <c r="V155" s="91">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0">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700297.42169299524</v>
      </c>
      <c r="X155" s="91">
        <f t="shared" si="27"/>
        <v>479344.1081448812</v>
      </c>
      <c r="Y155" s="90">
        <f>T155*(1+'Control Panel'!$C$44)</f>
        <v>290454766.87663937</v>
      </c>
      <c r="Z155" s="90">
        <f>U155*(1+'Control Panel'!$C$44)</f>
        <v>202518443.57067701</v>
      </c>
      <c r="AA155" s="90">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0">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749318.24121150502</v>
      </c>
      <c r="AC155" s="92">
        <f t="shared" si="28"/>
        <v>521736.32825694751</v>
      </c>
      <c r="AD155" s="92">
        <f>Y155*(1+'Control Panel'!$C$44)</f>
        <v>310786600.55800414</v>
      </c>
      <c r="AE155" s="90">
        <f>Z155*(1+'Control Panel'!$C$44)</f>
        <v>216694734.62062442</v>
      </c>
      <c r="AF155" s="90">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0">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801770.51809631044</v>
      </c>
      <c r="AH155" s="90">
        <f t="shared" si="29"/>
        <v>567361.14775311621</v>
      </c>
      <c r="AI155" s="91">
        <f t="shared" si="30"/>
        <v>1105732.0664496659</v>
      </c>
      <c r="AJ155" s="91">
        <f t="shared" si="30"/>
        <v>3517536.6420930461</v>
      </c>
      <c r="AK155" s="91">
        <f t="shared" si="31"/>
        <v>2411804.5756433802</v>
      </c>
    </row>
    <row r="156" spans="1:37" s="93" customFormat="1" ht="14" x14ac:dyDescent="0.3">
      <c r="A156" s="85" t="str">
        <f>'ESTIMATED Earned Revenue'!A157</f>
        <v>Phoenix, AZ</v>
      </c>
      <c r="B156" s="85"/>
      <c r="C156" s="86">
        <f>'ESTIMATED Earned Revenue'!$I157*1.07925</f>
        <v>300289713.94055259</v>
      </c>
      <c r="D156" s="86">
        <f>'ESTIMATED Earned Revenue'!$L157*1.07925</f>
        <v>294768574.6738801</v>
      </c>
      <c r="E156" s="87">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7">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42569.175900000002</v>
      </c>
      <c r="G156" s="88">
        <f t="shared" si="22"/>
        <v>6.7336167245485344E-4</v>
      </c>
      <c r="H156" s="89">
        <f t="shared" si="23"/>
        <v>1.4441558414799406E-4</v>
      </c>
      <c r="I156" s="90">
        <f t="shared" si="24"/>
        <v>-159634.4081</v>
      </c>
      <c r="J156" s="90">
        <f>C156*(1+'Control Panel'!$C$44)</f>
        <v>321309993.91639131</v>
      </c>
      <c r="K156" s="90">
        <f>D156*(1+'Control Panel'!$C$44)</f>
        <v>315402374.9010517</v>
      </c>
      <c r="L156" s="91">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1">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1166988.7871338914</v>
      </c>
      <c r="N156" s="91">
        <f t="shared" si="25"/>
        <v>958719.09767389135</v>
      </c>
      <c r="O156" s="91">
        <f>J156*(1+'Control Panel'!$C$44)</f>
        <v>343801693.49053872</v>
      </c>
      <c r="P156" s="91">
        <f>K156*(1+'Control Panel'!$C$44)</f>
        <v>337480541.14412534</v>
      </c>
      <c r="Q156" s="91">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1">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1248678.0022332638</v>
      </c>
      <c r="S156" s="91">
        <f t="shared" si="26"/>
        <v>1034160.2220894637</v>
      </c>
      <c r="T156" s="91">
        <f>O156*(1+'Control Panel'!$C$44)</f>
        <v>367867812.03487647</v>
      </c>
      <c r="U156" s="91">
        <f>P156*(1+'Control Panel'!$C$44)</f>
        <v>361104179.02421415</v>
      </c>
      <c r="V156" s="91">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0">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1336085.4623895923</v>
      </c>
      <c r="X156" s="91">
        <f t="shared" si="27"/>
        <v>1115132.1488414782</v>
      </c>
      <c r="Y156" s="90">
        <f>T156*(1+'Control Panel'!$C$44)</f>
        <v>393618558.87731785</v>
      </c>
      <c r="Z156" s="90">
        <f>U156*(1+'Control Panel'!$C$44)</f>
        <v>386381471.55590916</v>
      </c>
      <c r="AA156" s="90">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0">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1429611.4447568639</v>
      </c>
      <c r="AC156" s="92">
        <f t="shared" si="28"/>
        <v>1202029.5318023064</v>
      </c>
      <c r="AD156" s="92">
        <f>Y156*(1+'Control Panel'!$C$44)</f>
        <v>421171857.99873012</v>
      </c>
      <c r="AE156" s="90">
        <f>Z156*(1+'Control Panel'!$C$44)</f>
        <v>413428174.56482279</v>
      </c>
      <c r="AF156" s="90">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0">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1529684.2458898444</v>
      </c>
      <c r="AH156" s="90">
        <f t="shared" si="29"/>
        <v>1295274.87554665</v>
      </c>
      <c r="AI156" s="91">
        <f t="shared" si="30"/>
        <v>1105732.0664496659</v>
      </c>
      <c r="AJ156" s="91">
        <f t="shared" si="30"/>
        <v>6711047.9424034553</v>
      </c>
      <c r="AK156" s="91">
        <f t="shared" si="31"/>
        <v>5605315.8759537898</v>
      </c>
    </row>
    <row r="157" spans="1:37" s="93" customFormat="1" ht="14" x14ac:dyDescent="0.3">
      <c r="A157" s="85" t="str">
        <f>'ESTIMATED Earned Revenue'!A158</f>
        <v>Milwaukee, WI</v>
      </c>
      <c r="B157" s="85"/>
      <c r="C157" s="86">
        <f>'ESTIMATED Earned Revenue'!$I158*1.07925</f>
        <v>363108908.40375</v>
      </c>
      <c r="D157" s="86">
        <f>'ESTIMATED Earned Revenue'!$L158*1.07925</f>
        <v>285493228.138125</v>
      </c>
      <c r="E157" s="87">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7">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42569.175900000002</v>
      </c>
      <c r="G157" s="88">
        <f t="shared" si="22"/>
        <v>5.5686759349667266E-4</v>
      </c>
      <c r="H157" s="89">
        <f t="shared" si="23"/>
        <v>1.4910748033366498E-4</v>
      </c>
      <c r="I157" s="90">
        <f t="shared" si="24"/>
        <v>-159634.4081</v>
      </c>
      <c r="J157" s="90">
        <f>C157*(1+'Control Panel'!$C$44)</f>
        <v>388526531.9920125</v>
      </c>
      <c r="K157" s="90">
        <f>D157*(1+'Control Panel'!$C$44)</f>
        <v>305477754.10779375</v>
      </c>
      <c r="L157" s="91">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1">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1130267.6901988368</v>
      </c>
      <c r="N157" s="91">
        <f t="shared" si="25"/>
        <v>921998.00073883682</v>
      </c>
      <c r="O157" s="91">
        <f>J157*(1+'Control Panel'!$C$44)</f>
        <v>415723389.23145342</v>
      </c>
      <c r="P157" s="91">
        <f>K157*(1+'Control Panel'!$C$44)</f>
        <v>326861196.89533931</v>
      </c>
      <c r="Q157" s="91">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1">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1209386.4285127555</v>
      </c>
      <c r="S157" s="91">
        <f t="shared" si="26"/>
        <v>994868.64836895547</v>
      </c>
      <c r="T157" s="91">
        <f>O157*(1+'Control Panel'!$C$44)</f>
        <v>444824026.47765517</v>
      </c>
      <c r="U157" s="91">
        <f>P157*(1+'Control Panel'!$C$44)</f>
        <v>349741480.67801309</v>
      </c>
      <c r="V157" s="91">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0">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1294043.4785086485</v>
      </c>
      <c r="X157" s="91">
        <f t="shared" si="27"/>
        <v>1073090.1649605343</v>
      </c>
      <c r="Y157" s="90">
        <f>T157*(1+'Control Panel'!$C$44)</f>
        <v>475961708.33109105</v>
      </c>
      <c r="Z157" s="90">
        <f>U157*(1+'Control Panel'!$C$44)</f>
        <v>374223384.32547402</v>
      </c>
      <c r="AA157" s="90">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0">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1384626.5220042539</v>
      </c>
      <c r="AC157" s="92">
        <f t="shared" si="28"/>
        <v>1157044.6090496965</v>
      </c>
      <c r="AD157" s="92">
        <f>Y157*(1+'Control Panel'!$C$44)</f>
        <v>509279027.91426742</v>
      </c>
      <c r="AE157" s="90">
        <f>Z157*(1+'Control Panel'!$C$44)</f>
        <v>400419021.22825724</v>
      </c>
      <c r="AF157" s="90">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0">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1481550.3785445518</v>
      </c>
      <c r="AH157" s="90">
        <f t="shared" si="29"/>
        <v>1247141.0082013574</v>
      </c>
      <c r="AI157" s="91">
        <f t="shared" si="30"/>
        <v>1105732.0664496659</v>
      </c>
      <c r="AJ157" s="91">
        <f t="shared" si="30"/>
        <v>6499874.4977690466</v>
      </c>
      <c r="AK157" s="91">
        <f t="shared" si="31"/>
        <v>5394142.4313193802</v>
      </c>
    </row>
    <row r="158" spans="1:37" s="93" customFormat="1" ht="14" x14ac:dyDescent="0.3">
      <c r="A158" s="101"/>
      <c r="B158" s="101"/>
      <c r="C158" s="102"/>
      <c r="D158" s="102"/>
      <c r="E158" s="103"/>
      <c r="F158" s="102"/>
      <c r="G158" s="104"/>
      <c r="H158" s="104"/>
      <c r="I158" s="105"/>
      <c r="J158" s="106"/>
      <c r="K158" s="106"/>
      <c r="L158" s="106"/>
      <c r="M158" s="106"/>
      <c r="N158" s="106"/>
      <c r="O158" s="106"/>
      <c r="P158" s="106"/>
      <c r="Q158" s="106"/>
      <c r="R158" s="106"/>
      <c r="S158" s="106"/>
      <c r="T158" s="106"/>
      <c r="U158" s="106"/>
      <c r="V158" s="106"/>
      <c r="W158" s="106"/>
      <c r="X158" s="106"/>
      <c r="Y158" s="106"/>
      <c r="Z158" s="106"/>
      <c r="AA158" s="106"/>
      <c r="AB158" s="106"/>
      <c r="AC158" s="107"/>
      <c r="AD158" s="107"/>
      <c r="AE158" s="106"/>
      <c r="AF158" s="106"/>
      <c r="AG158" s="106"/>
      <c r="AH158" s="106"/>
      <c r="AI158" s="106"/>
      <c r="AJ158" s="106"/>
      <c r="AK158" s="106"/>
    </row>
    <row r="159" spans="1:37" s="93" customFormat="1" ht="14" x14ac:dyDescent="0.3">
      <c r="A159" s="101"/>
      <c r="B159" s="101"/>
      <c r="C159" s="102"/>
      <c r="D159" s="102"/>
      <c r="E159" s="103"/>
      <c r="F159" s="102"/>
      <c r="G159" s="104"/>
      <c r="H159" s="104"/>
      <c r="I159" s="105"/>
      <c r="J159" s="106"/>
      <c r="K159" s="106"/>
      <c r="L159" s="106"/>
      <c r="M159" s="106"/>
      <c r="N159" s="106"/>
      <c r="O159" s="106"/>
      <c r="P159" s="106"/>
      <c r="Q159" s="106"/>
      <c r="R159" s="106"/>
      <c r="S159" s="106"/>
      <c r="T159" s="106"/>
      <c r="U159" s="106"/>
      <c r="V159" s="106"/>
      <c r="W159" s="106"/>
      <c r="X159" s="106"/>
      <c r="Y159" s="106"/>
      <c r="Z159" s="106"/>
      <c r="AA159" s="106"/>
      <c r="AB159" s="106"/>
      <c r="AC159" s="107"/>
      <c r="AD159" s="107"/>
      <c r="AE159" s="106"/>
      <c r="AF159" s="106"/>
      <c r="AG159" s="106"/>
      <c r="AH159" s="106"/>
      <c r="AI159" s="106"/>
      <c r="AJ159" s="106"/>
      <c r="AK159" s="106"/>
    </row>
    <row r="160" spans="1:37" s="110" customFormat="1" ht="15.5" x14ac:dyDescent="0.3">
      <c r="A160" s="108" t="s">
        <v>57</v>
      </c>
      <c r="B160" s="85"/>
      <c r="C160" s="94"/>
      <c r="D160" s="94">
        <f>SUM(D3:D157)</f>
        <v>6979873457.806098</v>
      </c>
      <c r="E160" s="94">
        <f t="shared" ref="E160:F160" si="32">SUM(E3:E157)</f>
        <v>25738478.515713196</v>
      </c>
      <c r="F160" s="94">
        <f t="shared" si="32"/>
        <v>6016778.0827036342</v>
      </c>
      <c r="G160" s="109"/>
      <c r="H160" s="109"/>
      <c r="I160" s="90">
        <f>SUM(I3:I157)</f>
        <v>-19721700.433009613</v>
      </c>
      <c r="J160" s="91">
        <f t="shared" ref="J160:M160" si="33">SUM(J3:J157)</f>
        <v>8731809155.8216972</v>
      </c>
      <c r="K160" s="91">
        <f t="shared" si="33"/>
        <v>7468464599.8525248</v>
      </c>
      <c r="L160" s="91">
        <f t="shared" si="33"/>
        <v>26740931.25916253</v>
      </c>
      <c r="M160" s="91">
        <f t="shared" si="33"/>
        <v>27633319.019454345</v>
      </c>
      <c r="N160" s="91">
        <f t="shared" ref="N160:AK160" si="34">SUM(N3:N157)</f>
        <v>892387.76029189897</v>
      </c>
      <c r="O160" s="91">
        <f t="shared" si="34"/>
        <v>9343035796.7292156</v>
      </c>
      <c r="P160" s="91">
        <f t="shared" si="34"/>
        <v>7991257121.8422012</v>
      </c>
      <c r="Q160" s="91">
        <f t="shared" si="34"/>
        <v>27779302.880918596</v>
      </c>
      <c r="R160" s="91">
        <f t="shared" si="34"/>
        <v>29567651.350816153</v>
      </c>
      <c r="S160" s="91">
        <f t="shared" si="34"/>
        <v>1788348.4698976022</v>
      </c>
      <c r="T160" s="91">
        <f t="shared" si="34"/>
        <v>9997048302.5002594</v>
      </c>
      <c r="U160" s="91">
        <f t="shared" si="34"/>
        <v>8550645120.3711548</v>
      </c>
      <c r="V160" s="91">
        <f t="shared" si="34"/>
        <v>28853364.305553395</v>
      </c>
      <c r="W160" s="91">
        <f t="shared" si="34"/>
        <v>31637386.945373289</v>
      </c>
      <c r="X160" s="91">
        <f t="shared" si="34"/>
        <v>2784022.6398198949</v>
      </c>
      <c r="Y160" s="91">
        <f t="shared" si="34"/>
        <v>10696841683.675278</v>
      </c>
      <c r="Z160" s="91">
        <f t="shared" si="34"/>
        <v>9149190278.7971382</v>
      </c>
      <c r="AA160" s="91">
        <f t="shared" si="34"/>
        <v>29957914.261701401</v>
      </c>
      <c r="AB160" s="91">
        <f t="shared" si="34"/>
        <v>33852004.031549424</v>
      </c>
      <c r="AC160" s="91">
        <f t="shared" si="34"/>
        <v>3894089.7698480263</v>
      </c>
      <c r="AD160" s="91">
        <f t="shared" si="34"/>
        <v>11445620601.532545</v>
      </c>
      <c r="AE160" s="91">
        <f t="shared" si="34"/>
        <v>9789633598.3129406</v>
      </c>
      <c r="AF160" s="91">
        <f t="shared" si="34"/>
        <v>31105370.002233516</v>
      </c>
      <c r="AG160" s="91">
        <f t="shared" si="34"/>
        <v>36221644.313757882</v>
      </c>
      <c r="AH160" s="91">
        <f t="shared" si="34"/>
        <v>5116274.311524298</v>
      </c>
      <c r="AI160" s="91">
        <f t="shared" si="34"/>
        <v>144436882.70956975</v>
      </c>
      <c r="AJ160" s="91">
        <f t="shared" si="34"/>
        <v>158912005.66095105</v>
      </c>
      <c r="AK160" s="91">
        <f t="shared" si="34"/>
        <v>14475122.951381719</v>
      </c>
    </row>
    <row r="161" spans="1:37" s="93" customFormat="1" ht="14" x14ac:dyDescent="0.3">
      <c r="A161" s="85" t="s">
        <v>58</v>
      </c>
      <c r="B161" s="85"/>
      <c r="C161" s="111"/>
      <c r="D161" s="111"/>
      <c r="E161" s="95">
        <f>E160/155</f>
        <v>166054.70010137546</v>
      </c>
      <c r="F161" s="87">
        <f>F160/155</f>
        <v>38817.923114216996</v>
      </c>
      <c r="G161" s="112"/>
      <c r="H161" s="112"/>
      <c r="I161" s="113"/>
      <c r="J161" s="91">
        <f>J160/155</f>
        <v>56334252.618204497</v>
      </c>
      <c r="K161" s="91">
        <f>K160/155</f>
        <v>48183642.579693705</v>
      </c>
      <c r="L161" s="91">
        <f t="shared" ref="L161:M161" si="35">L160/155</f>
        <v>172522.13715588729</v>
      </c>
      <c r="M161" s="91">
        <f t="shared" si="35"/>
        <v>178279.47754486674</v>
      </c>
      <c r="N161" s="91"/>
      <c r="O161" s="91">
        <f>O160/155</f>
        <v>60277650.301478811</v>
      </c>
      <c r="P161" s="91">
        <f>P160/155</f>
        <v>51556497.560272269</v>
      </c>
      <c r="Q161" s="91">
        <f t="shared" ref="Q161:R161" si="36">Q160/155</f>
        <v>179221.30890915223</v>
      </c>
      <c r="R161" s="91">
        <f t="shared" si="36"/>
        <v>190759.04097300745</v>
      </c>
      <c r="S161" s="91"/>
      <c r="T161" s="91">
        <f>T160/155</f>
        <v>64497085.822582319</v>
      </c>
      <c r="U161" s="91">
        <f>U160/155</f>
        <v>55165452.38949132</v>
      </c>
      <c r="V161" s="91">
        <f t="shared" ref="V161:W161" si="37">V160/155</f>
        <v>186150.7374551832</v>
      </c>
      <c r="W161" s="91">
        <f t="shared" si="37"/>
        <v>204112.173841118</v>
      </c>
      <c r="X161" s="91"/>
      <c r="Y161" s="91">
        <f>Y160/155</f>
        <v>69011881.830163077</v>
      </c>
      <c r="Z161" s="91">
        <f>Z160/155</f>
        <v>59027034.056755729</v>
      </c>
      <c r="AA161" s="91">
        <f t="shared" ref="AA161:AB161" si="38">AA160/155</f>
        <v>193276.86620452517</v>
      </c>
      <c r="AB161" s="91">
        <f t="shared" si="38"/>
        <v>218400.02600999628</v>
      </c>
      <c r="AC161" s="91"/>
      <c r="AD161" s="91">
        <f>AD160/155</f>
        <v>73842713.558274478</v>
      </c>
      <c r="AE161" s="91">
        <f>AE160/155</f>
        <v>63158926.440728649</v>
      </c>
      <c r="AF161" s="91">
        <f t="shared" ref="AF161:AG161" si="39">AF160/155</f>
        <v>200679.80646602268</v>
      </c>
      <c r="AG161" s="91">
        <f t="shared" si="39"/>
        <v>233688.027830696</v>
      </c>
      <c r="AH161" s="114"/>
      <c r="AI161" s="115"/>
      <c r="AJ161" s="114"/>
      <c r="AK161" s="114"/>
    </row>
    <row r="162" spans="1:37" s="93" customFormat="1" ht="14" x14ac:dyDescent="0.3">
      <c r="A162" s="85" t="s">
        <v>59</v>
      </c>
      <c r="B162" s="85"/>
      <c r="C162" s="111"/>
      <c r="D162" s="111"/>
      <c r="E162" s="95"/>
      <c r="F162" s="87"/>
      <c r="G162" s="112"/>
      <c r="H162" s="112"/>
      <c r="I162" s="113"/>
      <c r="J162" s="91"/>
      <c r="K162" s="91"/>
      <c r="L162" s="117">
        <f>L161/J161</f>
        <v>3.0624731693012024E-3</v>
      </c>
      <c r="M162" s="117">
        <f>M161/K161</f>
        <v>3.7000000000000006E-3</v>
      </c>
      <c r="N162" s="91"/>
      <c r="O162" s="91"/>
      <c r="P162" s="91"/>
      <c r="Q162" s="117">
        <f>Q161/O161</f>
        <v>2.9732630255621516E-3</v>
      </c>
      <c r="R162" s="117">
        <f>R161/P161</f>
        <v>3.700000000000001E-3</v>
      </c>
      <c r="S162" s="91"/>
      <c r="T162" s="91"/>
      <c r="U162" s="91"/>
      <c r="V162" s="117">
        <f>V161/T161</f>
        <v>2.8861883460478206E-3</v>
      </c>
      <c r="W162" s="117">
        <f>W161/U161</f>
        <v>3.7000000000000019E-3</v>
      </c>
      <c r="X162" s="91"/>
      <c r="Y162" s="91"/>
      <c r="Z162" s="91"/>
      <c r="AA162" s="117">
        <f>AA161/Y161</f>
        <v>2.8006317329554329E-3</v>
      </c>
      <c r="AB162" s="117">
        <f>AB161/Z161</f>
        <v>3.7000000000000015E-3</v>
      </c>
      <c r="AC162" s="91"/>
      <c r="AD162" s="91"/>
      <c r="AE162" s="91"/>
      <c r="AF162" s="117">
        <f>AF161/AD161</f>
        <v>2.7176656544135817E-3</v>
      </c>
      <c r="AG162" s="117">
        <f>AG161/AE161</f>
        <v>3.6999999999999997E-3</v>
      </c>
      <c r="AH162" s="114"/>
      <c r="AI162" s="115"/>
      <c r="AJ162" s="114"/>
      <c r="AK162" s="114"/>
    </row>
    <row r="163" spans="1:37" s="93" customFormat="1" ht="14" x14ac:dyDescent="0.3">
      <c r="A163" s="85" t="s">
        <v>64</v>
      </c>
      <c r="B163" s="85"/>
      <c r="C163" s="116"/>
      <c r="D163" s="116"/>
      <c r="E163" s="87"/>
      <c r="F163" s="116"/>
      <c r="G163" s="112"/>
      <c r="H163" s="112"/>
      <c r="I163" s="113"/>
      <c r="J163" s="91">
        <f>J3</f>
        <v>1854408.0306019499</v>
      </c>
      <c r="K163" s="91">
        <f>K3</f>
        <v>1697963.3636221499</v>
      </c>
      <c r="L163" s="91">
        <f>L3</f>
        <v>18544.080306019499</v>
      </c>
      <c r="M163" s="91">
        <f>M3</f>
        <v>6282.4644454019553</v>
      </c>
      <c r="N163" s="91"/>
      <c r="O163" s="91">
        <f>O3</f>
        <v>1984216.5927440864</v>
      </c>
      <c r="P163" s="91">
        <f>P3</f>
        <v>1816820.7990757006</v>
      </c>
      <c r="Q163" s="91">
        <f>Q3</f>
        <v>19842.165927440863</v>
      </c>
      <c r="R163" s="91">
        <f>R3</f>
        <v>6722.2369565800927</v>
      </c>
      <c r="S163" s="91"/>
      <c r="T163" s="91">
        <f>T3</f>
        <v>2123111.7542361724</v>
      </c>
      <c r="U163" s="91">
        <f>U3</f>
        <v>1943998.2550109997</v>
      </c>
      <c r="V163" s="91">
        <f>V3</f>
        <v>21231.117542361724</v>
      </c>
      <c r="W163" s="91">
        <f>W3</f>
        <v>7192.7935435406989</v>
      </c>
      <c r="X163" s="91"/>
      <c r="Y163" s="91">
        <f>Y3</f>
        <v>2271729.5770327048</v>
      </c>
      <c r="Z163" s="91">
        <f>Z3</f>
        <v>2080078.1328617698</v>
      </c>
      <c r="AA163" s="91">
        <f>AA3</f>
        <v>22717.295770327048</v>
      </c>
      <c r="AB163" s="91">
        <f>AB3</f>
        <v>7696.2890915885482</v>
      </c>
      <c r="AC163" s="91"/>
      <c r="AD163" s="91">
        <f>AD3</f>
        <v>2430750.6474249945</v>
      </c>
      <c r="AE163" s="91">
        <f>AE3</f>
        <v>2225683.6021620939</v>
      </c>
      <c r="AF163" s="91">
        <f>AF3</f>
        <v>24307.506474249945</v>
      </c>
      <c r="AG163" s="91">
        <f>AG3</f>
        <v>8235.0293279997477</v>
      </c>
      <c r="AH163" s="114"/>
      <c r="AI163" s="114"/>
      <c r="AJ163" s="114"/>
      <c r="AK163" s="114"/>
    </row>
    <row r="164" spans="1:37" s="93" customFormat="1" ht="14" x14ac:dyDescent="0.3">
      <c r="A164" s="85" t="s">
        <v>61</v>
      </c>
      <c r="B164" s="85"/>
      <c r="C164" s="116"/>
      <c r="D164" s="116"/>
      <c r="E164" s="87"/>
      <c r="F164" s="116"/>
      <c r="G164" s="112"/>
      <c r="H164" s="112"/>
      <c r="I164" s="113"/>
      <c r="J164" s="114"/>
      <c r="K164" s="114"/>
      <c r="L164" s="117">
        <f>L163/J163</f>
        <v>0.01</v>
      </c>
      <c r="M164" s="117">
        <f>M163/K163</f>
        <v>3.7000000000000006E-3</v>
      </c>
      <c r="N164" s="117"/>
      <c r="O164" s="117"/>
      <c r="P164" s="117"/>
      <c r="Q164" s="117">
        <f>Q163/O163</f>
        <v>0.01</v>
      </c>
      <c r="R164" s="117">
        <f>R163/P163</f>
        <v>3.7000000000000002E-3</v>
      </c>
      <c r="S164" s="117"/>
      <c r="T164" s="117"/>
      <c r="U164" s="117"/>
      <c r="V164" s="117">
        <f>V163/T163</f>
        <v>0.01</v>
      </c>
      <c r="W164" s="117">
        <f>W163/U163</f>
        <v>3.6999999999999997E-3</v>
      </c>
      <c r="X164" s="117"/>
      <c r="Y164" s="117"/>
      <c r="Z164" s="117"/>
      <c r="AA164" s="117">
        <f>AA163/Y163</f>
        <v>0.01</v>
      </c>
      <c r="AB164" s="117">
        <f>AB163/Z163</f>
        <v>3.7000000000000002E-3</v>
      </c>
      <c r="AC164" s="117"/>
      <c r="AD164" s="117"/>
      <c r="AE164" s="117"/>
      <c r="AF164" s="117">
        <f>AF163/AD163</f>
        <v>0.01</v>
      </c>
      <c r="AG164" s="117">
        <f>AG163/AE163</f>
        <v>3.7000000000000002E-3</v>
      </c>
      <c r="AH164" s="114"/>
      <c r="AI164" s="114"/>
      <c r="AJ164" s="114"/>
      <c r="AK164" s="114"/>
    </row>
    <row r="165" spans="1:37" s="93" customFormat="1" ht="14" x14ac:dyDescent="0.3">
      <c r="A165" s="85" t="s">
        <v>65</v>
      </c>
      <c r="B165" s="85"/>
      <c r="C165" s="116"/>
      <c r="D165" s="116"/>
      <c r="E165" s="87"/>
      <c r="F165" s="116"/>
      <c r="G165" s="112"/>
      <c r="H165" s="112"/>
      <c r="I165" s="113"/>
      <c r="J165" s="91">
        <f>J157</f>
        <v>388526531.9920125</v>
      </c>
      <c r="K165" s="91">
        <f>K157</f>
        <v>305477754.10779375</v>
      </c>
      <c r="L165" s="91">
        <f>L157</f>
        <v>208269.68946000002</v>
      </c>
      <c r="M165" s="91">
        <f>M157</f>
        <v>1130267.6901988368</v>
      </c>
      <c r="N165" s="91"/>
      <c r="O165" s="91">
        <f>O157</f>
        <v>415723389.23145342</v>
      </c>
      <c r="P165" s="91">
        <f>P157</f>
        <v>326861196.89533931</v>
      </c>
      <c r="Q165" s="91">
        <f>Q157</f>
        <v>214517.78014380005</v>
      </c>
      <c r="R165" s="91">
        <f>R157</f>
        <v>1209386.4285127555</v>
      </c>
      <c r="S165" s="91"/>
      <c r="T165" s="91">
        <f>T157</f>
        <v>444824026.47765517</v>
      </c>
      <c r="U165" s="91">
        <f>U157</f>
        <v>349741480.67801309</v>
      </c>
      <c r="V165" s="91">
        <f>V157</f>
        <v>220953.31354811406</v>
      </c>
      <c r="W165" s="91">
        <f>W157</f>
        <v>1294043.4785086485</v>
      </c>
      <c r="X165" s="91"/>
      <c r="Y165" s="91">
        <f>Y157</f>
        <v>475961708.33109105</v>
      </c>
      <c r="Z165" s="91">
        <f>Z157</f>
        <v>374223384.32547402</v>
      </c>
      <c r="AA165" s="91">
        <f>AA157</f>
        <v>227581.91295455751</v>
      </c>
      <c r="AB165" s="91">
        <f>AB157</f>
        <v>1384626.5220042539</v>
      </c>
      <c r="AC165" s="91"/>
      <c r="AD165" s="91">
        <f>AD157</f>
        <v>509279027.91426742</v>
      </c>
      <c r="AE165" s="91">
        <f>AE157</f>
        <v>400419021.22825724</v>
      </c>
      <c r="AF165" s="91">
        <f>AF157</f>
        <v>234409.37034319423</v>
      </c>
      <c r="AG165" s="91">
        <f>AG157</f>
        <v>1481550.3785445518</v>
      </c>
      <c r="AH165" s="114"/>
      <c r="AI165" s="114"/>
      <c r="AJ165" s="114"/>
      <c r="AK165" s="114"/>
    </row>
    <row r="166" spans="1:37" s="93" customFormat="1" ht="14" x14ac:dyDescent="0.3">
      <c r="A166" s="85" t="s">
        <v>63</v>
      </c>
      <c r="B166" s="85"/>
      <c r="C166" s="116"/>
      <c r="D166" s="116"/>
      <c r="E166" s="87"/>
      <c r="F166" s="116"/>
      <c r="G166" s="112"/>
      <c r="H166" s="112"/>
      <c r="I166" s="113"/>
      <c r="J166" s="114"/>
      <c r="K166" s="114"/>
      <c r="L166" s="117">
        <f>L165/J165</f>
        <v>5.3605010806387278E-4</v>
      </c>
      <c r="M166" s="117">
        <f>M165/K165</f>
        <v>3.6999999999999997E-3</v>
      </c>
      <c r="N166" s="117"/>
      <c r="O166" s="117"/>
      <c r="P166" s="117"/>
      <c r="Q166" s="117">
        <f>Q165/O165</f>
        <v>5.1601085168765325E-4</v>
      </c>
      <c r="R166" s="117">
        <f>R165/P165</f>
        <v>3.7000000000000002E-3</v>
      </c>
      <c r="S166" s="117"/>
      <c r="T166" s="117"/>
      <c r="U166" s="117"/>
      <c r="V166" s="117">
        <f>V165/T165</f>
        <v>4.9672072639091853E-4</v>
      </c>
      <c r="W166" s="117">
        <f>W165/U165</f>
        <v>3.7000000000000002E-3</v>
      </c>
      <c r="X166" s="117"/>
      <c r="Y166" s="117"/>
      <c r="Z166" s="117"/>
      <c r="AA166" s="117">
        <f>AA165/Y165</f>
        <v>4.7815172727350109E-4</v>
      </c>
      <c r="AB166" s="117">
        <f>AB165/Z165</f>
        <v>3.7000000000000002E-3</v>
      </c>
      <c r="AC166" s="117"/>
      <c r="AD166" s="117"/>
      <c r="AE166" s="117"/>
      <c r="AF166" s="117">
        <f>AF165/AD165</f>
        <v>4.6027689634738886E-4</v>
      </c>
      <c r="AG166" s="117">
        <f>AG165/AE165</f>
        <v>3.7000000000000002E-3</v>
      </c>
      <c r="AH166" s="146"/>
      <c r="AI166" s="146"/>
      <c r="AJ166" s="146"/>
      <c r="AK166" s="146"/>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146" activePane="bottomLeft" state="frozen"/>
      <selection pane="bottomLeft" activeCell="C159" sqref="C159"/>
    </sheetView>
  </sheetViews>
  <sheetFormatPr defaultColWidth="8.796875" defaultRowHeight="14.5" x14ac:dyDescent="0.35"/>
  <cols>
    <col min="1" max="12" width="20.69921875" style="16" customWidth="1"/>
    <col min="13" max="14" width="11.796875" style="16" bestFit="1" customWidth="1"/>
    <col min="15" max="15" width="8.796875" style="16"/>
    <col min="16" max="16" width="14.69921875" style="16" bestFit="1" customWidth="1"/>
    <col min="17" max="16384" width="8.796875" style="16"/>
  </cols>
  <sheetData>
    <row r="1" spans="1:16" ht="66" customHeight="1" x14ac:dyDescent="0.35">
      <c r="A1" s="241" t="s">
        <v>66</v>
      </c>
      <c r="B1" s="242"/>
      <c r="C1" s="242"/>
      <c r="D1" s="242"/>
      <c r="E1" s="242"/>
      <c r="F1" s="118"/>
      <c r="G1" s="118"/>
      <c r="H1" s="118"/>
      <c r="I1" s="118"/>
      <c r="J1" s="162"/>
      <c r="K1" s="118"/>
      <c r="L1" s="118"/>
      <c r="M1" s="118"/>
      <c r="N1" s="118"/>
    </row>
    <row r="2" spans="1:16" s="17" customFormat="1" ht="56" x14ac:dyDescent="0.3">
      <c r="A2" s="119"/>
      <c r="B2" s="119" t="s">
        <v>67</v>
      </c>
      <c r="C2" s="119" t="s">
        <v>68</v>
      </c>
      <c r="D2" s="119" t="s">
        <v>69</v>
      </c>
      <c r="E2" s="119" t="s">
        <v>70</v>
      </c>
      <c r="F2" s="119" t="s">
        <v>71</v>
      </c>
      <c r="G2" s="119" t="s">
        <v>72</v>
      </c>
      <c r="H2" s="119" t="s">
        <v>73</v>
      </c>
      <c r="I2" s="120" t="s">
        <v>74</v>
      </c>
      <c r="J2" s="121" t="s">
        <v>75</v>
      </c>
      <c r="K2" s="121" t="s">
        <v>76</v>
      </c>
      <c r="L2" s="120" t="s">
        <v>77</v>
      </c>
      <c r="M2" s="122"/>
      <c r="N2" s="122"/>
    </row>
    <row r="3" spans="1:16" ht="119.5" customHeight="1" x14ac:dyDescent="0.35">
      <c r="A3" s="123"/>
      <c r="B3" s="123"/>
      <c r="C3" s="123"/>
      <c r="D3" s="123"/>
      <c r="E3" s="123"/>
      <c r="F3" s="123"/>
      <c r="G3" s="123"/>
      <c r="H3" s="123"/>
      <c r="I3" s="124"/>
      <c r="J3" s="145" t="s">
        <v>78</v>
      </c>
      <c r="K3" s="145" t="s">
        <v>79</v>
      </c>
      <c r="L3" s="124"/>
      <c r="M3" s="118"/>
      <c r="N3" s="118"/>
    </row>
    <row r="4" spans="1:16" x14ac:dyDescent="0.35">
      <c r="A4" s="118" t="s">
        <v>80</v>
      </c>
      <c r="B4" s="125">
        <v>1468934.5299999998</v>
      </c>
      <c r="C4" s="126">
        <v>135473.68</v>
      </c>
      <c r="D4" s="126">
        <v>0</v>
      </c>
      <c r="E4" s="126">
        <v>0</v>
      </c>
      <c r="F4" s="126">
        <v>0</v>
      </c>
      <c r="G4" s="126">
        <v>0</v>
      </c>
      <c r="H4" s="127">
        <v>1421.41</v>
      </c>
      <c r="I4" s="128">
        <v>1605829.6199999996</v>
      </c>
      <c r="J4" s="129">
        <f>C4+D4+E4+(F4*0.5)</f>
        <v>135473.68</v>
      </c>
      <c r="K4" s="129"/>
      <c r="L4" s="130">
        <f t="shared" ref="L4:L45" si="0">(I4-J4)+K4</f>
        <v>1470355.9399999997</v>
      </c>
      <c r="M4" s="131"/>
      <c r="N4" s="118" t="s">
        <v>81</v>
      </c>
    </row>
    <row r="5" spans="1:16" x14ac:dyDescent="0.35">
      <c r="A5" s="118" t="s">
        <v>82</v>
      </c>
      <c r="B5" s="132">
        <v>2265616.06</v>
      </c>
      <c r="C5" s="133">
        <v>394436.78</v>
      </c>
      <c r="D5" s="133">
        <v>0</v>
      </c>
      <c r="E5" s="133">
        <v>0</v>
      </c>
      <c r="F5" s="133">
        <v>229189.09000000003</v>
      </c>
      <c r="G5" s="133">
        <v>0</v>
      </c>
      <c r="H5" s="134">
        <v>3431.5999999999995</v>
      </c>
      <c r="I5" s="135">
        <v>2892673.53</v>
      </c>
      <c r="J5" s="129">
        <f t="shared" ref="J5:J68" si="1">C5+D5+E5+(F5*0.5)</f>
        <v>509031.32500000007</v>
      </c>
      <c r="K5" s="136"/>
      <c r="L5" s="130">
        <f t="shared" si="0"/>
        <v>2383642.2049999996</v>
      </c>
      <c r="M5" s="118"/>
      <c r="N5" s="118" t="s">
        <v>83</v>
      </c>
    </row>
    <row r="6" spans="1:16" x14ac:dyDescent="0.35">
      <c r="A6" s="118" t="s">
        <v>84</v>
      </c>
      <c r="B6" s="132">
        <v>2382703.7199999997</v>
      </c>
      <c r="C6" s="133">
        <v>974442.2899999998</v>
      </c>
      <c r="D6" s="133">
        <v>0</v>
      </c>
      <c r="E6" s="133">
        <v>0</v>
      </c>
      <c r="F6" s="133">
        <v>312923.77999999997</v>
      </c>
      <c r="G6" s="133">
        <v>0</v>
      </c>
      <c r="H6" s="134">
        <v>0</v>
      </c>
      <c r="I6" s="135">
        <v>3670069.7899999996</v>
      </c>
      <c r="J6" s="129">
        <f t="shared" si="1"/>
        <v>1130904.1799999997</v>
      </c>
      <c r="K6" s="136"/>
      <c r="L6" s="130">
        <f t="shared" si="0"/>
        <v>2539165.61</v>
      </c>
      <c r="M6" s="118"/>
      <c r="N6" s="118" t="s">
        <v>85</v>
      </c>
    </row>
    <row r="7" spans="1:16" x14ac:dyDescent="0.35">
      <c r="A7" s="118" t="s">
        <v>86</v>
      </c>
      <c r="B7" s="132">
        <v>4849257.3599999994</v>
      </c>
      <c r="C7" s="133">
        <v>17667.03</v>
      </c>
      <c r="D7" s="133">
        <v>0</v>
      </c>
      <c r="E7" s="133">
        <v>0</v>
      </c>
      <c r="F7" s="133">
        <v>680916.40999999992</v>
      </c>
      <c r="G7" s="133">
        <v>4551</v>
      </c>
      <c r="H7" s="134">
        <v>0</v>
      </c>
      <c r="I7" s="135">
        <v>5552391.7999999998</v>
      </c>
      <c r="J7" s="129">
        <f t="shared" si="1"/>
        <v>358125.23499999999</v>
      </c>
      <c r="K7" s="136"/>
      <c r="L7" s="130">
        <f t="shared" si="0"/>
        <v>5194266.5649999995</v>
      </c>
      <c r="M7" s="118"/>
      <c r="N7" s="118"/>
    </row>
    <row r="8" spans="1:16" x14ac:dyDescent="0.35">
      <c r="A8" s="118" t="s">
        <v>87</v>
      </c>
      <c r="B8" s="132">
        <v>5200099</v>
      </c>
      <c r="C8" s="133">
        <v>749439</v>
      </c>
      <c r="D8" s="133">
        <v>0</v>
      </c>
      <c r="E8" s="133">
        <v>0</v>
      </c>
      <c r="F8" s="133">
        <v>0</v>
      </c>
      <c r="G8" s="133">
        <v>207</v>
      </c>
      <c r="H8" s="134">
        <v>-8749</v>
      </c>
      <c r="I8" s="135">
        <v>5940996</v>
      </c>
      <c r="J8" s="129">
        <f t="shared" si="1"/>
        <v>749439</v>
      </c>
      <c r="K8" s="136"/>
      <c r="L8" s="130">
        <f t="shared" si="0"/>
        <v>5191557</v>
      </c>
      <c r="M8" s="118"/>
      <c r="N8" s="118"/>
    </row>
    <row r="9" spans="1:16" x14ac:dyDescent="0.35">
      <c r="A9" s="118" t="s">
        <v>88</v>
      </c>
      <c r="B9" s="132">
        <v>5568132.3799999999</v>
      </c>
      <c r="C9" s="133">
        <v>352664.31</v>
      </c>
      <c r="D9" s="133">
        <v>0</v>
      </c>
      <c r="E9" s="133">
        <v>0</v>
      </c>
      <c r="F9" s="133">
        <v>62522.010000000009</v>
      </c>
      <c r="G9" s="133">
        <v>0</v>
      </c>
      <c r="H9" s="134">
        <v>7098.7800000000025</v>
      </c>
      <c r="I9" s="135">
        <v>5990417.4799999995</v>
      </c>
      <c r="J9" s="129">
        <f t="shared" si="1"/>
        <v>383925.315</v>
      </c>
      <c r="K9" s="136"/>
      <c r="L9" s="130">
        <f t="shared" si="0"/>
        <v>5606492.1649999991</v>
      </c>
      <c r="M9" s="118"/>
      <c r="N9" s="118"/>
    </row>
    <row r="10" spans="1:16" x14ac:dyDescent="0.35">
      <c r="A10" s="118" t="s">
        <v>89</v>
      </c>
      <c r="B10" s="132">
        <v>4951780.0999999996</v>
      </c>
      <c r="C10" s="133">
        <v>654050.15</v>
      </c>
      <c r="D10" s="133">
        <v>0</v>
      </c>
      <c r="E10" s="133">
        <v>0</v>
      </c>
      <c r="F10" s="133">
        <v>988922.41</v>
      </c>
      <c r="G10" s="133">
        <v>30000</v>
      </c>
      <c r="H10" s="134">
        <v>0</v>
      </c>
      <c r="I10" s="135">
        <v>6624752.6600000001</v>
      </c>
      <c r="J10" s="129">
        <f t="shared" si="1"/>
        <v>1148511.355</v>
      </c>
      <c r="K10" s="136"/>
      <c r="L10" s="130">
        <f t="shared" si="0"/>
        <v>5476241.3049999997</v>
      </c>
      <c r="M10" s="118"/>
      <c r="N10" s="118"/>
    </row>
    <row r="11" spans="1:16" x14ac:dyDescent="0.35">
      <c r="A11" s="118" t="s">
        <v>56</v>
      </c>
      <c r="B11" s="132">
        <v>6598146.1299999999</v>
      </c>
      <c r="C11" s="133">
        <v>450</v>
      </c>
      <c r="D11" s="133">
        <v>0</v>
      </c>
      <c r="E11" s="133">
        <v>0</v>
      </c>
      <c r="F11" s="133">
        <v>0</v>
      </c>
      <c r="G11" s="133">
        <v>0</v>
      </c>
      <c r="H11" s="134">
        <v>102183.82</v>
      </c>
      <c r="I11" s="135">
        <v>6700779.9500000002</v>
      </c>
      <c r="J11" s="129">
        <f t="shared" si="1"/>
        <v>450</v>
      </c>
      <c r="K11" s="136"/>
      <c r="L11" s="130">
        <f t="shared" si="0"/>
        <v>6700329.9500000002</v>
      </c>
      <c r="M11" s="118"/>
      <c r="N11" s="118"/>
    </row>
    <row r="12" spans="1:16" x14ac:dyDescent="0.35">
      <c r="A12" s="118" t="s">
        <v>90</v>
      </c>
      <c r="B12" s="132">
        <v>6970615.6873005033</v>
      </c>
      <c r="C12" s="133">
        <v>1200</v>
      </c>
      <c r="D12" s="133">
        <v>0</v>
      </c>
      <c r="E12" s="133">
        <v>0</v>
      </c>
      <c r="F12" s="133">
        <v>5861.9672727272718</v>
      </c>
      <c r="G12" s="133">
        <v>0</v>
      </c>
      <c r="H12" s="134">
        <v>1229.0181818181823</v>
      </c>
      <c r="I12" s="135">
        <v>6978906.6727550486</v>
      </c>
      <c r="J12" s="129">
        <f t="shared" si="1"/>
        <v>4130.9836363636359</v>
      </c>
      <c r="K12" s="136"/>
      <c r="L12" s="130">
        <f t="shared" si="0"/>
        <v>6974775.6891186852</v>
      </c>
      <c r="M12" s="118"/>
      <c r="N12" s="118"/>
    </row>
    <row r="13" spans="1:16" x14ac:dyDescent="0.35">
      <c r="A13" s="118" t="s">
        <v>91</v>
      </c>
      <c r="B13" s="132">
        <v>6004890.9600000018</v>
      </c>
      <c r="C13" s="133">
        <v>1142912.1400000001</v>
      </c>
      <c r="D13" s="133">
        <v>0</v>
      </c>
      <c r="E13" s="133">
        <v>0</v>
      </c>
      <c r="F13" s="133">
        <v>0</v>
      </c>
      <c r="G13" s="133">
        <v>0</v>
      </c>
      <c r="H13" s="134">
        <v>114021.1</v>
      </c>
      <c r="I13" s="135">
        <v>7261824.2000000011</v>
      </c>
      <c r="J13" s="129">
        <f t="shared" si="1"/>
        <v>1142912.1400000001</v>
      </c>
      <c r="K13" s="136"/>
      <c r="L13" s="130">
        <f t="shared" si="0"/>
        <v>6118912.0600000005</v>
      </c>
      <c r="M13" s="118"/>
      <c r="N13" s="118"/>
    </row>
    <row r="14" spans="1:16" x14ac:dyDescent="0.35">
      <c r="A14" s="118" t="s">
        <v>92</v>
      </c>
      <c r="B14" s="132">
        <v>4279774.26</v>
      </c>
      <c r="C14" s="133">
        <v>1555676.93</v>
      </c>
      <c r="D14" s="133">
        <v>0</v>
      </c>
      <c r="E14" s="133">
        <v>0</v>
      </c>
      <c r="F14" s="133">
        <v>1893841.0699999998</v>
      </c>
      <c r="G14" s="133">
        <v>35127</v>
      </c>
      <c r="H14" s="134">
        <v>46529.17</v>
      </c>
      <c r="I14" s="135">
        <v>7810948.4299999997</v>
      </c>
      <c r="J14" s="129">
        <f t="shared" si="1"/>
        <v>2502597.4649999999</v>
      </c>
      <c r="K14" s="136"/>
      <c r="L14" s="130">
        <f t="shared" si="0"/>
        <v>5308350.9649999999</v>
      </c>
      <c r="M14" s="118"/>
      <c r="N14" s="118"/>
      <c r="P14" s="42"/>
    </row>
    <row r="15" spans="1:16" x14ac:dyDescent="0.35">
      <c r="A15" s="118" t="s">
        <v>93</v>
      </c>
      <c r="B15" s="132">
        <v>7487835.21</v>
      </c>
      <c r="C15" s="133">
        <v>353417.59</v>
      </c>
      <c r="D15" s="133">
        <v>0</v>
      </c>
      <c r="E15" s="133">
        <v>0</v>
      </c>
      <c r="F15" s="133">
        <v>0</v>
      </c>
      <c r="G15" s="133">
        <v>11088</v>
      </c>
      <c r="H15" s="134">
        <v>0</v>
      </c>
      <c r="I15" s="135">
        <v>7852340.7999999998</v>
      </c>
      <c r="J15" s="129">
        <f t="shared" si="1"/>
        <v>353417.59</v>
      </c>
      <c r="K15" s="136"/>
      <c r="L15" s="130">
        <f t="shared" si="0"/>
        <v>7498923.21</v>
      </c>
      <c r="M15" s="118"/>
      <c r="N15" s="118"/>
    </row>
    <row r="16" spans="1:16" x14ac:dyDescent="0.35">
      <c r="A16" s="118" t="s">
        <v>94</v>
      </c>
      <c r="B16" s="132">
        <v>6696974.870000001</v>
      </c>
      <c r="C16" s="133">
        <v>812170.94</v>
      </c>
      <c r="D16" s="133">
        <v>0</v>
      </c>
      <c r="E16" s="133">
        <v>0</v>
      </c>
      <c r="F16" s="133">
        <v>638861.36</v>
      </c>
      <c r="G16" s="133">
        <v>0</v>
      </c>
      <c r="H16" s="134">
        <v>7583.75</v>
      </c>
      <c r="I16" s="135">
        <v>8155590.9200000009</v>
      </c>
      <c r="J16" s="129">
        <f t="shared" si="1"/>
        <v>1131601.6199999999</v>
      </c>
      <c r="K16" s="136"/>
      <c r="L16" s="130">
        <f t="shared" si="0"/>
        <v>7023989.3000000007</v>
      </c>
      <c r="M16" s="118"/>
      <c r="N16" s="118"/>
    </row>
    <row r="17" spans="1:14" x14ac:dyDescent="0.35">
      <c r="A17" s="118" t="s">
        <v>95</v>
      </c>
      <c r="B17" s="132">
        <v>6390141.2699999996</v>
      </c>
      <c r="C17" s="133">
        <v>1616445.98</v>
      </c>
      <c r="D17" s="133">
        <v>0</v>
      </c>
      <c r="E17" s="133">
        <v>0</v>
      </c>
      <c r="F17" s="133">
        <v>90506.62999999999</v>
      </c>
      <c r="G17" s="133">
        <v>0</v>
      </c>
      <c r="H17" s="134">
        <v>60248.469999999987</v>
      </c>
      <c r="I17" s="135">
        <v>8157342.3499999996</v>
      </c>
      <c r="J17" s="129">
        <f t="shared" si="1"/>
        <v>1661699.2949999999</v>
      </c>
      <c r="K17" s="136"/>
      <c r="L17" s="130">
        <f t="shared" si="0"/>
        <v>6495643.0549999997</v>
      </c>
      <c r="M17" s="118"/>
      <c r="N17" s="118"/>
    </row>
    <row r="18" spans="1:14" x14ac:dyDescent="0.35">
      <c r="A18" s="118" t="s">
        <v>96</v>
      </c>
      <c r="B18" s="132">
        <v>7879649.4399999995</v>
      </c>
      <c r="C18" s="133">
        <v>993728.77999999991</v>
      </c>
      <c r="D18" s="133">
        <v>0</v>
      </c>
      <c r="E18" s="133">
        <v>0</v>
      </c>
      <c r="F18" s="133">
        <v>0</v>
      </c>
      <c r="G18" s="133">
        <v>-11961</v>
      </c>
      <c r="H18" s="134">
        <v>-74622.73000000001</v>
      </c>
      <c r="I18" s="135">
        <v>8786794.4899999984</v>
      </c>
      <c r="J18" s="129">
        <f t="shared" si="1"/>
        <v>993728.77999999991</v>
      </c>
      <c r="K18" s="136"/>
      <c r="L18" s="130">
        <f t="shared" si="0"/>
        <v>7793065.7099999981</v>
      </c>
      <c r="M18" s="118"/>
      <c r="N18" s="118"/>
    </row>
    <row r="19" spans="1:14" x14ac:dyDescent="0.35">
      <c r="A19" s="118" t="s">
        <v>97</v>
      </c>
      <c r="B19" s="132">
        <v>6933259</v>
      </c>
      <c r="C19" s="133">
        <v>1814122</v>
      </c>
      <c r="D19" s="133">
        <v>0</v>
      </c>
      <c r="E19" s="133">
        <v>0</v>
      </c>
      <c r="F19" s="133">
        <v>57607</v>
      </c>
      <c r="G19" s="133">
        <v>0</v>
      </c>
      <c r="H19" s="134">
        <v>22094</v>
      </c>
      <c r="I19" s="135">
        <v>8827082</v>
      </c>
      <c r="J19" s="129">
        <f t="shared" si="1"/>
        <v>1842925.5</v>
      </c>
      <c r="K19" s="136"/>
      <c r="L19" s="130">
        <f t="shared" si="0"/>
        <v>6984156.5</v>
      </c>
      <c r="M19" s="118"/>
      <c r="N19" s="118"/>
    </row>
    <row r="20" spans="1:14" x14ac:dyDescent="0.35">
      <c r="A20" s="118" t="s">
        <v>98</v>
      </c>
      <c r="B20" s="132">
        <v>7911330.6999999993</v>
      </c>
      <c r="C20" s="133">
        <v>862036.04000000027</v>
      </c>
      <c r="D20" s="133">
        <v>0</v>
      </c>
      <c r="E20" s="133">
        <v>0</v>
      </c>
      <c r="F20" s="133">
        <v>0</v>
      </c>
      <c r="G20" s="133">
        <v>517181</v>
      </c>
      <c r="H20" s="134">
        <v>15262.69</v>
      </c>
      <c r="I20" s="135">
        <v>9305810.4299999997</v>
      </c>
      <c r="J20" s="129">
        <f t="shared" si="1"/>
        <v>862036.04000000027</v>
      </c>
      <c r="K20" s="136"/>
      <c r="L20" s="130">
        <f t="shared" si="0"/>
        <v>8443774.3899999987</v>
      </c>
      <c r="M20" s="118"/>
      <c r="N20" s="118"/>
    </row>
    <row r="21" spans="1:14" x14ac:dyDescent="0.35">
      <c r="A21" s="118" t="s">
        <v>99</v>
      </c>
      <c r="B21" s="132">
        <v>3134019.6832260122</v>
      </c>
      <c r="C21" s="133">
        <v>4887127.0266666664</v>
      </c>
      <c r="D21" s="133">
        <v>0</v>
      </c>
      <c r="E21" s="133">
        <v>0</v>
      </c>
      <c r="F21" s="133">
        <v>242343.8133333333</v>
      </c>
      <c r="G21" s="133">
        <v>1311617.3333333333</v>
      </c>
      <c r="H21" s="134">
        <v>84991.973333333328</v>
      </c>
      <c r="I21" s="135">
        <v>9660099.8298926782</v>
      </c>
      <c r="J21" s="129">
        <f t="shared" si="1"/>
        <v>5008298.9333333327</v>
      </c>
      <c r="K21" s="136"/>
      <c r="L21" s="130">
        <f t="shared" si="0"/>
        <v>4651800.8965593455</v>
      </c>
      <c r="M21" s="118"/>
      <c r="N21" s="118"/>
    </row>
    <row r="22" spans="1:14" x14ac:dyDescent="0.35">
      <c r="A22" s="118" t="s">
        <v>100</v>
      </c>
      <c r="B22" s="132">
        <v>8853020</v>
      </c>
      <c r="C22" s="133">
        <v>0</v>
      </c>
      <c r="D22" s="133">
        <v>0</v>
      </c>
      <c r="E22" s="133">
        <v>0</v>
      </c>
      <c r="F22" s="133">
        <v>1068961</v>
      </c>
      <c r="G22" s="133">
        <v>0</v>
      </c>
      <c r="H22" s="134">
        <v>0</v>
      </c>
      <c r="I22" s="135">
        <v>9921981</v>
      </c>
      <c r="J22" s="129">
        <f t="shared" si="1"/>
        <v>534480.5</v>
      </c>
      <c r="K22" s="136"/>
      <c r="L22" s="130">
        <f t="shared" si="0"/>
        <v>9387500.5</v>
      </c>
      <c r="M22" s="118"/>
      <c r="N22" s="118"/>
    </row>
    <row r="23" spans="1:14" x14ac:dyDescent="0.35">
      <c r="A23" s="118" t="s">
        <v>101</v>
      </c>
      <c r="B23" s="132">
        <v>9626263</v>
      </c>
      <c r="C23" s="133">
        <v>0</v>
      </c>
      <c r="D23" s="133">
        <v>0</v>
      </c>
      <c r="E23" s="133">
        <v>0</v>
      </c>
      <c r="F23" s="133">
        <v>641736</v>
      </c>
      <c r="G23" s="133">
        <v>140881</v>
      </c>
      <c r="H23" s="134">
        <v>0</v>
      </c>
      <c r="I23" s="135">
        <v>10408880</v>
      </c>
      <c r="J23" s="129">
        <f t="shared" si="1"/>
        <v>320868</v>
      </c>
      <c r="K23" s="136"/>
      <c r="L23" s="130">
        <f t="shared" si="0"/>
        <v>10088012</v>
      </c>
      <c r="M23" s="118"/>
      <c r="N23" s="118"/>
    </row>
    <row r="24" spans="1:14" x14ac:dyDescent="0.35">
      <c r="A24" s="118" t="s">
        <v>102</v>
      </c>
      <c r="B24" s="132">
        <v>5866024.0099999998</v>
      </c>
      <c r="C24" s="133">
        <v>143449.24</v>
      </c>
      <c r="D24" s="133">
        <v>0</v>
      </c>
      <c r="E24" s="133">
        <v>0</v>
      </c>
      <c r="F24" s="133">
        <v>4554957.1500000004</v>
      </c>
      <c r="G24" s="133">
        <v>0</v>
      </c>
      <c r="H24" s="134">
        <v>215048.34</v>
      </c>
      <c r="I24" s="135">
        <v>10779478.74</v>
      </c>
      <c r="J24" s="129">
        <f t="shared" si="1"/>
        <v>2420927.8150000004</v>
      </c>
      <c r="K24" s="136"/>
      <c r="L24" s="130">
        <f t="shared" si="0"/>
        <v>8358550.9249999998</v>
      </c>
      <c r="M24" s="118"/>
      <c r="N24" s="118"/>
    </row>
    <row r="25" spans="1:14" x14ac:dyDescent="0.35">
      <c r="A25" s="118" t="s">
        <v>103</v>
      </c>
      <c r="B25" s="132">
        <v>7131073</v>
      </c>
      <c r="C25" s="133">
        <v>2419743</v>
      </c>
      <c r="D25" s="133">
        <v>0</v>
      </c>
      <c r="E25" s="133">
        <v>0</v>
      </c>
      <c r="F25" s="133">
        <v>1521272</v>
      </c>
      <c r="G25" s="133">
        <v>0</v>
      </c>
      <c r="H25" s="134">
        <v>-121837</v>
      </c>
      <c r="I25" s="135">
        <v>10950251</v>
      </c>
      <c r="J25" s="129">
        <f t="shared" si="1"/>
        <v>3180379</v>
      </c>
      <c r="K25" s="136"/>
      <c r="L25" s="130">
        <f t="shared" si="0"/>
        <v>7769872</v>
      </c>
      <c r="M25" s="118"/>
      <c r="N25" s="118"/>
    </row>
    <row r="26" spans="1:14" x14ac:dyDescent="0.35">
      <c r="A26" s="118" t="s">
        <v>104</v>
      </c>
      <c r="B26" s="132">
        <v>10205873.439999999</v>
      </c>
      <c r="C26" s="133">
        <v>153833.17000000001</v>
      </c>
      <c r="D26" s="133">
        <v>0</v>
      </c>
      <c r="E26" s="133">
        <v>0</v>
      </c>
      <c r="F26" s="133">
        <v>799171.60999999987</v>
      </c>
      <c r="G26" s="133">
        <v>0</v>
      </c>
      <c r="H26" s="134">
        <v>20381.439999999999</v>
      </c>
      <c r="I26" s="135">
        <v>11179259.659999998</v>
      </c>
      <c r="J26" s="129">
        <f t="shared" si="1"/>
        <v>553418.97499999998</v>
      </c>
      <c r="K26" s="136"/>
      <c r="L26" s="130">
        <f t="shared" si="0"/>
        <v>10625840.684999999</v>
      </c>
      <c r="M26" s="118"/>
      <c r="N26" s="118"/>
    </row>
    <row r="27" spans="1:14" x14ac:dyDescent="0.35">
      <c r="A27" s="118" t="s">
        <v>105</v>
      </c>
      <c r="B27" s="132">
        <v>11090803.210000001</v>
      </c>
      <c r="C27" s="133">
        <v>-700</v>
      </c>
      <c r="D27" s="133">
        <v>0</v>
      </c>
      <c r="E27" s="133">
        <v>0</v>
      </c>
      <c r="F27" s="133">
        <v>299287.85000000003</v>
      </c>
      <c r="G27" s="133">
        <v>101817</v>
      </c>
      <c r="H27" s="134">
        <v>0</v>
      </c>
      <c r="I27" s="135">
        <v>11491208.060000001</v>
      </c>
      <c r="J27" s="129">
        <f t="shared" si="1"/>
        <v>148943.92500000002</v>
      </c>
      <c r="K27" s="136"/>
      <c r="L27" s="130">
        <f t="shared" si="0"/>
        <v>11342264.135</v>
      </c>
      <c r="M27" s="118"/>
      <c r="N27" s="118"/>
    </row>
    <row r="28" spans="1:14" x14ac:dyDescent="0.35">
      <c r="A28" s="118" t="s">
        <v>106</v>
      </c>
      <c r="B28" s="132">
        <v>6869195</v>
      </c>
      <c r="C28" s="133">
        <v>2811964</v>
      </c>
      <c r="D28" s="133">
        <v>0</v>
      </c>
      <c r="E28" s="133">
        <v>0</v>
      </c>
      <c r="F28" s="133">
        <v>2001105</v>
      </c>
      <c r="G28" s="133">
        <v>0</v>
      </c>
      <c r="H28" s="134">
        <v>-45375</v>
      </c>
      <c r="I28" s="135">
        <v>11636889</v>
      </c>
      <c r="J28" s="129">
        <f t="shared" si="1"/>
        <v>3812516.5</v>
      </c>
      <c r="K28" s="136"/>
      <c r="L28" s="130">
        <f t="shared" si="0"/>
        <v>7824372.5</v>
      </c>
      <c r="M28" s="118"/>
      <c r="N28" s="118"/>
    </row>
    <row r="29" spans="1:14" x14ac:dyDescent="0.35">
      <c r="A29" s="118" t="s">
        <v>107</v>
      </c>
      <c r="B29" s="132">
        <v>10606075</v>
      </c>
      <c r="C29" s="133">
        <v>802586.18181818188</v>
      </c>
      <c r="D29" s="133">
        <v>0</v>
      </c>
      <c r="E29" s="133">
        <v>0</v>
      </c>
      <c r="F29" s="133">
        <v>331429.09090909088</v>
      </c>
      <c r="G29" s="133">
        <v>0</v>
      </c>
      <c r="H29" s="134">
        <v>0</v>
      </c>
      <c r="I29" s="135">
        <v>11740090.272727273</v>
      </c>
      <c r="J29" s="129">
        <f t="shared" si="1"/>
        <v>968300.72727272729</v>
      </c>
      <c r="K29" s="136"/>
      <c r="L29" s="130">
        <f t="shared" si="0"/>
        <v>10771789.545454547</v>
      </c>
      <c r="M29" s="118"/>
      <c r="N29" s="118"/>
    </row>
    <row r="30" spans="1:14" x14ac:dyDescent="0.35">
      <c r="A30" s="118" t="s">
        <v>108</v>
      </c>
      <c r="B30" s="132">
        <v>7669247</v>
      </c>
      <c r="C30" s="133">
        <v>775946</v>
      </c>
      <c r="D30" s="133">
        <v>0</v>
      </c>
      <c r="E30" s="133">
        <v>0</v>
      </c>
      <c r="F30" s="133">
        <v>3250078</v>
      </c>
      <c r="G30" s="133">
        <v>45248</v>
      </c>
      <c r="H30" s="134">
        <v>0</v>
      </c>
      <c r="I30" s="135">
        <v>11740519</v>
      </c>
      <c r="J30" s="129">
        <f t="shared" si="1"/>
        <v>2400985</v>
      </c>
      <c r="K30" s="136"/>
      <c r="L30" s="130">
        <f t="shared" si="0"/>
        <v>9339534</v>
      </c>
      <c r="M30" s="118"/>
      <c r="N30" s="118"/>
    </row>
    <row r="31" spans="1:14" x14ac:dyDescent="0.35">
      <c r="A31" s="118" t="s">
        <v>109</v>
      </c>
      <c r="B31" s="132">
        <v>9015285.4099999983</v>
      </c>
      <c r="C31" s="133">
        <v>49600.09</v>
      </c>
      <c r="D31" s="133">
        <v>0</v>
      </c>
      <c r="E31" s="133">
        <v>0</v>
      </c>
      <c r="F31" s="133">
        <v>1656927.8600000006</v>
      </c>
      <c r="G31" s="133">
        <v>851681</v>
      </c>
      <c r="H31" s="134">
        <v>340882.75</v>
      </c>
      <c r="I31" s="135">
        <v>11914377.109999999</v>
      </c>
      <c r="J31" s="129">
        <f t="shared" si="1"/>
        <v>878064.02000000025</v>
      </c>
      <c r="K31" s="136"/>
      <c r="L31" s="130">
        <f t="shared" si="0"/>
        <v>11036313.09</v>
      </c>
      <c r="M31" s="118"/>
      <c r="N31" s="118"/>
    </row>
    <row r="32" spans="1:14" x14ac:dyDescent="0.35">
      <c r="A32" s="118" t="s">
        <v>110</v>
      </c>
      <c r="B32" s="132">
        <v>11443322.909999998</v>
      </c>
      <c r="C32" s="133">
        <v>939178.73000000021</v>
      </c>
      <c r="D32" s="133">
        <v>0</v>
      </c>
      <c r="E32" s="133">
        <v>0</v>
      </c>
      <c r="F32" s="133">
        <v>0</v>
      </c>
      <c r="G32" s="133">
        <v>0</v>
      </c>
      <c r="H32" s="134">
        <v>37835.100000000006</v>
      </c>
      <c r="I32" s="135">
        <v>12420336.739999998</v>
      </c>
      <c r="J32" s="129">
        <f t="shared" si="1"/>
        <v>939178.73000000021</v>
      </c>
      <c r="K32" s="136"/>
      <c r="L32" s="130">
        <f t="shared" si="0"/>
        <v>11481158.009999998</v>
      </c>
      <c r="M32" s="118"/>
      <c r="N32" s="118"/>
    </row>
    <row r="33" spans="1:14" x14ac:dyDescent="0.35">
      <c r="A33" s="118" t="s">
        <v>111</v>
      </c>
      <c r="B33" s="132">
        <v>10960278</v>
      </c>
      <c r="C33" s="133">
        <v>1024296</v>
      </c>
      <c r="D33" s="133">
        <v>173681</v>
      </c>
      <c r="E33" s="133">
        <v>0</v>
      </c>
      <c r="F33" s="133">
        <v>587756</v>
      </c>
      <c r="G33" s="133">
        <v>0</v>
      </c>
      <c r="H33" s="134">
        <v>-74444</v>
      </c>
      <c r="I33" s="135">
        <v>12671567</v>
      </c>
      <c r="J33" s="129">
        <f t="shared" si="1"/>
        <v>1491855</v>
      </c>
      <c r="K33" s="136"/>
      <c r="L33" s="130">
        <f t="shared" si="0"/>
        <v>11179712</v>
      </c>
      <c r="M33" s="118"/>
      <c r="N33" s="118"/>
    </row>
    <row r="34" spans="1:14" x14ac:dyDescent="0.35">
      <c r="A34" s="118" t="s">
        <v>112</v>
      </c>
      <c r="B34" s="132">
        <v>10566315.539999999</v>
      </c>
      <c r="C34" s="133">
        <v>447141.48</v>
      </c>
      <c r="D34" s="133">
        <v>0</v>
      </c>
      <c r="E34" s="133">
        <v>0</v>
      </c>
      <c r="F34" s="133">
        <v>1746505.3</v>
      </c>
      <c r="G34" s="133">
        <v>0</v>
      </c>
      <c r="H34" s="134">
        <v>242987.44</v>
      </c>
      <c r="I34" s="135">
        <v>13002949.76</v>
      </c>
      <c r="J34" s="129">
        <f t="shared" si="1"/>
        <v>1320394.1299999999</v>
      </c>
      <c r="K34" s="136"/>
      <c r="L34" s="130">
        <f t="shared" si="0"/>
        <v>11682555.629999999</v>
      </c>
      <c r="M34" s="118"/>
      <c r="N34" s="118"/>
    </row>
    <row r="35" spans="1:14" x14ac:dyDescent="0.35">
      <c r="A35" s="118" t="s">
        <v>113</v>
      </c>
      <c r="B35" s="132">
        <v>12439354.209999999</v>
      </c>
      <c r="C35" s="133">
        <v>548421.25999999989</v>
      </c>
      <c r="D35" s="133">
        <v>0</v>
      </c>
      <c r="E35" s="133">
        <v>0</v>
      </c>
      <c r="F35" s="133">
        <v>33851.4</v>
      </c>
      <c r="G35" s="133">
        <v>70500</v>
      </c>
      <c r="H35" s="134">
        <v>17335.259999999998</v>
      </c>
      <c r="I35" s="135">
        <v>13109462.129999999</v>
      </c>
      <c r="J35" s="129">
        <f t="shared" si="1"/>
        <v>565346.95999999985</v>
      </c>
      <c r="K35" s="136"/>
      <c r="L35" s="130">
        <f t="shared" si="0"/>
        <v>12544115.17</v>
      </c>
      <c r="M35" s="118"/>
      <c r="N35" s="118"/>
    </row>
    <row r="36" spans="1:14" x14ac:dyDescent="0.35">
      <c r="A36" s="118" t="s">
        <v>114</v>
      </c>
      <c r="B36" s="132">
        <v>8632058</v>
      </c>
      <c r="C36" s="133">
        <v>2524269</v>
      </c>
      <c r="D36" s="133">
        <v>0</v>
      </c>
      <c r="E36" s="133">
        <v>0</v>
      </c>
      <c r="F36" s="133">
        <v>780436</v>
      </c>
      <c r="G36" s="133">
        <v>1175783</v>
      </c>
      <c r="H36" s="134">
        <v>276041</v>
      </c>
      <c r="I36" s="135">
        <v>13388587</v>
      </c>
      <c r="J36" s="129">
        <f t="shared" si="1"/>
        <v>2914487</v>
      </c>
      <c r="K36" s="136"/>
      <c r="L36" s="130">
        <f t="shared" si="0"/>
        <v>10474100</v>
      </c>
      <c r="M36" s="118"/>
      <c r="N36" s="118"/>
    </row>
    <row r="37" spans="1:14" x14ac:dyDescent="0.35">
      <c r="A37" s="118" t="s">
        <v>115</v>
      </c>
      <c r="B37" s="132">
        <v>9547145.4199999999</v>
      </c>
      <c r="C37" s="133">
        <v>4215688.16</v>
      </c>
      <c r="D37" s="133">
        <v>0</v>
      </c>
      <c r="E37" s="133">
        <v>0</v>
      </c>
      <c r="F37" s="133">
        <v>0</v>
      </c>
      <c r="G37" s="133">
        <v>0</v>
      </c>
      <c r="H37" s="134">
        <v>61286.080000000002</v>
      </c>
      <c r="I37" s="135">
        <v>13824119.66</v>
      </c>
      <c r="J37" s="129">
        <f t="shared" si="1"/>
        <v>4215688.16</v>
      </c>
      <c r="K37" s="136"/>
      <c r="L37" s="130">
        <f t="shared" si="0"/>
        <v>9608431.5</v>
      </c>
      <c r="M37" s="118"/>
      <c r="N37" s="118"/>
    </row>
    <row r="38" spans="1:14" x14ac:dyDescent="0.35">
      <c r="A38" s="118" t="s">
        <v>116</v>
      </c>
      <c r="B38" s="132">
        <v>13701903.360000001</v>
      </c>
      <c r="C38" s="133">
        <v>192236.03</v>
      </c>
      <c r="D38" s="133">
        <v>0</v>
      </c>
      <c r="E38" s="133">
        <v>0</v>
      </c>
      <c r="F38" s="133">
        <v>0</v>
      </c>
      <c r="G38" s="133">
        <v>0</v>
      </c>
      <c r="H38" s="134">
        <v>10020.48</v>
      </c>
      <c r="I38" s="135">
        <v>13904159.870000001</v>
      </c>
      <c r="J38" s="129">
        <f t="shared" si="1"/>
        <v>192236.03</v>
      </c>
      <c r="K38" s="136"/>
      <c r="L38" s="130">
        <f t="shared" si="0"/>
        <v>13711923.840000002</v>
      </c>
      <c r="M38" s="118"/>
      <c r="N38" s="118"/>
    </row>
    <row r="39" spans="1:14" x14ac:dyDescent="0.35">
      <c r="A39" s="118" t="s">
        <v>117</v>
      </c>
      <c r="B39" s="132">
        <v>10139998.920000002</v>
      </c>
      <c r="C39" s="133">
        <v>51100</v>
      </c>
      <c r="D39" s="133">
        <v>0</v>
      </c>
      <c r="E39" s="133">
        <v>0</v>
      </c>
      <c r="F39" s="133">
        <v>3950330.7600000007</v>
      </c>
      <c r="G39" s="133">
        <v>0</v>
      </c>
      <c r="H39" s="134">
        <v>0</v>
      </c>
      <c r="I39" s="135">
        <v>14141429.680000003</v>
      </c>
      <c r="J39" s="129">
        <f t="shared" si="1"/>
        <v>2026265.3800000004</v>
      </c>
      <c r="K39" s="136"/>
      <c r="L39" s="130">
        <f t="shared" si="0"/>
        <v>12115164.300000003</v>
      </c>
      <c r="M39" s="118"/>
      <c r="N39" s="118"/>
    </row>
    <row r="40" spans="1:14" x14ac:dyDescent="0.35">
      <c r="A40" s="118" t="s">
        <v>118</v>
      </c>
      <c r="B40" s="132">
        <v>6500967.3699999992</v>
      </c>
      <c r="C40" s="133">
        <v>8005215.959999999</v>
      </c>
      <c r="D40" s="133">
        <v>0</v>
      </c>
      <c r="E40" s="133">
        <v>0</v>
      </c>
      <c r="F40" s="133">
        <v>0</v>
      </c>
      <c r="G40" s="133">
        <v>0</v>
      </c>
      <c r="H40" s="134">
        <v>386611.82181818178</v>
      </c>
      <c r="I40" s="135">
        <v>14892795.15181818</v>
      </c>
      <c r="J40" s="129">
        <f t="shared" si="1"/>
        <v>8005215.959999999</v>
      </c>
      <c r="K40" s="136"/>
      <c r="L40" s="130">
        <f t="shared" si="0"/>
        <v>6887579.1918181814</v>
      </c>
      <c r="M40" s="118"/>
      <c r="N40" s="118"/>
    </row>
    <row r="41" spans="1:14" x14ac:dyDescent="0.35">
      <c r="A41" s="118" t="s">
        <v>119</v>
      </c>
      <c r="B41" s="132">
        <v>12680776.939999999</v>
      </c>
      <c r="C41" s="133">
        <v>1568964.5599999998</v>
      </c>
      <c r="D41" s="133">
        <v>0</v>
      </c>
      <c r="E41" s="133">
        <v>0</v>
      </c>
      <c r="F41" s="133">
        <v>530423.5</v>
      </c>
      <c r="G41" s="133">
        <v>184829</v>
      </c>
      <c r="H41" s="134">
        <v>0</v>
      </c>
      <c r="I41" s="135">
        <v>14964994</v>
      </c>
      <c r="J41" s="129">
        <f t="shared" si="1"/>
        <v>1834176.3099999998</v>
      </c>
      <c r="K41" s="136"/>
      <c r="L41" s="130">
        <f t="shared" si="0"/>
        <v>13130817.689999999</v>
      </c>
      <c r="M41" s="118"/>
      <c r="N41" s="118"/>
    </row>
    <row r="42" spans="1:14" x14ac:dyDescent="0.35">
      <c r="A42" s="118" t="s">
        <v>120</v>
      </c>
      <c r="B42" s="132">
        <v>13779401.950000001</v>
      </c>
      <c r="C42" s="133">
        <v>1193012.45</v>
      </c>
      <c r="D42" s="133">
        <v>0</v>
      </c>
      <c r="E42" s="133">
        <v>0</v>
      </c>
      <c r="F42" s="133">
        <v>0</v>
      </c>
      <c r="G42" s="133">
        <v>0</v>
      </c>
      <c r="H42" s="134">
        <v>13003.620000000014</v>
      </c>
      <c r="I42" s="135">
        <v>14985418.02</v>
      </c>
      <c r="J42" s="129">
        <f t="shared" si="1"/>
        <v>1193012.45</v>
      </c>
      <c r="K42" s="136"/>
      <c r="L42" s="130">
        <f t="shared" si="0"/>
        <v>13792405.57</v>
      </c>
      <c r="M42" s="118"/>
      <c r="N42" s="118"/>
    </row>
    <row r="43" spans="1:14" x14ac:dyDescent="0.35">
      <c r="A43" s="118" t="s">
        <v>121</v>
      </c>
      <c r="B43" s="132">
        <v>9881080.0799999982</v>
      </c>
      <c r="C43" s="133">
        <v>941029.84000000008</v>
      </c>
      <c r="D43" s="133">
        <v>0</v>
      </c>
      <c r="E43" s="133">
        <v>0</v>
      </c>
      <c r="F43" s="133">
        <v>4114785.5699999994</v>
      </c>
      <c r="G43" s="133">
        <v>455511</v>
      </c>
      <c r="H43" s="134">
        <v>0</v>
      </c>
      <c r="I43" s="135">
        <v>15392406.489999998</v>
      </c>
      <c r="J43" s="129">
        <f t="shared" si="1"/>
        <v>2998422.625</v>
      </c>
      <c r="K43" s="136"/>
      <c r="L43" s="130">
        <f t="shared" si="0"/>
        <v>12393983.864999998</v>
      </c>
      <c r="M43" s="118"/>
      <c r="N43" s="118"/>
    </row>
    <row r="44" spans="1:14" x14ac:dyDescent="0.35">
      <c r="A44" s="118" t="s">
        <v>122</v>
      </c>
      <c r="B44" s="132">
        <v>13664394</v>
      </c>
      <c r="C44" s="133">
        <v>1540889</v>
      </c>
      <c r="D44" s="133">
        <v>0</v>
      </c>
      <c r="E44" s="133">
        <v>0</v>
      </c>
      <c r="F44" s="133">
        <v>248508</v>
      </c>
      <c r="G44" s="133">
        <v>123075</v>
      </c>
      <c r="H44" s="134">
        <v>14918</v>
      </c>
      <c r="I44" s="135">
        <v>15591784</v>
      </c>
      <c r="J44" s="129">
        <f t="shared" si="1"/>
        <v>1665143</v>
      </c>
      <c r="K44" s="136"/>
      <c r="L44" s="130">
        <f t="shared" si="0"/>
        <v>13926641</v>
      </c>
      <c r="M44" s="118"/>
      <c r="N44" s="118"/>
    </row>
    <row r="45" spans="1:14" x14ac:dyDescent="0.35">
      <c r="A45" s="118" t="s">
        <v>123</v>
      </c>
      <c r="B45" s="132">
        <v>4480371.43</v>
      </c>
      <c r="C45" s="133">
        <v>11762657.27</v>
      </c>
      <c r="D45" s="133">
        <v>0</v>
      </c>
      <c r="E45" s="133">
        <v>0</v>
      </c>
      <c r="F45" s="133">
        <v>0</v>
      </c>
      <c r="G45" s="133">
        <v>0</v>
      </c>
      <c r="H45" s="134">
        <v>111370.12999999999</v>
      </c>
      <c r="I45" s="135">
        <v>16354398.83</v>
      </c>
      <c r="J45" s="129">
        <f t="shared" si="1"/>
        <v>11762657.27</v>
      </c>
      <c r="K45" s="136"/>
      <c r="L45" s="130">
        <f t="shared" si="0"/>
        <v>4591741.5600000005</v>
      </c>
      <c r="M45" s="118"/>
      <c r="N45" s="118"/>
    </row>
    <row r="46" spans="1:14" x14ac:dyDescent="0.35">
      <c r="A46" s="118" t="s">
        <v>124</v>
      </c>
      <c r="B46" s="132">
        <v>15856772</v>
      </c>
      <c r="C46" s="133">
        <v>704253</v>
      </c>
      <c r="D46" s="133">
        <v>0</v>
      </c>
      <c r="E46" s="133">
        <v>0</v>
      </c>
      <c r="F46" s="133">
        <v>0</v>
      </c>
      <c r="G46" s="133">
        <v>0</v>
      </c>
      <c r="H46" s="134">
        <v>211853</v>
      </c>
      <c r="I46" s="135">
        <v>16772878</v>
      </c>
      <c r="J46" s="129">
        <f t="shared" si="1"/>
        <v>704253</v>
      </c>
      <c r="K46" s="136"/>
      <c r="L46" s="130">
        <f>+I46-J46+K46</f>
        <v>16068625</v>
      </c>
      <c r="M46" s="118"/>
      <c r="N46" s="118"/>
    </row>
    <row r="47" spans="1:14" x14ac:dyDescent="0.35">
      <c r="A47" s="118" t="s">
        <v>125</v>
      </c>
      <c r="B47" s="132">
        <v>15713385</v>
      </c>
      <c r="C47" s="133">
        <v>61957</v>
      </c>
      <c r="D47" s="133">
        <v>0</v>
      </c>
      <c r="E47" s="133">
        <v>0</v>
      </c>
      <c r="F47" s="133">
        <v>1052370</v>
      </c>
      <c r="G47" s="133">
        <v>0</v>
      </c>
      <c r="H47" s="134">
        <v>84238</v>
      </c>
      <c r="I47" s="135">
        <v>16911950</v>
      </c>
      <c r="J47" s="129">
        <f t="shared" si="1"/>
        <v>588142</v>
      </c>
      <c r="K47" s="136"/>
      <c r="L47" s="130">
        <f t="shared" ref="L47:L78" si="2">(I47-J47)+K47</f>
        <v>16323808</v>
      </c>
      <c r="M47" s="118"/>
      <c r="N47" s="118"/>
    </row>
    <row r="48" spans="1:14" x14ac:dyDescent="0.35">
      <c r="A48" s="118" t="s">
        <v>126</v>
      </c>
      <c r="B48" s="132">
        <v>16059948</v>
      </c>
      <c r="C48" s="133">
        <v>1164601</v>
      </c>
      <c r="D48" s="133">
        <v>0</v>
      </c>
      <c r="E48" s="133">
        <v>0</v>
      </c>
      <c r="F48" s="133">
        <v>0</v>
      </c>
      <c r="G48" s="133">
        <v>0</v>
      </c>
      <c r="H48" s="134">
        <v>186707</v>
      </c>
      <c r="I48" s="135">
        <v>17411256</v>
      </c>
      <c r="J48" s="129">
        <f t="shared" si="1"/>
        <v>1164601</v>
      </c>
      <c r="K48" s="136"/>
      <c r="L48" s="130">
        <f t="shared" si="2"/>
        <v>16246655</v>
      </c>
      <c r="M48" s="118"/>
      <c r="N48" s="118"/>
    </row>
    <row r="49" spans="1:14" x14ac:dyDescent="0.35">
      <c r="A49" s="118" t="s">
        <v>127</v>
      </c>
      <c r="B49" s="132">
        <v>15876115</v>
      </c>
      <c r="C49" s="133">
        <v>1528478</v>
      </c>
      <c r="D49" s="133">
        <v>0</v>
      </c>
      <c r="E49" s="133">
        <v>0</v>
      </c>
      <c r="F49" s="133">
        <v>0</v>
      </c>
      <c r="G49" s="133">
        <v>0</v>
      </c>
      <c r="H49" s="134">
        <v>276737</v>
      </c>
      <c r="I49" s="135">
        <v>17681330</v>
      </c>
      <c r="J49" s="129">
        <f t="shared" si="1"/>
        <v>1528478</v>
      </c>
      <c r="K49" s="136"/>
      <c r="L49" s="130">
        <f t="shared" si="2"/>
        <v>16152852</v>
      </c>
      <c r="M49" s="118"/>
      <c r="N49" s="118"/>
    </row>
    <row r="50" spans="1:14" x14ac:dyDescent="0.35">
      <c r="A50" s="118" t="s">
        <v>128</v>
      </c>
      <c r="B50" s="132">
        <v>18315927</v>
      </c>
      <c r="C50" s="133">
        <v>175275</v>
      </c>
      <c r="D50" s="133">
        <v>0</v>
      </c>
      <c r="E50" s="133">
        <v>0</v>
      </c>
      <c r="F50" s="133">
        <v>0</v>
      </c>
      <c r="G50" s="133">
        <v>613</v>
      </c>
      <c r="H50" s="134">
        <v>12301</v>
      </c>
      <c r="I50" s="135">
        <v>18504116</v>
      </c>
      <c r="J50" s="129">
        <f t="shared" si="1"/>
        <v>175275</v>
      </c>
      <c r="K50" s="136"/>
      <c r="L50" s="130">
        <f t="shared" si="2"/>
        <v>18328841</v>
      </c>
      <c r="M50" s="118"/>
      <c r="N50" s="118"/>
    </row>
    <row r="51" spans="1:14" x14ac:dyDescent="0.35">
      <c r="A51" s="118" t="s">
        <v>129</v>
      </c>
      <c r="B51" s="132">
        <v>17720645</v>
      </c>
      <c r="C51" s="133">
        <v>793781</v>
      </c>
      <c r="D51" s="133">
        <v>0</v>
      </c>
      <c r="E51" s="133">
        <v>0</v>
      </c>
      <c r="F51" s="133">
        <v>133920</v>
      </c>
      <c r="G51" s="133">
        <v>0</v>
      </c>
      <c r="H51" s="134">
        <v>153748</v>
      </c>
      <c r="I51" s="135">
        <v>18802094</v>
      </c>
      <c r="J51" s="129">
        <f t="shared" si="1"/>
        <v>860741</v>
      </c>
      <c r="K51" s="136"/>
      <c r="L51" s="130">
        <f t="shared" si="2"/>
        <v>17941353</v>
      </c>
      <c r="M51" s="118"/>
      <c r="N51" s="118"/>
    </row>
    <row r="52" spans="1:14" x14ac:dyDescent="0.35">
      <c r="A52" s="118" t="s">
        <v>130</v>
      </c>
      <c r="B52" s="132">
        <v>18572860.859999996</v>
      </c>
      <c r="C52" s="133">
        <v>834020.77000000025</v>
      </c>
      <c r="D52" s="133">
        <v>0</v>
      </c>
      <c r="E52" s="133">
        <v>0</v>
      </c>
      <c r="F52" s="133">
        <v>1911.6</v>
      </c>
      <c r="G52" s="133">
        <v>0</v>
      </c>
      <c r="H52" s="134">
        <v>24529.279999999999</v>
      </c>
      <c r="I52" s="135">
        <v>19433322.509999998</v>
      </c>
      <c r="J52" s="129">
        <f t="shared" si="1"/>
        <v>834976.5700000003</v>
      </c>
      <c r="K52" s="136"/>
      <c r="L52" s="130">
        <f t="shared" si="2"/>
        <v>18598345.939999998</v>
      </c>
      <c r="M52" s="118"/>
      <c r="N52" s="118"/>
    </row>
    <row r="53" spans="1:14" x14ac:dyDescent="0.35">
      <c r="A53" s="118" t="s">
        <v>131</v>
      </c>
      <c r="B53" s="132">
        <v>13858022</v>
      </c>
      <c r="C53" s="133">
        <v>1165816.6000000001</v>
      </c>
      <c r="D53" s="133">
        <v>0</v>
      </c>
      <c r="E53" s="133">
        <v>2261000</v>
      </c>
      <c r="F53" s="133">
        <v>2074015</v>
      </c>
      <c r="G53" s="133">
        <v>0</v>
      </c>
      <c r="H53" s="134">
        <v>188214</v>
      </c>
      <c r="I53" s="135">
        <v>19547067.600000001</v>
      </c>
      <c r="J53" s="129">
        <f t="shared" si="1"/>
        <v>4463824.0999999996</v>
      </c>
      <c r="K53" s="136"/>
      <c r="L53" s="130">
        <f t="shared" si="2"/>
        <v>15083243.500000002</v>
      </c>
      <c r="M53" s="118"/>
      <c r="N53" s="118"/>
    </row>
    <row r="54" spans="1:14" x14ac:dyDescent="0.35">
      <c r="A54" s="118" t="s">
        <v>132</v>
      </c>
      <c r="B54" s="132">
        <v>17890883.870000001</v>
      </c>
      <c r="C54" s="133">
        <v>568155.39</v>
      </c>
      <c r="D54" s="133">
        <v>0</v>
      </c>
      <c r="E54" s="133">
        <v>0</v>
      </c>
      <c r="F54" s="133">
        <v>1882201.5000000005</v>
      </c>
      <c r="G54" s="133">
        <v>0</v>
      </c>
      <c r="H54" s="134">
        <v>-514756.41000000003</v>
      </c>
      <c r="I54" s="135">
        <v>19826484.350000001</v>
      </c>
      <c r="J54" s="129">
        <f t="shared" si="1"/>
        <v>1509256.1400000001</v>
      </c>
      <c r="K54" s="136"/>
      <c r="L54" s="130">
        <f t="shared" si="2"/>
        <v>18317228.210000001</v>
      </c>
      <c r="M54" s="118"/>
      <c r="N54" s="118"/>
    </row>
    <row r="55" spans="1:14" x14ac:dyDescent="0.35">
      <c r="A55" s="118" t="s">
        <v>133</v>
      </c>
      <c r="B55" s="132">
        <v>16568920</v>
      </c>
      <c r="C55" s="133">
        <v>1303762</v>
      </c>
      <c r="D55" s="133">
        <v>0</v>
      </c>
      <c r="E55" s="133">
        <v>0</v>
      </c>
      <c r="F55" s="133">
        <v>2285840</v>
      </c>
      <c r="G55" s="133">
        <v>0</v>
      </c>
      <c r="H55" s="134">
        <v>184078</v>
      </c>
      <c r="I55" s="135">
        <v>20342600</v>
      </c>
      <c r="J55" s="129">
        <f t="shared" si="1"/>
        <v>2446682</v>
      </c>
      <c r="K55" s="136"/>
      <c r="L55" s="130">
        <f t="shared" si="2"/>
        <v>17895918</v>
      </c>
      <c r="M55" s="118"/>
      <c r="N55" s="118"/>
    </row>
    <row r="56" spans="1:14" x14ac:dyDescent="0.35">
      <c r="A56" s="118" t="s">
        <v>134</v>
      </c>
      <c r="B56" s="132">
        <v>17245840</v>
      </c>
      <c r="C56" s="133">
        <v>1335981</v>
      </c>
      <c r="D56" s="133">
        <v>0</v>
      </c>
      <c r="E56" s="133">
        <v>0</v>
      </c>
      <c r="F56" s="133">
        <v>1651872</v>
      </c>
      <c r="G56" s="133">
        <v>0</v>
      </c>
      <c r="H56" s="134">
        <v>226576</v>
      </c>
      <c r="I56" s="135">
        <v>20460269</v>
      </c>
      <c r="J56" s="129">
        <f t="shared" si="1"/>
        <v>2161917</v>
      </c>
      <c r="K56" s="136"/>
      <c r="L56" s="130">
        <f t="shared" si="2"/>
        <v>18298352</v>
      </c>
      <c r="M56" s="118"/>
      <c r="N56" s="118"/>
    </row>
    <row r="57" spans="1:14" x14ac:dyDescent="0.35">
      <c r="A57" s="118" t="s">
        <v>135</v>
      </c>
      <c r="B57" s="132">
        <v>20592768</v>
      </c>
      <c r="C57" s="133">
        <v>1566768</v>
      </c>
      <c r="D57" s="133">
        <v>0</v>
      </c>
      <c r="E57" s="133">
        <v>0</v>
      </c>
      <c r="F57" s="133">
        <v>263528.72727272729</v>
      </c>
      <c r="G57" s="133">
        <v>0</v>
      </c>
      <c r="H57" s="134">
        <v>-1688853.8181818181</v>
      </c>
      <c r="I57" s="135">
        <v>20734210.90909091</v>
      </c>
      <c r="J57" s="129">
        <f t="shared" si="1"/>
        <v>1698532.3636363638</v>
      </c>
      <c r="K57" s="136"/>
      <c r="L57" s="130">
        <f t="shared" si="2"/>
        <v>19035678.545454547</v>
      </c>
      <c r="M57" s="118"/>
      <c r="N57" s="118"/>
    </row>
    <row r="58" spans="1:14" x14ac:dyDescent="0.35">
      <c r="A58" s="118" t="s">
        <v>136</v>
      </c>
      <c r="B58" s="132">
        <v>20513848.18</v>
      </c>
      <c r="C58" s="133">
        <v>2835</v>
      </c>
      <c r="D58" s="133">
        <v>0</v>
      </c>
      <c r="E58" s="133">
        <v>0</v>
      </c>
      <c r="F58" s="133">
        <v>0</v>
      </c>
      <c r="G58" s="133">
        <v>0</v>
      </c>
      <c r="H58" s="134">
        <v>234795.40999999997</v>
      </c>
      <c r="I58" s="135">
        <v>20751478.59</v>
      </c>
      <c r="J58" s="129">
        <f t="shared" si="1"/>
        <v>2835</v>
      </c>
      <c r="K58" s="136"/>
      <c r="L58" s="130">
        <f t="shared" si="2"/>
        <v>20748643.59</v>
      </c>
      <c r="M58" s="118"/>
      <c r="N58" s="118"/>
    </row>
    <row r="59" spans="1:14" x14ac:dyDescent="0.35">
      <c r="A59" s="118" t="s">
        <v>137</v>
      </c>
      <c r="B59" s="132">
        <v>10853305</v>
      </c>
      <c r="C59" s="133">
        <v>10065179</v>
      </c>
      <c r="D59" s="133">
        <v>0</v>
      </c>
      <c r="E59" s="133">
        <v>149010</v>
      </c>
      <c r="F59" s="133">
        <v>0</v>
      </c>
      <c r="G59" s="133">
        <v>0</v>
      </c>
      <c r="H59" s="134">
        <v>73848</v>
      </c>
      <c r="I59" s="135">
        <v>21141342</v>
      </c>
      <c r="J59" s="129">
        <f t="shared" si="1"/>
        <v>10214189</v>
      </c>
      <c r="K59" s="136"/>
      <c r="L59" s="130">
        <f t="shared" si="2"/>
        <v>10927153</v>
      </c>
      <c r="M59" s="118"/>
      <c r="N59" s="118"/>
    </row>
    <row r="60" spans="1:14" x14ac:dyDescent="0.35">
      <c r="A60" s="118" t="s">
        <v>138</v>
      </c>
      <c r="B60" s="132">
        <v>10102854.270000001</v>
      </c>
      <c r="C60" s="133">
        <v>567993.5399999998</v>
      </c>
      <c r="D60" s="133">
        <v>0</v>
      </c>
      <c r="E60" s="133">
        <v>0</v>
      </c>
      <c r="F60" s="133">
        <v>9612187.7899999991</v>
      </c>
      <c r="G60" s="133">
        <v>312700</v>
      </c>
      <c r="H60" s="134">
        <v>664835.85</v>
      </c>
      <c r="I60" s="135">
        <v>21260571.450000003</v>
      </c>
      <c r="J60" s="129">
        <f t="shared" si="1"/>
        <v>5374087.4349999996</v>
      </c>
      <c r="K60" s="136"/>
      <c r="L60" s="130">
        <f t="shared" si="2"/>
        <v>15886484.015000004</v>
      </c>
      <c r="M60" s="118"/>
      <c r="N60" s="118"/>
    </row>
    <row r="61" spans="1:14" x14ac:dyDescent="0.35">
      <c r="A61" s="118" t="s">
        <v>139</v>
      </c>
      <c r="B61" s="132">
        <v>10812466.83</v>
      </c>
      <c r="C61" s="133">
        <v>10411278.470000001</v>
      </c>
      <c r="D61" s="133">
        <v>0</v>
      </c>
      <c r="E61" s="133">
        <v>0</v>
      </c>
      <c r="F61" s="133">
        <v>0</v>
      </c>
      <c r="G61" s="133">
        <v>0</v>
      </c>
      <c r="H61" s="134">
        <v>101726.42000000001</v>
      </c>
      <c r="I61" s="135">
        <v>21325471.720000003</v>
      </c>
      <c r="J61" s="129">
        <f t="shared" si="1"/>
        <v>10411278.470000001</v>
      </c>
      <c r="K61" s="136"/>
      <c r="L61" s="130">
        <f t="shared" si="2"/>
        <v>10914193.250000002</v>
      </c>
      <c r="M61" s="118"/>
      <c r="N61" s="118"/>
    </row>
    <row r="62" spans="1:14" x14ac:dyDescent="0.35">
      <c r="A62" s="118" t="s">
        <v>140</v>
      </c>
      <c r="B62" s="132">
        <v>20074683.140000001</v>
      </c>
      <c r="C62" s="133">
        <v>331894.80000000005</v>
      </c>
      <c r="D62" s="133">
        <v>0</v>
      </c>
      <c r="E62" s="133">
        <v>0</v>
      </c>
      <c r="F62" s="133">
        <v>815672.25</v>
      </c>
      <c r="G62" s="133">
        <v>139345</v>
      </c>
      <c r="H62" s="134">
        <v>9662</v>
      </c>
      <c r="I62" s="135">
        <v>21371257.190000001</v>
      </c>
      <c r="J62" s="129">
        <f t="shared" si="1"/>
        <v>739730.92500000005</v>
      </c>
      <c r="K62" s="136"/>
      <c r="L62" s="130">
        <f t="shared" si="2"/>
        <v>20631526.265000001</v>
      </c>
      <c r="M62" s="118"/>
      <c r="N62" s="118"/>
    </row>
    <row r="63" spans="1:14" x14ac:dyDescent="0.35">
      <c r="A63" s="118" t="s">
        <v>141</v>
      </c>
      <c r="B63" s="132">
        <v>21199994</v>
      </c>
      <c r="C63" s="133">
        <v>780236</v>
      </c>
      <c r="D63" s="133">
        <v>0</v>
      </c>
      <c r="E63" s="133">
        <v>0</v>
      </c>
      <c r="F63" s="133">
        <v>15770</v>
      </c>
      <c r="G63" s="133">
        <v>0</v>
      </c>
      <c r="H63" s="134">
        <v>136270</v>
      </c>
      <c r="I63" s="135">
        <v>22132270</v>
      </c>
      <c r="J63" s="129">
        <f t="shared" si="1"/>
        <v>788121</v>
      </c>
      <c r="K63" s="136"/>
      <c r="L63" s="130">
        <f t="shared" si="2"/>
        <v>21344149</v>
      </c>
      <c r="M63" s="118"/>
      <c r="N63" s="118"/>
    </row>
    <row r="64" spans="1:14" x14ac:dyDescent="0.35">
      <c r="A64" s="118" t="s">
        <v>142</v>
      </c>
      <c r="B64" s="132">
        <v>21344836.09</v>
      </c>
      <c r="C64" s="133">
        <v>871644.66999999993</v>
      </c>
      <c r="D64" s="133">
        <v>0</v>
      </c>
      <c r="E64" s="133">
        <v>0</v>
      </c>
      <c r="F64" s="133">
        <v>0</v>
      </c>
      <c r="G64" s="133">
        <v>0</v>
      </c>
      <c r="H64" s="134">
        <v>9607.4599999999991</v>
      </c>
      <c r="I64" s="135">
        <v>22226088.219999999</v>
      </c>
      <c r="J64" s="129">
        <f t="shared" si="1"/>
        <v>871644.66999999993</v>
      </c>
      <c r="K64" s="136"/>
      <c r="L64" s="130">
        <f t="shared" si="2"/>
        <v>21354443.549999997</v>
      </c>
      <c r="M64" s="118"/>
      <c r="N64" s="118"/>
    </row>
    <row r="65" spans="1:14" x14ac:dyDescent="0.35">
      <c r="A65" s="118" t="s">
        <v>143</v>
      </c>
      <c r="B65" s="132">
        <v>20146812</v>
      </c>
      <c r="C65" s="133">
        <v>1358530</v>
      </c>
      <c r="D65" s="133">
        <v>0</v>
      </c>
      <c r="E65" s="133">
        <v>16830</v>
      </c>
      <c r="F65" s="133">
        <v>1289501</v>
      </c>
      <c r="G65" s="133">
        <v>119</v>
      </c>
      <c r="H65" s="134">
        <v>47446</v>
      </c>
      <c r="I65" s="135">
        <v>22859238</v>
      </c>
      <c r="J65" s="129">
        <f t="shared" si="1"/>
        <v>2020110.5</v>
      </c>
      <c r="K65" s="136"/>
      <c r="L65" s="130">
        <f t="shared" si="2"/>
        <v>20839127.5</v>
      </c>
      <c r="M65" s="118"/>
      <c r="N65" s="118"/>
    </row>
    <row r="66" spans="1:14" x14ac:dyDescent="0.35">
      <c r="A66" s="118" t="s">
        <v>144</v>
      </c>
      <c r="B66" s="132">
        <v>21897516</v>
      </c>
      <c r="C66" s="133">
        <v>2438432</v>
      </c>
      <c r="D66" s="133">
        <v>0</v>
      </c>
      <c r="E66" s="133">
        <v>1986</v>
      </c>
      <c r="F66" s="133">
        <v>12815</v>
      </c>
      <c r="G66" s="133">
        <v>0</v>
      </c>
      <c r="H66" s="134">
        <v>96503</v>
      </c>
      <c r="I66" s="135">
        <v>24447252</v>
      </c>
      <c r="J66" s="129">
        <f t="shared" si="1"/>
        <v>2446825.5</v>
      </c>
      <c r="K66" s="136"/>
      <c r="L66" s="130">
        <f t="shared" si="2"/>
        <v>22000426.5</v>
      </c>
      <c r="M66" s="118"/>
      <c r="N66" s="118"/>
    </row>
    <row r="67" spans="1:14" x14ac:dyDescent="0.35">
      <c r="A67" s="118" t="s">
        <v>145</v>
      </c>
      <c r="B67" s="132">
        <v>17966270.34</v>
      </c>
      <c r="C67" s="133">
        <v>1527534.97</v>
      </c>
      <c r="D67" s="133">
        <v>0</v>
      </c>
      <c r="E67" s="133">
        <v>0</v>
      </c>
      <c r="F67" s="133">
        <v>5267173.1199999992</v>
      </c>
      <c r="G67" s="133">
        <v>57791</v>
      </c>
      <c r="H67" s="134">
        <v>80372.3</v>
      </c>
      <c r="I67" s="135">
        <v>24899141.73</v>
      </c>
      <c r="J67" s="129">
        <f t="shared" si="1"/>
        <v>4161121.5299999993</v>
      </c>
      <c r="K67" s="136"/>
      <c r="L67" s="130">
        <f t="shared" si="2"/>
        <v>20738020.200000003</v>
      </c>
      <c r="M67" s="118"/>
      <c r="N67" s="118"/>
    </row>
    <row r="68" spans="1:14" x14ac:dyDescent="0.35">
      <c r="A68" s="118" t="s">
        <v>146</v>
      </c>
      <c r="B68" s="132">
        <v>20370306</v>
      </c>
      <c r="C68" s="133">
        <v>1191058</v>
      </c>
      <c r="D68" s="133">
        <v>0</v>
      </c>
      <c r="E68" s="133">
        <v>0</v>
      </c>
      <c r="F68" s="133">
        <v>3782970</v>
      </c>
      <c r="G68" s="133">
        <v>0</v>
      </c>
      <c r="H68" s="134">
        <v>7142</v>
      </c>
      <c r="I68" s="135">
        <v>25351476</v>
      </c>
      <c r="J68" s="129">
        <f t="shared" si="1"/>
        <v>3082543</v>
      </c>
      <c r="K68" s="136"/>
      <c r="L68" s="130">
        <f t="shared" si="2"/>
        <v>22268933</v>
      </c>
      <c r="M68" s="118"/>
      <c r="N68" s="118"/>
    </row>
    <row r="69" spans="1:14" x14ac:dyDescent="0.35">
      <c r="A69" s="118" t="s">
        <v>147</v>
      </c>
      <c r="B69" s="132">
        <v>20851527</v>
      </c>
      <c r="C69" s="133">
        <v>2234097.67</v>
      </c>
      <c r="D69" s="133">
        <v>481815</v>
      </c>
      <c r="E69" s="133">
        <v>0</v>
      </c>
      <c r="F69" s="133">
        <v>1740461</v>
      </c>
      <c r="G69" s="133">
        <v>0</v>
      </c>
      <c r="H69" s="134">
        <v>108940</v>
      </c>
      <c r="I69" s="135">
        <v>25416840.670000002</v>
      </c>
      <c r="J69" s="129">
        <f t="shared" ref="J69:J132" si="3">C69+D69+E69+(F69*0.5)</f>
        <v>3586143.17</v>
      </c>
      <c r="K69" s="136"/>
      <c r="L69" s="130">
        <f t="shared" si="2"/>
        <v>21830697.5</v>
      </c>
      <c r="M69" s="118"/>
      <c r="N69" s="118"/>
    </row>
    <row r="70" spans="1:14" x14ac:dyDescent="0.35">
      <c r="A70" s="118" t="s">
        <v>148</v>
      </c>
      <c r="B70" s="132">
        <v>24884471.790000003</v>
      </c>
      <c r="C70" s="133">
        <v>2089836.7000000002</v>
      </c>
      <c r="D70" s="133">
        <v>0</v>
      </c>
      <c r="E70" s="133">
        <v>-1525507</v>
      </c>
      <c r="F70" s="133">
        <v>0</v>
      </c>
      <c r="G70" s="133">
        <v>247539</v>
      </c>
      <c r="H70" s="134">
        <v>0</v>
      </c>
      <c r="I70" s="135">
        <v>25696340.490000002</v>
      </c>
      <c r="J70" s="129">
        <f t="shared" si="3"/>
        <v>564329.70000000019</v>
      </c>
      <c r="K70" s="136"/>
      <c r="L70" s="130">
        <f t="shared" si="2"/>
        <v>25132010.790000003</v>
      </c>
      <c r="M70" s="118"/>
      <c r="N70" s="118"/>
    </row>
    <row r="71" spans="1:14" x14ac:dyDescent="0.35">
      <c r="A71" s="118" t="s">
        <v>149</v>
      </c>
      <c r="B71" s="132">
        <v>16697741</v>
      </c>
      <c r="C71" s="133">
        <v>1515898</v>
      </c>
      <c r="D71" s="133">
        <v>0</v>
      </c>
      <c r="E71" s="133">
        <v>0</v>
      </c>
      <c r="F71" s="133">
        <v>7772700</v>
      </c>
      <c r="G71" s="133">
        <v>487271</v>
      </c>
      <c r="H71" s="134">
        <v>57045</v>
      </c>
      <c r="I71" s="135">
        <v>26530655</v>
      </c>
      <c r="J71" s="129">
        <f t="shared" si="3"/>
        <v>5402248</v>
      </c>
      <c r="K71" s="136"/>
      <c r="L71" s="130">
        <f t="shared" si="2"/>
        <v>21128407</v>
      </c>
      <c r="M71" s="118"/>
      <c r="N71" s="118"/>
    </row>
    <row r="72" spans="1:14" x14ac:dyDescent="0.35">
      <c r="A72" s="118" t="s">
        <v>150</v>
      </c>
      <c r="B72" s="132">
        <v>24821511</v>
      </c>
      <c r="C72" s="133">
        <v>2243464</v>
      </c>
      <c r="D72" s="133">
        <v>0</v>
      </c>
      <c r="E72" s="133">
        <v>0</v>
      </c>
      <c r="F72" s="133">
        <v>0</v>
      </c>
      <c r="G72" s="133">
        <v>0</v>
      </c>
      <c r="H72" s="134">
        <v>171078</v>
      </c>
      <c r="I72" s="135">
        <v>27236053</v>
      </c>
      <c r="J72" s="129">
        <f t="shared" si="3"/>
        <v>2243464</v>
      </c>
      <c r="K72" s="136"/>
      <c r="L72" s="130">
        <f t="shared" si="2"/>
        <v>24992589</v>
      </c>
      <c r="M72" s="118"/>
      <c r="N72" s="118"/>
    </row>
    <row r="73" spans="1:14" x14ac:dyDescent="0.35">
      <c r="A73" s="118" t="s">
        <v>151</v>
      </c>
      <c r="B73" s="132">
        <v>26974507</v>
      </c>
      <c r="C73" s="133">
        <v>434978</v>
      </c>
      <c r="D73" s="133">
        <v>0</v>
      </c>
      <c r="E73" s="133">
        <v>0</v>
      </c>
      <c r="F73" s="133">
        <v>0</v>
      </c>
      <c r="G73" s="133">
        <v>217175</v>
      </c>
      <c r="H73" s="134">
        <v>36846</v>
      </c>
      <c r="I73" s="135">
        <v>27663506</v>
      </c>
      <c r="J73" s="129">
        <f t="shared" si="3"/>
        <v>434978</v>
      </c>
      <c r="K73" s="136"/>
      <c r="L73" s="130">
        <f t="shared" si="2"/>
        <v>27228528</v>
      </c>
      <c r="M73" s="118"/>
      <c r="N73" s="118"/>
    </row>
    <row r="74" spans="1:14" x14ac:dyDescent="0.35">
      <c r="A74" s="118" t="s">
        <v>152</v>
      </c>
      <c r="B74" s="132">
        <v>25039855.487807032</v>
      </c>
      <c r="C74" s="133">
        <v>135332.72727272726</v>
      </c>
      <c r="D74" s="133">
        <v>0</v>
      </c>
      <c r="E74" s="133">
        <v>0</v>
      </c>
      <c r="F74" s="133">
        <v>2537606.1818181816</v>
      </c>
      <c r="G74" s="133">
        <v>0</v>
      </c>
      <c r="H74" s="134">
        <v>82804.363636363632</v>
      </c>
      <c r="I74" s="135">
        <v>27795598.760534305</v>
      </c>
      <c r="J74" s="129">
        <f t="shared" si="3"/>
        <v>1404135.8181818181</v>
      </c>
      <c r="K74" s="136"/>
      <c r="L74" s="130">
        <f t="shared" si="2"/>
        <v>26391462.942352489</v>
      </c>
      <c r="M74" s="118"/>
      <c r="N74" s="118"/>
    </row>
    <row r="75" spans="1:14" x14ac:dyDescent="0.35">
      <c r="A75" s="118" t="s">
        <v>153</v>
      </c>
      <c r="B75" s="132">
        <v>25783282.789999999</v>
      </c>
      <c r="C75" s="133">
        <v>670673.88000000012</v>
      </c>
      <c r="D75" s="133">
        <v>0</v>
      </c>
      <c r="E75" s="133">
        <v>0</v>
      </c>
      <c r="F75" s="133">
        <v>1586430.62</v>
      </c>
      <c r="G75" s="133">
        <v>0</v>
      </c>
      <c r="H75" s="134">
        <v>0</v>
      </c>
      <c r="I75" s="135">
        <v>28040387.289999999</v>
      </c>
      <c r="J75" s="129">
        <f t="shared" si="3"/>
        <v>1463889.1900000002</v>
      </c>
      <c r="K75" s="136"/>
      <c r="L75" s="130">
        <f t="shared" si="2"/>
        <v>26576498.099999998</v>
      </c>
      <c r="M75" s="118"/>
      <c r="N75" s="118"/>
    </row>
    <row r="76" spans="1:14" x14ac:dyDescent="0.35">
      <c r="A76" s="118" t="s">
        <v>154</v>
      </c>
      <c r="B76" s="132">
        <v>24644238.52</v>
      </c>
      <c r="C76" s="133">
        <v>3550872.3900000006</v>
      </c>
      <c r="D76" s="133">
        <v>0</v>
      </c>
      <c r="E76" s="133">
        <v>0</v>
      </c>
      <c r="F76" s="133">
        <v>0</v>
      </c>
      <c r="G76" s="133">
        <v>0</v>
      </c>
      <c r="H76" s="134">
        <v>23116.48</v>
      </c>
      <c r="I76" s="135">
        <v>28218227.390000001</v>
      </c>
      <c r="J76" s="129">
        <f t="shared" si="3"/>
        <v>3550872.3900000006</v>
      </c>
      <c r="K76" s="136"/>
      <c r="L76" s="130">
        <f t="shared" si="2"/>
        <v>24667355</v>
      </c>
      <c r="M76" s="118"/>
      <c r="N76" s="118"/>
    </row>
    <row r="77" spans="1:14" x14ac:dyDescent="0.35">
      <c r="A77" s="118" t="s">
        <v>155</v>
      </c>
      <c r="B77" s="132">
        <v>25298693.880000003</v>
      </c>
      <c r="C77" s="133">
        <v>2948560.4800000004</v>
      </c>
      <c r="D77" s="133">
        <v>0</v>
      </c>
      <c r="E77" s="133">
        <v>0</v>
      </c>
      <c r="F77" s="133">
        <v>0</v>
      </c>
      <c r="G77" s="133">
        <v>289000</v>
      </c>
      <c r="H77" s="134">
        <v>0</v>
      </c>
      <c r="I77" s="135">
        <v>28536254.360000003</v>
      </c>
      <c r="J77" s="129">
        <f t="shared" si="3"/>
        <v>2948560.4800000004</v>
      </c>
      <c r="K77" s="136"/>
      <c r="L77" s="130">
        <f t="shared" si="2"/>
        <v>25587693.880000003</v>
      </c>
      <c r="M77" s="118"/>
      <c r="N77" s="118"/>
    </row>
    <row r="78" spans="1:14" x14ac:dyDescent="0.35">
      <c r="A78" s="118" t="s">
        <v>156</v>
      </c>
      <c r="B78" s="132">
        <v>20061586.140000001</v>
      </c>
      <c r="C78" s="133">
        <v>2966622.67</v>
      </c>
      <c r="D78" s="133">
        <v>0</v>
      </c>
      <c r="E78" s="133">
        <v>0</v>
      </c>
      <c r="F78" s="133">
        <v>2125187.77</v>
      </c>
      <c r="G78" s="133">
        <v>0</v>
      </c>
      <c r="H78" s="134">
        <v>3987987.18</v>
      </c>
      <c r="I78" s="135">
        <v>29141383.760000002</v>
      </c>
      <c r="J78" s="129">
        <f t="shared" si="3"/>
        <v>4029216.5549999997</v>
      </c>
      <c r="K78" s="136"/>
      <c r="L78" s="130">
        <f t="shared" si="2"/>
        <v>25112167.205000002</v>
      </c>
      <c r="M78" s="118"/>
      <c r="N78" s="118"/>
    </row>
    <row r="79" spans="1:14" x14ac:dyDescent="0.35">
      <c r="A79" s="118" t="s">
        <v>157</v>
      </c>
      <c r="B79" s="132">
        <v>23146436.280000001</v>
      </c>
      <c r="C79" s="133">
        <v>6077949.04</v>
      </c>
      <c r="D79" s="133">
        <v>0</v>
      </c>
      <c r="E79" s="133">
        <v>0</v>
      </c>
      <c r="F79" s="133">
        <v>0</v>
      </c>
      <c r="G79" s="133">
        <v>0</v>
      </c>
      <c r="H79" s="134">
        <v>199406.11000000002</v>
      </c>
      <c r="I79" s="135">
        <v>29423791.43</v>
      </c>
      <c r="J79" s="129">
        <f t="shared" si="3"/>
        <v>6077949.04</v>
      </c>
      <c r="K79" s="136"/>
      <c r="L79" s="130">
        <f t="shared" ref="L79:L110" si="4">(I79-J79)+K79</f>
        <v>23345842.390000001</v>
      </c>
      <c r="M79" s="118"/>
      <c r="N79" s="118"/>
    </row>
    <row r="80" spans="1:14" x14ac:dyDescent="0.35">
      <c r="A80" s="118" t="s">
        <v>158</v>
      </c>
      <c r="B80" s="132">
        <v>25378339</v>
      </c>
      <c r="C80" s="133">
        <v>4498226</v>
      </c>
      <c r="D80" s="133">
        <v>0</v>
      </c>
      <c r="E80" s="133">
        <v>0</v>
      </c>
      <c r="F80" s="133">
        <v>0</v>
      </c>
      <c r="G80" s="133">
        <v>0</v>
      </c>
      <c r="H80" s="134">
        <v>144174</v>
      </c>
      <c r="I80" s="135">
        <v>30020739</v>
      </c>
      <c r="J80" s="129">
        <f t="shared" si="3"/>
        <v>4498226</v>
      </c>
      <c r="K80" s="136"/>
      <c r="L80" s="130">
        <f t="shared" si="4"/>
        <v>25522513</v>
      </c>
      <c r="M80" s="118"/>
      <c r="N80" s="118"/>
    </row>
    <row r="81" spans="1:14" x14ac:dyDescent="0.35">
      <c r="A81" s="118" t="s">
        <v>159</v>
      </c>
      <c r="B81" s="132">
        <v>24498416.049999993</v>
      </c>
      <c r="C81" s="133">
        <v>631655.1</v>
      </c>
      <c r="D81" s="133">
        <v>0</v>
      </c>
      <c r="E81" s="133">
        <v>0</v>
      </c>
      <c r="F81" s="133">
        <v>4970915.05</v>
      </c>
      <c r="G81" s="133">
        <v>8097</v>
      </c>
      <c r="H81" s="134">
        <v>286845.55</v>
      </c>
      <c r="I81" s="135">
        <v>30395928.749999996</v>
      </c>
      <c r="J81" s="129">
        <f t="shared" si="3"/>
        <v>3117112.625</v>
      </c>
      <c r="K81" s="136"/>
      <c r="L81" s="130">
        <f t="shared" si="4"/>
        <v>27278816.124999996</v>
      </c>
      <c r="M81" s="118"/>
      <c r="N81" s="118"/>
    </row>
    <row r="82" spans="1:14" x14ac:dyDescent="0.35">
      <c r="A82" s="118" t="s">
        <v>160</v>
      </c>
      <c r="B82" s="132">
        <v>16867546</v>
      </c>
      <c r="C82" s="133">
        <v>10283904</v>
      </c>
      <c r="D82" s="133">
        <v>0</v>
      </c>
      <c r="E82" s="133">
        <v>0</v>
      </c>
      <c r="F82" s="133">
        <v>3073865</v>
      </c>
      <c r="G82" s="133">
        <v>0</v>
      </c>
      <c r="H82" s="134">
        <v>610790</v>
      </c>
      <c r="I82" s="135">
        <v>30836105</v>
      </c>
      <c r="J82" s="129">
        <f t="shared" si="3"/>
        <v>11820836.5</v>
      </c>
      <c r="K82" s="136"/>
      <c r="L82" s="130">
        <f t="shared" si="4"/>
        <v>19015268.5</v>
      </c>
      <c r="M82" s="118"/>
      <c r="N82" s="118"/>
    </row>
    <row r="83" spans="1:14" x14ac:dyDescent="0.35">
      <c r="A83" s="118" t="s">
        <v>161</v>
      </c>
      <c r="B83" s="132">
        <v>21624322</v>
      </c>
      <c r="C83" s="133">
        <v>5430095</v>
      </c>
      <c r="D83" s="133">
        <v>0</v>
      </c>
      <c r="E83" s="133">
        <v>0</v>
      </c>
      <c r="F83" s="133">
        <v>3433814</v>
      </c>
      <c r="G83" s="133">
        <v>9185</v>
      </c>
      <c r="H83" s="134">
        <v>464809</v>
      </c>
      <c r="I83" s="135">
        <v>30962225</v>
      </c>
      <c r="J83" s="129">
        <f t="shared" si="3"/>
        <v>7147002</v>
      </c>
      <c r="K83" s="136"/>
      <c r="L83" s="130">
        <f t="shared" si="4"/>
        <v>23815223</v>
      </c>
      <c r="M83" s="118"/>
      <c r="N83" s="118"/>
    </row>
    <row r="84" spans="1:14" x14ac:dyDescent="0.35">
      <c r="A84" s="118" t="s">
        <v>162</v>
      </c>
      <c r="B84" s="132">
        <v>30166543.049999997</v>
      </c>
      <c r="C84" s="133">
        <v>742558.5</v>
      </c>
      <c r="D84" s="133">
        <v>0</v>
      </c>
      <c r="E84" s="133">
        <v>0</v>
      </c>
      <c r="F84" s="133">
        <v>4435589.1100000003</v>
      </c>
      <c r="G84" s="133">
        <v>0</v>
      </c>
      <c r="H84" s="134">
        <v>-453543.88000000012</v>
      </c>
      <c r="I84" s="135">
        <v>34891146.779999994</v>
      </c>
      <c r="J84" s="129">
        <f t="shared" si="3"/>
        <v>2960353.0550000002</v>
      </c>
      <c r="K84" s="136"/>
      <c r="L84" s="130">
        <f t="shared" si="4"/>
        <v>31930793.724999994</v>
      </c>
      <c r="M84" s="118"/>
      <c r="N84" s="118"/>
    </row>
    <row r="85" spans="1:14" x14ac:dyDescent="0.35">
      <c r="A85" s="118" t="s">
        <v>163</v>
      </c>
      <c r="B85" s="132">
        <v>34818760.779999994</v>
      </c>
      <c r="C85" s="133">
        <v>742564.47</v>
      </c>
      <c r="D85" s="133">
        <v>0</v>
      </c>
      <c r="E85" s="133">
        <v>0</v>
      </c>
      <c r="F85" s="133">
        <v>0</v>
      </c>
      <c r="G85" s="133">
        <v>0</v>
      </c>
      <c r="H85" s="134">
        <v>0</v>
      </c>
      <c r="I85" s="135">
        <v>35561325.249999993</v>
      </c>
      <c r="J85" s="129">
        <f t="shared" si="3"/>
        <v>742564.47</v>
      </c>
      <c r="K85" s="136"/>
      <c r="L85" s="130">
        <f t="shared" si="4"/>
        <v>34818760.779999994</v>
      </c>
      <c r="M85" s="118"/>
      <c r="N85" s="118"/>
    </row>
    <row r="86" spans="1:14" x14ac:dyDescent="0.35">
      <c r="A86" s="118" t="s">
        <v>164</v>
      </c>
      <c r="B86" s="132">
        <v>29063361.460000001</v>
      </c>
      <c r="C86" s="133">
        <v>25000</v>
      </c>
      <c r="D86" s="133">
        <v>0</v>
      </c>
      <c r="E86" s="133">
        <v>0</v>
      </c>
      <c r="F86" s="133">
        <v>5254875.18</v>
      </c>
      <c r="G86" s="133">
        <v>0</v>
      </c>
      <c r="H86" s="134">
        <v>1410405.52</v>
      </c>
      <c r="I86" s="135">
        <v>35753642.160000004</v>
      </c>
      <c r="J86" s="129">
        <f t="shared" si="3"/>
        <v>2652437.59</v>
      </c>
      <c r="K86" s="136"/>
      <c r="L86" s="130">
        <f t="shared" si="4"/>
        <v>33101204.570000004</v>
      </c>
      <c r="M86" s="118"/>
      <c r="N86" s="118"/>
    </row>
    <row r="87" spans="1:14" x14ac:dyDescent="0.35">
      <c r="A87" s="118" t="s">
        <v>165</v>
      </c>
      <c r="B87" s="132">
        <v>33104960.969999999</v>
      </c>
      <c r="C87" s="133">
        <v>1883839.9100000001</v>
      </c>
      <c r="D87" s="133">
        <v>0</v>
      </c>
      <c r="E87" s="133">
        <v>608272</v>
      </c>
      <c r="F87" s="133">
        <v>0</v>
      </c>
      <c r="G87" s="133">
        <v>217125</v>
      </c>
      <c r="H87" s="134">
        <v>0</v>
      </c>
      <c r="I87" s="135">
        <v>35814197.879999995</v>
      </c>
      <c r="J87" s="129">
        <f t="shared" si="3"/>
        <v>2492111.91</v>
      </c>
      <c r="K87" s="136"/>
      <c r="L87" s="130">
        <f t="shared" si="4"/>
        <v>33322085.969999995</v>
      </c>
      <c r="M87" s="118"/>
      <c r="N87" s="118"/>
    </row>
    <row r="88" spans="1:14" x14ac:dyDescent="0.35">
      <c r="A88" s="118" t="s">
        <v>166</v>
      </c>
      <c r="B88" s="132">
        <v>25794134</v>
      </c>
      <c r="C88" s="133">
        <v>218210</v>
      </c>
      <c r="D88" s="133">
        <v>0</v>
      </c>
      <c r="E88" s="133">
        <v>0</v>
      </c>
      <c r="F88" s="133">
        <v>11514800</v>
      </c>
      <c r="G88" s="133">
        <v>-27154</v>
      </c>
      <c r="H88" s="134">
        <v>-474969</v>
      </c>
      <c r="I88" s="135">
        <v>37025021</v>
      </c>
      <c r="J88" s="129">
        <f t="shared" si="3"/>
        <v>5975610</v>
      </c>
      <c r="K88" s="136"/>
      <c r="L88" s="130">
        <f t="shared" si="4"/>
        <v>31049411</v>
      </c>
      <c r="M88" s="118"/>
      <c r="N88" s="118"/>
    </row>
    <row r="89" spans="1:14" x14ac:dyDescent="0.35">
      <c r="A89" s="118" t="s">
        <v>167</v>
      </c>
      <c r="B89" s="132">
        <v>32214264</v>
      </c>
      <c r="C89" s="133">
        <v>5099206</v>
      </c>
      <c r="D89" s="133">
        <v>0</v>
      </c>
      <c r="E89" s="133">
        <v>0</v>
      </c>
      <c r="F89" s="133">
        <v>0</v>
      </c>
      <c r="G89" s="133">
        <v>210519</v>
      </c>
      <c r="H89" s="134">
        <v>0</v>
      </c>
      <c r="I89" s="135">
        <v>37523989</v>
      </c>
      <c r="J89" s="129">
        <f t="shared" si="3"/>
        <v>5099206</v>
      </c>
      <c r="K89" s="136"/>
      <c r="L89" s="130">
        <f t="shared" si="4"/>
        <v>32424783</v>
      </c>
      <c r="M89" s="118"/>
      <c r="N89" s="118"/>
    </row>
    <row r="90" spans="1:14" x14ac:dyDescent="0.35">
      <c r="A90" s="118" t="s">
        <v>168</v>
      </c>
      <c r="B90" s="132">
        <v>36686733.810000002</v>
      </c>
      <c r="C90" s="133">
        <v>2755579.98</v>
      </c>
      <c r="D90" s="133">
        <v>0</v>
      </c>
      <c r="E90" s="133">
        <v>0</v>
      </c>
      <c r="F90" s="133">
        <v>0</v>
      </c>
      <c r="G90" s="133">
        <v>0</v>
      </c>
      <c r="H90" s="134">
        <v>18767.959999999992</v>
      </c>
      <c r="I90" s="135">
        <v>39461081.75</v>
      </c>
      <c r="J90" s="129">
        <f t="shared" si="3"/>
        <v>2755579.98</v>
      </c>
      <c r="K90" s="136"/>
      <c r="L90" s="130">
        <f t="shared" si="4"/>
        <v>36705501.770000003</v>
      </c>
      <c r="M90" s="118"/>
      <c r="N90" s="118"/>
    </row>
    <row r="91" spans="1:14" x14ac:dyDescent="0.35">
      <c r="A91" s="118" t="s">
        <v>169</v>
      </c>
      <c r="B91" s="132">
        <v>27333833.259999998</v>
      </c>
      <c r="C91" s="133">
        <v>7073224.3000000007</v>
      </c>
      <c r="D91" s="133">
        <v>0</v>
      </c>
      <c r="E91" s="133">
        <v>0</v>
      </c>
      <c r="F91" s="133">
        <v>5007610.88</v>
      </c>
      <c r="G91" s="133">
        <v>164160</v>
      </c>
      <c r="H91" s="134">
        <v>120202.45999999999</v>
      </c>
      <c r="I91" s="135">
        <v>39699030.900000006</v>
      </c>
      <c r="J91" s="129">
        <f t="shared" si="3"/>
        <v>9577029.7400000002</v>
      </c>
      <c r="K91" s="136"/>
      <c r="L91" s="130">
        <f t="shared" si="4"/>
        <v>30122001.160000004</v>
      </c>
      <c r="M91" s="118"/>
      <c r="N91" s="118"/>
    </row>
    <row r="92" spans="1:14" x14ac:dyDescent="0.35">
      <c r="A92" s="118" t="s">
        <v>170</v>
      </c>
      <c r="B92" s="132">
        <v>30815291</v>
      </c>
      <c r="C92" s="133">
        <v>5293368</v>
      </c>
      <c r="D92" s="133">
        <v>0</v>
      </c>
      <c r="E92" s="133">
        <v>0</v>
      </c>
      <c r="F92" s="133">
        <v>4724082</v>
      </c>
      <c r="G92" s="133">
        <v>0</v>
      </c>
      <c r="H92" s="134">
        <v>-134796.47</v>
      </c>
      <c r="I92" s="135">
        <v>40697944.530000001</v>
      </c>
      <c r="J92" s="129">
        <f t="shared" si="3"/>
        <v>7655409</v>
      </c>
      <c r="K92" s="136"/>
      <c r="L92" s="130">
        <f t="shared" si="4"/>
        <v>33042535.530000001</v>
      </c>
      <c r="M92" s="118"/>
      <c r="N92" s="118"/>
    </row>
    <row r="93" spans="1:14" x14ac:dyDescent="0.35">
      <c r="A93" s="118" t="s">
        <v>171</v>
      </c>
      <c r="B93" s="132">
        <v>37587224.239999995</v>
      </c>
      <c r="C93" s="133">
        <v>541071</v>
      </c>
      <c r="D93" s="133">
        <v>0</v>
      </c>
      <c r="E93" s="133">
        <v>0</v>
      </c>
      <c r="F93" s="133">
        <v>1853415.1400000001</v>
      </c>
      <c r="G93" s="133">
        <v>897310</v>
      </c>
      <c r="H93" s="134">
        <v>219506.53999999998</v>
      </c>
      <c r="I93" s="135">
        <v>41098526.919999994</v>
      </c>
      <c r="J93" s="129">
        <f t="shared" si="3"/>
        <v>1467778.57</v>
      </c>
      <c r="K93" s="136"/>
      <c r="L93" s="130">
        <f t="shared" si="4"/>
        <v>39630748.349999994</v>
      </c>
      <c r="M93" s="118"/>
      <c r="N93" s="118"/>
    </row>
    <row r="94" spans="1:14" x14ac:dyDescent="0.35">
      <c r="A94" s="118" t="s">
        <v>172</v>
      </c>
      <c r="B94" s="132">
        <v>39214151</v>
      </c>
      <c r="C94" s="133">
        <v>2038968</v>
      </c>
      <c r="D94" s="133">
        <v>0</v>
      </c>
      <c r="E94" s="133">
        <v>0</v>
      </c>
      <c r="F94" s="133">
        <v>0</v>
      </c>
      <c r="G94" s="133">
        <v>0</v>
      </c>
      <c r="H94" s="134">
        <v>66786</v>
      </c>
      <c r="I94" s="135">
        <v>41319905</v>
      </c>
      <c r="J94" s="129">
        <f t="shared" si="3"/>
        <v>2038968</v>
      </c>
      <c r="K94" s="136"/>
      <c r="L94" s="130">
        <f t="shared" si="4"/>
        <v>39280937</v>
      </c>
      <c r="M94" s="118"/>
      <c r="N94" s="118"/>
    </row>
    <row r="95" spans="1:14" x14ac:dyDescent="0.35">
      <c r="A95" s="118" t="s">
        <v>173</v>
      </c>
      <c r="B95" s="132">
        <v>8253028</v>
      </c>
      <c r="C95" s="133">
        <v>10545336</v>
      </c>
      <c r="D95" s="133">
        <v>0</v>
      </c>
      <c r="E95" s="133">
        <v>496174</v>
      </c>
      <c r="F95" s="133">
        <v>20877660</v>
      </c>
      <c r="G95" s="133">
        <v>0</v>
      </c>
      <c r="H95" s="134">
        <v>1844516</v>
      </c>
      <c r="I95" s="135">
        <v>42016714</v>
      </c>
      <c r="J95" s="129">
        <f t="shared" si="3"/>
        <v>21480340</v>
      </c>
      <c r="K95" s="136"/>
      <c r="L95" s="130">
        <f t="shared" si="4"/>
        <v>20536374</v>
      </c>
      <c r="M95" s="118"/>
      <c r="N95" s="118"/>
    </row>
    <row r="96" spans="1:14" x14ac:dyDescent="0.35">
      <c r="A96" s="118" t="s">
        <v>174</v>
      </c>
      <c r="B96" s="132">
        <v>38904111</v>
      </c>
      <c r="C96" s="133">
        <v>3025672</v>
      </c>
      <c r="D96" s="133">
        <v>0</v>
      </c>
      <c r="E96" s="133">
        <v>0</v>
      </c>
      <c r="F96" s="133">
        <v>94970</v>
      </c>
      <c r="G96" s="133">
        <v>243592</v>
      </c>
      <c r="H96" s="134">
        <v>240854</v>
      </c>
      <c r="I96" s="135">
        <v>42509199</v>
      </c>
      <c r="J96" s="129">
        <f t="shared" si="3"/>
        <v>3073157</v>
      </c>
      <c r="K96" s="136"/>
      <c r="L96" s="130">
        <f t="shared" si="4"/>
        <v>39436042</v>
      </c>
      <c r="M96" s="118"/>
      <c r="N96" s="118"/>
    </row>
    <row r="97" spans="1:14" x14ac:dyDescent="0.35">
      <c r="A97" s="118" t="s">
        <v>175</v>
      </c>
      <c r="B97" s="132">
        <v>37617629.25</v>
      </c>
      <c r="C97" s="133">
        <v>4621645</v>
      </c>
      <c r="D97" s="133">
        <v>0</v>
      </c>
      <c r="E97" s="133">
        <v>0</v>
      </c>
      <c r="F97" s="133">
        <v>0</v>
      </c>
      <c r="G97" s="133">
        <v>36328</v>
      </c>
      <c r="H97" s="134">
        <v>287782</v>
      </c>
      <c r="I97" s="135">
        <v>42563384.25</v>
      </c>
      <c r="J97" s="129">
        <f t="shared" si="3"/>
        <v>4621645</v>
      </c>
      <c r="K97" s="136"/>
      <c r="L97" s="130">
        <f t="shared" si="4"/>
        <v>37941739.25</v>
      </c>
      <c r="M97" s="118"/>
      <c r="N97" s="118"/>
    </row>
    <row r="98" spans="1:14" x14ac:dyDescent="0.35">
      <c r="A98" s="118" t="s">
        <v>176</v>
      </c>
      <c r="B98" s="132">
        <v>43410698.649999999</v>
      </c>
      <c r="C98" s="133">
        <v>0</v>
      </c>
      <c r="D98" s="133">
        <v>0</v>
      </c>
      <c r="E98" s="133">
        <v>0</v>
      </c>
      <c r="F98" s="133">
        <v>0</v>
      </c>
      <c r="G98" s="133">
        <v>0</v>
      </c>
      <c r="H98" s="134">
        <v>43397.880000000005</v>
      </c>
      <c r="I98" s="135">
        <v>43454096.530000001</v>
      </c>
      <c r="J98" s="129">
        <f t="shared" si="3"/>
        <v>0</v>
      </c>
      <c r="K98" s="136"/>
      <c r="L98" s="130">
        <f t="shared" si="4"/>
        <v>43454096.530000001</v>
      </c>
      <c r="M98" s="118"/>
      <c r="N98" s="118"/>
    </row>
    <row r="99" spans="1:14" x14ac:dyDescent="0.35">
      <c r="A99" s="118" t="s">
        <v>177</v>
      </c>
      <c r="B99" s="132">
        <v>41017364</v>
      </c>
      <c r="C99" s="133">
        <v>1567291</v>
      </c>
      <c r="D99" s="133">
        <v>40990</v>
      </c>
      <c r="E99" s="133">
        <v>0</v>
      </c>
      <c r="F99" s="133">
        <v>2150498</v>
      </c>
      <c r="G99" s="133">
        <v>930</v>
      </c>
      <c r="H99" s="134">
        <v>-940352.39000000013</v>
      </c>
      <c r="I99" s="135">
        <v>43836720.609999999</v>
      </c>
      <c r="J99" s="129">
        <f t="shared" si="3"/>
        <v>2683530</v>
      </c>
      <c r="K99" s="136"/>
      <c r="L99" s="130">
        <f t="shared" si="4"/>
        <v>41153190.609999999</v>
      </c>
      <c r="M99" s="118"/>
      <c r="N99" s="118"/>
    </row>
    <row r="100" spans="1:14" x14ac:dyDescent="0.35">
      <c r="A100" s="118" t="s">
        <v>178</v>
      </c>
      <c r="B100" s="132">
        <v>30564138</v>
      </c>
      <c r="C100" s="133">
        <v>3943401</v>
      </c>
      <c r="D100" s="133">
        <v>769735</v>
      </c>
      <c r="E100" s="133">
        <v>0</v>
      </c>
      <c r="F100" s="133">
        <v>9035903</v>
      </c>
      <c r="G100" s="133">
        <v>0</v>
      </c>
      <c r="H100" s="134">
        <v>483704</v>
      </c>
      <c r="I100" s="135">
        <v>44796881</v>
      </c>
      <c r="J100" s="129">
        <f t="shared" si="3"/>
        <v>9231087.5</v>
      </c>
      <c r="K100" s="136"/>
      <c r="L100" s="130">
        <f t="shared" si="4"/>
        <v>35565793.5</v>
      </c>
      <c r="M100" s="118"/>
      <c r="N100" s="118"/>
    </row>
    <row r="101" spans="1:14" x14ac:dyDescent="0.35">
      <c r="A101" s="118" t="s">
        <v>179</v>
      </c>
      <c r="B101" s="132">
        <v>42531291</v>
      </c>
      <c r="C101" s="133">
        <v>2610594</v>
      </c>
      <c r="D101" s="133">
        <v>0</v>
      </c>
      <c r="E101" s="133">
        <v>0</v>
      </c>
      <c r="F101" s="133">
        <v>271500</v>
      </c>
      <c r="G101" s="133">
        <v>72303</v>
      </c>
      <c r="H101" s="134">
        <v>24788</v>
      </c>
      <c r="I101" s="135">
        <v>45510476</v>
      </c>
      <c r="J101" s="129">
        <f t="shared" si="3"/>
        <v>2746344</v>
      </c>
      <c r="K101" s="136"/>
      <c r="L101" s="130">
        <f t="shared" si="4"/>
        <v>42764132</v>
      </c>
      <c r="M101" s="118"/>
      <c r="N101" s="118"/>
    </row>
    <row r="102" spans="1:14" x14ac:dyDescent="0.35">
      <c r="A102" s="118" t="s">
        <v>180</v>
      </c>
      <c r="B102" s="132">
        <v>25536654.829999998</v>
      </c>
      <c r="C102" s="133">
        <v>316099.03000000003</v>
      </c>
      <c r="D102" s="133">
        <v>0</v>
      </c>
      <c r="E102" s="133">
        <v>0</v>
      </c>
      <c r="F102" s="133">
        <v>16064905</v>
      </c>
      <c r="G102" s="133">
        <v>3166889</v>
      </c>
      <c r="H102" s="134">
        <v>1978625</v>
      </c>
      <c r="I102" s="135">
        <v>47063172.859999999</v>
      </c>
      <c r="J102" s="129">
        <f t="shared" si="3"/>
        <v>8348551.5300000003</v>
      </c>
      <c r="K102" s="136"/>
      <c r="L102" s="130">
        <f t="shared" si="4"/>
        <v>38714621.329999998</v>
      </c>
      <c r="M102" s="118"/>
      <c r="N102" s="118"/>
    </row>
    <row r="103" spans="1:14" x14ac:dyDescent="0.35">
      <c r="A103" s="118" t="s">
        <v>181</v>
      </c>
      <c r="B103" s="132">
        <v>35704309.859999999</v>
      </c>
      <c r="C103" s="133">
        <v>866160.87000000011</v>
      </c>
      <c r="D103" s="133">
        <v>0</v>
      </c>
      <c r="E103" s="133">
        <v>0</v>
      </c>
      <c r="F103" s="133">
        <v>10855880.969999999</v>
      </c>
      <c r="G103" s="133">
        <v>0</v>
      </c>
      <c r="H103" s="134">
        <v>278262.04000000004</v>
      </c>
      <c r="I103" s="135">
        <v>47704613.739999995</v>
      </c>
      <c r="J103" s="129">
        <f t="shared" si="3"/>
        <v>6294101.3549999995</v>
      </c>
      <c r="K103" s="136"/>
      <c r="L103" s="130">
        <f t="shared" si="4"/>
        <v>41410512.384999998</v>
      </c>
      <c r="M103" s="118"/>
      <c r="N103" s="118"/>
    </row>
    <row r="104" spans="1:14" x14ac:dyDescent="0.35">
      <c r="A104" s="118" t="s">
        <v>182</v>
      </c>
      <c r="B104" s="132">
        <v>37124306</v>
      </c>
      <c r="C104" s="133">
        <v>3833490</v>
      </c>
      <c r="D104" s="133">
        <v>0</v>
      </c>
      <c r="E104" s="133">
        <v>0</v>
      </c>
      <c r="F104" s="133">
        <v>6100498</v>
      </c>
      <c r="G104" s="133">
        <v>35745</v>
      </c>
      <c r="H104" s="134">
        <v>614517</v>
      </c>
      <c r="I104" s="135">
        <v>47708556</v>
      </c>
      <c r="J104" s="129">
        <f t="shared" si="3"/>
        <v>6883739</v>
      </c>
      <c r="K104" s="136"/>
      <c r="L104" s="130">
        <f t="shared" si="4"/>
        <v>40824817</v>
      </c>
      <c r="M104" s="118"/>
      <c r="N104" s="118"/>
    </row>
    <row r="105" spans="1:14" x14ac:dyDescent="0.35">
      <c r="A105" s="118" t="s">
        <v>183</v>
      </c>
      <c r="B105" s="132">
        <v>36163666</v>
      </c>
      <c r="C105" s="133">
        <v>11683284</v>
      </c>
      <c r="D105" s="133">
        <v>0</v>
      </c>
      <c r="E105" s="133">
        <v>0</v>
      </c>
      <c r="F105" s="133">
        <v>0</v>
      </c>
      <c r="G105" s="133">
        <v>0</v>
      </c>
      <c r="H105" s="134">
        <v>164027</v>
      </c>
      <c r="I105" s="135">
        <v>48010977</v>
      </c>
      <c r="J105" s="129">
        <f t="shared" si="3"/>
        <v>11683284</v>
      </c>
      <c r="K105" s="136"/>
      <c r="L105" s="130">
        <f t="shared" si="4"/>
        <v>36327693</v>
      </c>
      <c r="M105" s="118"/>
      <c r="N105" s="118"/>
    </row>
    <row r="106" spans="1:14" x14ac:dyDescent="0.35">
      <c r="A106" s="118" t="s">
        <v>184</v>
      </c>
      <c r="B106" s="132">
        <v>37694385.170000002</v>
      </c>
      <c r="C106" s="133">
        <v>7391260.5499999998</v>
      </c>
      <c r="D106" s="133">
        <v>2828472</v>
      </c>
      <c r="E106" s="133">
        <v>0</v>
      </c>
      <c r="F106" s="133">
        <v>604816.28</v>
      </c>
      <c r="G106" s="133">
        <v>15395</v>
      </c>
      <c r="H106" s="134">
        <v>2223.5100000000002</v>
      </c>
      <c r="I106" s="135">
        <v>48536552.509999998</v>
      </c>
      <c r="J106" s="129">
        <f t="shared" si="3"/>
        <v>10522140.690000001</v>
      </c>
      <c r="K106" s="136"/>
      <c r="L106" s="130">
        <f t="shared" si="4"/>
        <v>38014411.819999993</v>
      </c>
      <c r="M106" s="118"/>
      <c r="N106" s="118"/>
    </row>
    <row r="107" spans="1:14" x14ac:dyDescent="0.35">
      <c r="A107" s="118" t="s">
        <v>185</v>
      </c>
      <c r="B107" s="132">
        <v>41262500</v>
      </c>
      <c r="C107" s="133">
        <v>7388696</v>
      </c>
      <c r="D107" s="133">
        <v>0</v>
      </c>
      <c r="E107" s="133">
        <v>0</v>
      </c>
      <c r="F107" s="133">
        <v>0</v>
      </c>
      <c r="G107" s="133">
        <v>157233</v>
      </c>
      <c r="H107" s="134">
        <v>17004</v>
      </c>
      <c r="I107" s="135">
        <v>48825433</v>
      </c>
      <c r="J107" s="129">
        <f t="shared" si="3"/>
        <v>7388696</v>
      </c>
      <c r="K107" s="136"/>
      <c r="L107" s="130">
        <f t="shared" si="4"/>
        <v>41436737</v>
      </c>
      <c r="M107" s="118"/>
      <c r="N107" s="118"/>
    </row>
    <row r="108" spans="1:14" x14ac:dyDescent="0.35">
      <c r="A108" s="118" t="s">
        <v>186</v>
      </c>
      <c r="B108" s="132">
        <v>18316997.330000002</v>
      </c>
      <c r="C108" s="133">
        <v>19850409.420000002</v>
      </c>
      <c r="D108" s="133">
        <v>0</v>
      </c>
      <c r="E108" s="133">
        <v>897489</v>
      </c>
      <c r="F108" s="133">
        <v>11382954.369999997</v>
      </c>
      <c r="G108" s="133">
        <v>0</v>
      </c>
      <c r="H108" s="134">
        <v>-5416.68</v>
      </c>
      <c r="I108" s="135">
        <v>50442433.439999998</v>
      </c>
      <c r="J108" s="129">
        <f t="shared" si="3"/>
        <v>26439375.605</v>
      </c>
      <c r="K108" s="136"/>
      <c r="L108" s="130">
        <f t="shared" si="4"/>
        <v>24003057.834999997</v>
      </c>
      <c r="M108" s="118"/>
      <c r="N108" s="118"/>
    </row>
    <row r="109" spans="1:14" x14ac:dyDescent="0.35">
      <c r="A109" s="118" t="s">
        <v>187</v>
      </c>
      <c r="B109" s="132">
        <v>26484413.07</v>
      </c>
      <c r="C109" s="133">
        <v>995202.11999999988</v>
      </c>
      <c r="D109" s="133">
        <v>0</v>
      </c>
      <c r="E109" s="133">
        <v>0</v>
      </c>
      <c r="F109" s="133">
        <v>24122206.210000001</v>
      </c>
      <c r="G109" s="133">
        <v>0</v>
      </c>
      <c r="H109" s="134">
        <v>332363.27999999997</v>
      </c>
      <c r="I109" s="135">
        <v>51934184.680000007</v>
      </c>
      <c r="J109" s="129">
        <f t="shared" si="3"/>
        <v>13056305.225</v>
      </c>
      <c r="K109" s="136"/>
      <c r="L109" s="130">
        <f t="shared" si="4"/>
        <v>38877879.455000006</v>
      </c>
      <c r="M109" s="118"/>
      <c r="N109" s="118"/>
    </row>
    <row r="110" spans="1:14" x14ac:dyDescent="0.35">
      <c r="A110" s="118" t="s">
        <v>188</v>
      </c>
      <c r="B110" s="132">
        <v>48888320</v>
      </c>
      <c r="C110" s="133">
        <v>0</v>
      </c>
      <c r="D110" s="133">
        <v>0</v>
      </c>
      <c r="E110" s="133">
        <v>2312207</v>
      </c>
      <c r="F110" s="133">
        <v>0</v>
      </c>
      <c r="G110" s="133">
        <v>791768</v>
      </c>
      <c r="H110" s="134">
        <v>261271.63</v>
      </c>
      <c r="I110" s="135">
        <v>52253566.630000003</v>
      </c>
      <c r="J110" s="129">
        <f t="shared" si="3"/>
        <v>2312207</v>
      </c>
      <c r="K110" s="136"/>
      <c r="L110" s="130">
        <f t="shared" si="4"/>
        <v>49941359.630000003</v>
      </c>
      <c r="M110" s="118"/>
      <c r="N110" s="118"/>
    </row>
    <row r="111" spans="1:14" x14ac:dyDescent="0.35">
      <c r="A111" s="118" t="s">
        <v>189</v>
      </c>
      <c r="B111" s="132">
        <v>38282239.340000004</v>
      </c>
      <c r="C111" s="133">
        <v>3103947</v>
      </c>
      <c r="D111" s="133">
        <v>0</v>
      </c>
      <c r="E111" s="133">
        <v>0</v>
      </c>
      <c r="F111" s="133">
        <v>10578621</v>
      </c>
      <c r="G111" s="133">
        <v>383027</v>
      </c>
      <c r="H111" s="134">
        <v>0</v>
      </c>
      <c r="I111" s="135">
        <v>52347834.340000004</v>
      </c>
      <c r="J111" s="129">
        <f t="shared" si="3"/>
        <v>8393257.5</v>
      </c>
      <c r="K111" s="136"/>
      <c r="L111" s="130">
        <f t="shared" ref="L111:L142" si="5">(I111-J111)+K111</f>
        <v>43954576.840000004</v>
      </c>
      <c r="M111" s="118"/>
      <c r="N111" s="118"/>
    </row>
    <row r="112" spans="1:14" x14ac:dyDescent="0.35">
      <c r="A112" s="118" t="s">
        <v>190</v>
      </c>
      <c r="B112" s="132">
        <v>50964790.940000005</v>
      </c>
      <c r="C112" s="133">
        <v>1594883.4500000002</v>
      </c>
      <c r="D112" s="133">
        <v>0</v>
      </c>
      <c r="E112" s="133">
        <v>0</v>
      </c>
      <c r="F112" s="133">
        <v>0</v>
      </c>
      <c r="G112" s="133">
        <v>0</v>
      </c>
      <c r="H112" s="134">
        <v>223670.69</v>
      </c>
      <c r="I112" s="135">
        <v>52783345.080000006</v>
      </c>
      <c r="J112" s="129">
        <f t="shared" si="3"/>
        <v>1594883.4500000002</v>
      </c>
      <c r="K112" s="136"/>
      <c r="L112" s="130">
        <f t="shared" si="5"/>
        <v>51188461.630000003</v>
      </c>
      <c r="M112" s="118"/>
      <c r="N112" s="118"/>
    </row>
    <row r="113" spans="1:14" x14ac:dyDescent="0.35">
      <c r="A113" s="118" t="s">
        <v>191</v>
      </c>
      <c r="B113" s="132">
        <v>50048615.939999998</v>
      </c>
      <c r="C113" s="133">
        <v>2052208.65</v>
      </c>
      <c r="D113" s="133">
        <v>0</v>
      </c>
      <c r="E113" s="133">
        <v>0</v>
      </c>
      <c r="F113" s="133">
        <v>429563.72</v>
      </c>
      <c r="G113" s="133">
        <v>-276746</v>
      </c>
      <c r="H113" s="134">
        <v>1345262.44</v>
      </c>
      <c r="I113" s="135">
        <v>53598904.749999993</v>
      </c>
      <c r="J113" s="129">
        <f t="shared" si="3"/>
        <v>2266990.5099999998</v>
      </c>
      <c r="K113" s="136"/>
      <c r="L113" s="130">
        <f t="shared" si="5"/>
        <v>51331914.239999995</v>
      </c>
      <c r="M113" s="118"/>
      <c r="N113" s="118"/>
    </row>
    <row r="114" spans="1:14" x14ac:dyDescent="0.35">
      <c r="A114" s="118" t="s">
        <v>192</v>
      </c>
      <c r="B114" s="132">
        <v>43864223.709999993</v>
      </c>
      <c r="C114" s="133">
        <v>7715321.5</v>
      </c>
      <c r="D114" s="133">
        <v>0</v>
      </c>
      <c r="E114" s="133">
        <v>0</v>
      </c>
      <c r="F114" s="133">
        <v>1901287.0499999998</v>
      </c>
      <c r="G114" s="133">
        <v>0</v>
      </c>
      <c r="H114" s="134">
        <v>1327372.2999999998</v>
      </c>
      <c r="I114" s="135">
        <v>54808204.559999987</v>
      </c>
      <c r="J114" s="129">
        <f t="shared" si="3"/>
        <v>8665965.0250000004</v>
      </c>
      <c r="K114" s="136"/>
      <c r="L114" s="130">
        <f t="shared" si="5"/>
        <v>46142239.534999989</v>
      </c>
      <c r="M114" s="118"/>
      <c r="N114" s="118"/>
    </row>
    <row r="115" spans="1:14" x14ac:dyDescent="0.35">
      <c r="A115" s="118" t="s">
        <v>193</v>
      </c>
      <c r="B115" s="132">
        <v>38572494.089999996</v>
      </c>
      <c r="C115" s="133">
        <v>12266973.710000003</v>
      </c>
      <c r="D115" s="133">
        <v>0</v>
      </c>
      <c r="E115" s="133">
        <v>0</v>
      </c>
      <c r="F115" s="133">
        <v>4016851.7399999993</v>
      </c>
      <c r="G115" s="133">
        <v>0</v>
      </c>
      <c r="H115" s="134">
        <v>10288.1</v>
      </c>
      <c r="I115" s="135">
        <v>54866607.640000001</v>
      </c>
      <c r="J115" s="129">
        <f t="shared" si="3"/>
        <v>14275399.580000002</v>
      </c>
      <c r="K115" s="136"/>
      <c r="L115" s="130">
        <f t="shared" si="5"/>
        <v>40591208.060000002</v>
      </c>
      <c r="M115" s="118"/>
      <c r="N115" s="118"/>
    </row>
    <row r="116" spans="1:14" x14ac:dyDescent="0.35">
      <c r="A116" s="118" t="s">
        <v>194</v>
      </c>
      <c r="B116" s="132">
        <v>31720302.149999999</v>
      </c>
      <c r="C116" s="133">
        <v>290993.05</v>
      </c>
      <c r="D116" s="133">
        <v>3032391</v>
      </c>
      <c r="E116" s="133">
        <v>2119327</v>
      </c>
      <c r="F116" s="133">
        <v>13920474.059999999</v>
      </c>
      <c r="G116" s="133">
        <v>6940258</v>
      </c>
      <c r="H116" s="134">
        <v>158290.12</v>
      </c>
      <c r="I116" s="135">
        <v>58182035.380000003</v>
      </c>
      <c r="J116" s="129">
        <f t="shared" si="3"/>
        <v>12402948.079999998</v>
      </c>
      <c r="K116" s="136"/>
      <c r="L116" s="130">
        <f t="shared" si="5"/>
        <v>45779087.300000004</v>
      </c>
      <c r="M116" s="118"/>
      <c r="N116" s="118"/>
    </row>
    <row r="117" spans="1:14" x14ac:dyDescent="0.35">
      <c r="A117" s="118" t="s">
        <v>195</v>
      </c>
      <c r="B117" s="132">
        <v>51982338</v>
      </c>
      <c r="C117" s="133">
        <v>4663997</v>
      </c>
      <c r="D117" s="133">
        <v>0</v>
      </c>
      <c r="E117" s="133">
        <v>0</v>
      </c>
      <c r="F117" s="133">
        <v>2935319</v>
      </c>
      <c r="G117" s="133">
        <v>-909542</v>
      </c>
      <c r="H117" s="134">
        <v>52027</v>
      </c>
      <c r="I117" s="135">
        <v>58724139</v>
      </c>
      <c r="J117" s="129">
        <f t="shared" si="3"/>
        <v>6131656.5</v>
      </c>
      <c r="K117" s="136"/>
      <c r="L117" s="130">
        <f t="shared" si="5"/>
        <v>52592482.5</v>
      </c>
      <c r="M117" s="118"/>
      <c r="N117" s="118"/>
    </row>
    <row r="118" spans="1:14" x14ac:dyDescent="0.35">
      <c r="A118" s="118" t="s">
        <v>196</v>
      </c>
      <c r="B118" s="132">
        <v>40830292.750000007</v>
      </c>
      <c r="C118" s="133">
        <v>11703187.34</v>
      </c>
      <c r="D118" s="133">
        <v>0</v>
      </c>
      <c r="E118" s="133">
        <v>0</v>
      </c>
      <c r="F118" s="133">
        <v>6573009.5599999996</v>
      </c>
      <c r="G118" s="133">
        <v>732310</v>
      </c>
      <c r="H118" s="134">
        <v>0</v>
      </c>
      <c r="I118" s="135">
        <v>59838799.650000006</v>
      </c>
      <c r="J118" s="129">
        <f t="shared" si="3"/>
        <v>14989692.119999999</v>
      </c>
      <c r="K118" s="136"/>
      <c r="L118" s="130">
        <f t="shared" si="5"/>
        <v>44849107.530000009</v>
      </c>
      <c r="M118" s="118"/>
      <c r="N118" s="118"/>
    </row>
    <row r="119" spans="1:14" x14ac:dyDescent="0.35">
      <c r="A119" s="118" t="s">
        <v>197</v>
      </c>
      <c r="B119" s="132">
        <v>50620035.310000002</v>
      </c>
      <c r="C119" s="133">
        <v>7657200.9700000007</v>
      </c>
      <c r="D119" s="133">
        <v>0</v>
      </c>
      <c r="E119" s="133">
        <v>0</v>
      </c>
      <c r="F119" s="133">
        <v>1440433.2399999998</v>
      </c>
      <c r="G119" s="133">
        <v>0</v>
      </c>
      <c r="H119" s="134">
        <v>162356.72999999998</v>
      </c>
      <c r="I119" s="135">
        <v>59880026.25</v>
      </c>
      <c r="J119" s="129">
        <f t="shared" si="3"/>
        <v>8377417.5900000008</v>
      </c>
      <c r="K119" s="136"/>
      <c r="L119" s="130">
        <f t="shared" si="5"/>
        <v>51502608.659999996</v>
      </c>
      <c r="M119" s="118"/>
      <c r="N119" s="118"/>
    </row>
    <row r="120" spans="1:14" x14ac:dyDescent="0.35">
      <c r="A120" s="118" t="s">
        <v>198</v>
      </c>
      <c r="B120" s="132">
        <v>58700862.969999999</v>
      </c>
      <c r="C120" s="133">
        <v>245715.98000000004</v>
      </c>
      <c r="D120" s="133">
        <v>550159</v>
      </c>
      <c r="E120" s="133">
        <v>933479</v>
      </c>
      <c r="F120" s="133">
        <v>0</v>
      </c>
      <c r="G120" s="133">
        <v>0</v>
      </c>
      <c r="H120" s="134">
        <v>853478.25</v>
      </c>
      <c r="I120" s="135">
        <v>61283695.199999996</v>
      </c>
      <c r="J120" s="129">
        <f t="shared" si="3"/>
        <v>1729353.98</v>
      </c>
      <c r="K120" s="136"/>
      <c r="L120" s="130">
        <f t="shared" si="5"/>
        <v>59554341.219999999</v>
      </c>
      <c r="M120" s="118"/>
      <c r="N120" s="118"/>
    </row>
    <row r="121" spans="1:14" x14ac:dyDescent="0.35">
      <c r="A121" s="118" t="s">
        <v>199</v>
      </c>
      <c r="B121" s="132">
        <v>41835862</v>
      </c>
      <c r="C121" s="133">
        <v>1951475</v>
      </c>
      <c r="D121" s="133">
        <v>317828</v>
      </c>
      <c r="E121" s="133">
        <v>9027132</v>
      </c>
      <c r="F121" s="133">
        <v>8404885</v>
      </c>
      <c r="G121" s="133">
        <v>35691</v>
      </c>
      <c r="H121" s="134">
        <v>19153</v>
      </c>
      <c r="I121" s="135">
        <v>61592026</v>
      </c>
      <c r="J121" s="129">
        <f t="shared" si="3"/>
        <v>15498877.5</v>
      </c>
      <c r="K121" s="136"/>
      <c r="L121" s="130">
        <f t="shared" si="5"/>
        <v>46093148.5</v>
      </c>
      <c r="M121" s="118"/>
      <c r="N121" s="118"/>
    </row>
    <row r="122" spans="1:14" x14ac:dyDescent="0.35">
      <c r="A122" s="118" t="s">
        <v>200</v>
      </c>
      <c r="B122" s="132">
        <v>47214762</v>
      </c>
      <c r="C122" s="133">
        <v>8006492</v>
      </c>
      <c r="D122" s="133">
        <v>0</v>
      </c>
      <c r="E122" s="133">
        <v>0</v>
      </c>
      <c r="F122" s="133">
        <v>7652824</v>
      </c>
      <c r="G122" s="133">
        <v>0</v>
      </c>
      <c r="H122" s="134">
        <v>681533</v>
      </c>
      <c r="I122" s="135">
        <v>63555611</v>
      </c>
      <c r="J122" s="129">
        <f t="shared" si="3"/>
        <v>11832904</v>
      </c>
      <c r="K122" s="136"/>
      <c r="L122" s="130">
        <f t="shared" si="5"/>
        <v>51722707</v>
      </c>
      <c r="M122" s="118"/>
      <c r="N122" s="118"/>
    </row>
    <row r="123" spans="1:14" x14ac:dyDescent="0.35">
      <c r="A123" s="118" t="s">
        <v>201</v>
      </c>
      <c r="B123" s="132">
        <v>53640054.939999998</v>
      </c>
      <c r="C123" s="133">
        <v>6727217.7699999996</v>
      </c>
      <c r="D123" s="133">
        <v>0</v>
      </c>
      <c r="E123" s="133">
        <v>0</v>
      </c>
      <c r="F123" s="133">
        <v>4212873.79</v>
      </c>
      <c r="G123" s="133">
        <v>0</v>
      </c>
      <c r="H123" s="134">
        <v>292626.87</v>
      </c>
      <c r="I123" s="135">
        <v>64872773.36999999</v>
      </c>
      <c r="J123" s="129">
        <f t="shared" si="3"/>
        <v>8833654.6649999991</v>
      </c>
      <c r="K123" s="136"/>
      <c r="L123" s="130">
        <f t="shared" si="5"/>
        <v>56039118.704999991</v>
      </c>
      <c r="M123" s="118"/>
      <c r="N123" s="118"/>
    </row>
    <row r="124" spans="1:14" x14ac:dyDescent="0.35">
      <c r="A124" s="118" t="s">
        <v>202</v>
      </c>
      <c r="B124" s="132">
        <v>61236015</v>
      </c>
      <c r="C124" s="133">
        <v>3621210</v>
      </c>
      <c r="D124" s="133">
        <v>0</v>
      </c>
      <c r="E124" s="133">
        <v>0</v>
      </c>
      <c r="F124" s="133">
        <v>0</v>
      </c>
      <c r="G124" s="133">
        <v>0</v>
      </c>
      <c r="H124" s="134">
        <v>98808</v>
      </c>
      <c r="I124" s="135">
        <v>64956033</v>
      </c>
      <c r="J124" s="129">
        <f t="shared" si="3"/>
        <v>3621210</v>
      </c>
      <c r="K124" s="136"/>
      <c r="L124" s="130">
        <f t="shared" si="5"/>
        <v>61334823</v>
      </c>
      <c r="M124" s="118"/>
      <c r="N124" s="118"/>
    </row>
    <row r="125" spans="1:14" x14ac:dyDescent="0.35">
      <c r="A125" s="118" t="s">
        <v>203</v>
      </c>
      <c r="B125" s="132">
        <v>63399763.130000003</v>
      </c>
      <c r="C125" s="133">
        <v>2432439.9900000002</v>
      </c>
      <c r="D125" s="133">
        <v>0</v>
      </c>
      <c r="E125" s="133">
        <v>0</v>
      </c>
      <c r="F125" s="133">
        <v>91697.010000000009</v>
      </c>
      <c r="G125" s="133">
        <v>0</v>
      </c>
      <c r="H125" s="134">
        <v>616690.49000000011</v>
      </c>
      <c r="I125" s="135">
        <v>66540590.620000005</v>
      </c>
      <c r="J125" s="129">
        <f t="shared" si="3"/>
        <v>2478288.4950000001</v>
      </c>
      <c r="K125" s="136"/>
      <c r="L125" s="130">
        <f t="shared" si="5"/>
        <v>64062302.125000007</v>
      </c>
      <c r="M125" s="118"/>
      <c r="N125" s="118"/>
    </row>
    <row r="126" spans="1:14" x14ac:dyDescent="0.35">
      <c r="A126" s="118" t="s">
        <v>204</v>
      </c>
      <c r="B126" s="132">
        <v>50298676.579999991</v>
      </c>
      <c r="C126" s="133">
        <v>17002874.259999998</v>
      </c>
      <c r="D126" s="133">
        <v>0</v>
      </c>
      <c r="E126" s="133">
        <v>0</v>
      </c>
      <c r="F126" s="133">
        <v>0</v>
      </c>
      <c r="G126" s="133">
        <v>21149</v>
      </c>
      <c r="H126" s="134">
        <v>65290.979999999996</v>
      </c>
      <c r="I126" s="135">
        <v>67387990.819999993</v>
      </c>
      <c r="J126" s="129">
        <f t="shared" si="3"/>
        <v>17002874.259999998</v>
      </c>
      <c r="K126" s="136"/>
      <c r="L126" s="130">
        <f t="shared" si="5"/>
        <v>50385116.559999995</v>
      </c>
      <c r="M126" s="118"/>
      <c r="N126" s="118"/>
    </row>
    <row r="127" spans="1:14" x14ac:dyDescent="0.35">
      <c r="A127" s="118" t="s">
        <v>205</v>
      </c>
      <c r="B127" s="132">
        <v>50909454</v>
      </c>
      <c r="C127" s="133">
        <v>2747486</v>
      </c>
      <c r="D127" s="133">
        <v>18024</v>
      </c>
      <c r="E127" s="133">
        <v>0</v>
      </c>
      <c r="F127" s="133">
        <v>17961573</v>
      </c>
      <c r="G127" s="133">
        <v>76996</v>
      </c>
      <c r="H127" s="134">
        <v>31233</v>
      </c>
      <c r="I127" s="135">
        <v>71744766</v>
      </c>
      <c r="J127" s="129">
        <f t="shared" si="3"/>
        <v>11746296.5</v>
      </c>
      <c r="K127" s="136"/>
      <c r="L127" s="130">
        <f t="shared" si="5"/>
        <v>59998469.5</v>
      </c>
      <c r="M127" s="118"/>
      <c r="N127" s="118"/>
    </row>
    <row r="128" spans="1:14" x14ac:dyDescent="0.35">
      <c r="A128" s="118" t="s">
        <v>206</v>
      </c>
      <c r="B128" s="132">
        <v>62090976.089999996</v>
      </c>
      <c r="C128" s="133">
        <v>8929609.9199999999</v>
      </c>
      <c r="D128" s="133">
        <v>0</v>
      </c>
      <c r="E128" s="133">
        <v>0</v>
      </c>
      <c r="F128" s="133">
        <v>1601760.9100000001</v>
      </c>
      <c r="G128" s="133">
        <v>0</v>
      </c>
      <c r="H128" s="134">
        <v>740643.04</v>
      </c>
      <c r="I128" s="135">
        <v>73362989.959999993</v>
      </c>
      <c r="J128" s="129">
        <f t="shared" si="3"/>
        <v>9730490.375</v>
      </c>
      <c r="K128" s="136"/>
      <c r="L128" s="130">
        <f t="shared" si="5"/>
        <v>63632499.584999993</v>
      </c>
      <c r="M128" s="118"/>
      <c r="N128" s="118"/>
    </row>
    <row r="129" spans="1:14" x14ac:dyDescent="0.35">
      <c r="A129" s="118" t="s">
        <v>207</v>
      </c>
      <c r="B129" s="132">
        <v>50370756.68</v>
      </c>
      <c r="C129" s="133">
        <v>1458601.9100000001</v>
      </c>
      <c r="D129" s="133">
        <v>9536747</v>
      </c>
      <c r="E129" s="133">
        <v>0</v>
      </c>
      <c r="F129" s="133">
        <v>12636611.48</v>
      </c>
      <c r="G129" s="133">
        <v>0</v>
      </c>
      <c r="H129" s="134">
        <v>0</v>
      </c>
      <c r="I129" s="135">
        <v>74002717.070000008</v>
      </c>
      <c r="J129" s="129">
        <f t="shared" si="3"/>
        <v>17313654.649999999</v>
      </c>
      <c r="K129" s="136"/>
      <c r="L129" s="130">
        <f t="shared" si="5"/>
        <v>56689062.420000009</v>
      </c>
      <c r="M129" s="118"/>
      <c r="N129" s="118"/>
    </row>
    <row r="130" spans="1:14" x14ac:dyDescent="0.35">
      <c r="A130" s="118" t="s">
        <v>208</v>
      </c>
      <c r="B130" s="132">
        <v>73598220</v>
      </c>
      <c r="C130" s="133">
        <v>2883413.58</v>
      </c>
      <c r="D130" s="133">
        <v>0</v>
      </c>
      <c r="E130" s="133">
        <v>0</v>
      </c>
      <c r="F130" s="133">
        <v>0</v>
      </c>
      <c r="G130" s="133">
        <v>0</v>
      </c>
      <c r="H130" s="134">
        <v>0</v>
      </c>
      <c r="I130" s="135">
        <v>76481633.579999998</v>
      </c>
      <c r="J130" s="129">
        <f t="shared" si="3"/>
        <v>2883413.58</v>
      </c>
      <c r="K130" s="136"/>
      <c r="L130" s="130">
        <f t="shared" si="5"/>
        <v>73598220</v>
      </c>
      <c r="M130" s="118"/>
      <c r="N130" s="118"/>
    </row>
    <row r="131" spans="1:14" x14ac:dyDescent="0.35">
      <c r="A131" s="118" t="s">
        <v>209</v>
      </c>
      <c r="B131" s="132">
        <v>66561781.420000002</v>
      </c>
      <c r="C131" s="133">
        <v>3577808.4299999997</v>
      </c>
      <c r="D131" s="133">
        <v>0</v>
      </c>
      <c r="E131" s="133">
        <v>715397</v>
      </c>
      <c r="F131" s="133">
        <v>6328286.8399999999</v>
      </c>
      <c r="G131" s="133">
        <v>0</v>
      </c>
      <c r="H131" s="134">
        <v>285123.67000000004</v>
      </c>
      <c r="I131" s="135">
        <v>77468397.359999999</v>
      </c>
      <c r="J131" s="129">
        <f t="shared" si="3"/>
        <v>7457348.8499999996</v>
      </c>
      <c r="K131" s="136"/>
      <c r="L131" s="130">
        <f t="shared" si="5"/>
        <v>70011048.510000005</v>
      </c>
      <c r="M131" s="118"/>
      <c r="N131" s="118"/>
    </row>
    <row r="132" spans="1:14" x14ac:dyDescent="0.35">
      <c r="A132" s="118" t="s">
        <v>210</v>
      </c>
      <c r="B132" s="132">
        <v>73114592</v>
      </c>
      <c r="C132" s="133">
        <v>4770388</v>
      </c>
      <c r="D132" s="133">
        <v>0</v>
      </c>
      <c r="E132" s="133">
        <v>0</v>
      </c>
      <c r="F132" s="133">
        <v>0</v>
      </c>
      <c r="G132" s="133">
        <v>0</v>
      </c>
      <c r="H132" s="134">
        <v>121824</v>
      </c>
      <c r="I132" s="135">
        <v>78006804</v>
      </c>
      <c r="J132" s="129">
        <f t="shared" si="3"/>
        <v>4770388</v>
      </c>
      <c r="K132" s="136"/>
      <c r="L132" s="130">
        <f t="shared" si="5"/>
        <v>73236416</v>
      </c>
      <c r="M132" s="118"/>
      <c r="N132" s="118"/>
    </row>
    <row r="133" spans="1:14" x14ac:dyDescent="0.35">
      <c r="A133" s="118" t="s">
        <v>211</v>
      </c>
      <c r="B133" s="132">
        <v>68605199.360000014</v>
      </c>
      <c r="C133" s="133">
        <v>2876510.78</v>
      </c>
      <c r="D133" s="133">
        <v>0</v>
      </c>
      <c r="E133" s="133">
        <v>0</v>
      </c>
      <c r="F133" s="133">
        <v>6503144.9900000002</v>
      </c>
      <c r="G133" s="133">
        <v>50593</v>
      </c>
      <c r="H133" s="134">
        <v>554153.81000000006</v>
      </c>
      <c r="I133" s="135">
        <v>78589601.940000013</v>
      </c>
      <c r="J133" s="129">
        <f t="shared" ref="J133:J158" si="6">C133+D133+E133+(F133*0.5)</f>
        <v>6128083.2750000004</v>
      </c>
      <c r="K133" s="136"/>
      <c r="L133" s="130">
        <f t="shared" si="5"/>
        <v>72461518.665000007</v>
      </c>
      <c r="M133" s="118"/>
      <c r="N133" s="118"/>
    </row>
    <row r="134" spans="1:14" x14ac:dyDescent="0.35">
      <c r="A134" s="118" t="s">
        <v>212</v>
      </c>
      <c r="B134" s="132">
        <v>63562732</v>
      </c>
      <c r="C134" s="133">
        <v>828043</v>
      </c>
      <c r="D134" s="133">
        <v>0</v>
      </c>
      <c r="E134" s="133">
        <v>0</v>
      </c>
      <c r="F134" s="133">
        <v>17017161</v>
      </c>
      <c r="G134" s="133">
        <v>0</v>
      </c>
      <c r="H134" s="134">
        <v>322431</v>
      </c>
      <c r="I134" s="135">
        <v>81730367</v>
      </c>
      <c r="J134" s="129">
        <f t="shared" si="6"/>
        <v>9336623.5</v>
      </c>
      <c r="K134" s="136"/>
      <c r="L134" s="130">
        <f t="shared" si="5"/>
        <v>72393743.5</v>
      </c>
      <c r="M134" s="118"/>
      <c r="N134" s="118"/>
    </row>
    <row r="135" spans="1:14" x14ac:dyDescent="0.35">
      <c r="A135" s="118" t="s">
        <v>213</v>
      </c>
      <c r="B135" s="132">
        <v>54362519</v>
      </c>
      <c r="C135" s="133">
        <v>26844856</v>
      </c>
      <c r="D135" s="133">
        <v>0</v>
      </c>
      <c r="E135" s="133">
        <v>0</v>
      </c>
      <c r="F135" s="133">
        <v>1172035</v>
      </c>
      <c r="G135" s="133">
        <v>825159</v>
      </c>
      <c r="H135" s="134">
        <v>-367503</v>
      </c>
      <c r="I135" s="135">
        <v>82837066</v>
      </c>
      <c r="J135" s="129">
        <f t="shared" si="6"/>
        <v>27430873.5</v>
      </c>
      <c r="K135" s="136"/>
      <c r="L135" s="130">
        <f t="shared" si="5"/>
        <v>55406192.5</v>
      </c>
      <c r="M135" s="118"/>
      <c r="N135" s="118"/>
    </row>
    <row r="136" spans="1:14" x14ac:dyDescent="0.35">
      <c r="A136" s="118" t="s">
        <v>214</v>
      </c>
      <c r="B136" s="132">
        <v>70618838</v>
      </c>
      <c r="C136" s="133">
        <v>1207736</v>
      </c>
      <c r="D136" s="133">
        <v>0</v>
      </c>
      <c r="E136" s="133">
        <v>3500000</v>
      </c>
      <c r="F136" s="133">
        <v>7313722</v>
      </c>
      <c r="G136" s="133">
        <v>797532</v>
      </c>
      <c r="H136" s="134">
        <v>0</v>
      </c>
      <c r="I136" s="135">
        <v>83437828</v>
      </c>
      <c r="J136" s="129">
        <f t="shared" si="6"/>
        <v>8364597</v>
      </c>
      <c r="K136" s="136"/>
      <c r="L136" s="130">
        <f t="shared" si="5"/>
        <v>75073231</v>
      </c>
      <c r="M136" s="118"/>
      <c r="N136" s="118"/>
    </row>
    <row r="137" spans="1:14" x14ac:dyDescent="0.35">
      <c r="A137" s="118" t="s">
        <v>215</v>
      </c>
      <c r="B137" s="132">
        <v>76129272.699999988</v>
      </c>
      <c r="C137" s="133">
        <v>4572798</v>
      </c>
      <c r="D137" s="133">
        <v>0</v>
      </c>
      <c r="E137" s="133">
        <v>3399996</v>
      </c>
      <c r="F137" s="133">
        <v>44208.17</v>
      </c>
      <c r="G137" s="133">
        <v>0</v>
      </c>
      <c r="H137" s="134">
        <v>110931</v>
      </c>
      <c r="I137" s="135">
        <v>84257205.86999999</v>
      </c>
      <c r="J137" s="129">
        <f t="shared" si="6"/>
        <v>7994898.085</v>
      </c>
      <c r="K137" s="136"/>
      <c r="L137" s="130">
        <f t="shared" si="5"/>
        <v>76262307.784999996</v>
      </c>
      <c r="M137" s="118"/>
      <c r="N137" s="118"/>
    </row>
    <row r="138" spans="1:14" x14ac:dyDescent="0.35">
      <c r="A138" s="118" t="s">
        <v>216</v>
      </c>
      <c r="B138" s="132">
        <v>82267419</v>
      </c>
      <c r="C138" s="133">
        <v>1204868</v>
      </c>
      <c r="D138" s="133">
        <v>0</v>
      </c>
      <c r="E138" s="133">
        <v>0</v>
      </c>
      <c r="F138" s="133">
        <v>0</v>
      </c>
      <c r="G138" s="133">
        <v>61896</v>
      </c>
      <c r="H138" s="134">
        <v>929744</v>
      </c>
      <c r="I138" s="135">
        <v>84463927</v>
      </c>
      <c r="J138" s="129">
        <f t="shared" si="6"/>
        <v>1204868</v>
      </c>
      <c r="K138" s="136"/>
      <c r="L138" s="130">
        <f t="shared" si="5"/>
        <v>83259059</v>
      </c>
      <c r="M138" s="118"/>
      <c r="N138" s="118"/>
    </row>
    <row r="139" spans="1:14" x14ac:dyDescent="0.35">
      <c r="A139" s="118" t="s">
        <v>217</v>
      </c>
      <c r="B139" s="132">
        <v>79843912.189999998</v>
      </c>
      <c r="C139" s="133">
        <v>13806523.550000001</v>
      </c>
      <c r="D139" s="133">
        <v>0</v>
      </c>
      <c r="E139" s="133">
        <v>0</v>
      </c>
      <c r="F139" s="133">
        <v>0</v>
      </c>
      <c r="G139" s="133">
        <v>1206268</v>
      </c>
      <c r="H139" s="134">
        <v>0</v>
      </c>
      <c r="I139" s="135">
        <v>94856703.739999995</v>
      </c>
      <c r="J139" s="129">
        <f t="shared" si="6"/>
        <v>13806523.550000001</v>
      </c>
      <c r="K139" s="136"/>
      <c r="L139" s="130">
        <f t="shared" si="5"/>
        <v>81050180.189999998</v>
      </c>
      <c r="M139" s="118"/>
      <c r="N139" s="118"/>
    </row>
    <row r="140" spans="1:14" x14ac:dyDescent="0.35">
      <c r="A140" s="118" t="s">
        <v>218</v>
      </c>
      <c r="B140" s="132">
        <v>47354904.450000003</v>
      </c>
      <c r="C140" s="133">
        <v>25560308.020000003</v>
      </c>
      <c r="D140" s="133">
        <v>8479</v>
      </c>
      <c r="E140" s="133">
        <v>0</v>
      </c>
      <c r="F140" s="133">
        <v>26285273.160000004</v>
      </c>
      <c r="G140" s="133">
        <v>293137</v>
      </c>
      <c r="H140" s="134">
        <v>0</v>
      </c>
      <c r="I140" s="135">
        <v>99502101.629999995</v>
      </c>
      <c r="J140" s="129">
        <f t="shared" si="6"/>
        <v>38711423.600000009</v>
      </c>
      <c r="K140" s="136"/>
      <c r="L140" s="130">
        <f t="shared" si="5"/>
        <v>60790678.029999986</v>
      </c>
      <c r="M140" s="118"/>
      <c r="N140" s="118"/>
    </row>
    <row r="141" spans="1:14" x14ac:dyDescent="0.35">
      <c r="A141" s="118" t="s">
        <v>219</v>
      </c>
      <c r="B141" s="132">
        <v>101071937.72999999</v>
      </c>
      <c r="C141" s="133">
        <v>1055405.3999999999</v>
      </c>
      <c r="D141" s="133">
        <v>0</v>
      </c>
      <c r="E141" s="133">
        <v>0</v>
      </c>
      <c r="F141" s="133">
        <v>185</v>
      </c>
      <c r="G141" s="133">
        <v>6205718</v>
      </c>
      <c r="H141" s="134">
        <v>66000</v>
      </c>
      <c r="I141" s="135">
        <v>108399246.13</v>
      </c>
      <c r="J141" s="129">
        <f t="shared" si="6"/>
        <v>1055497.8999999999</v>
      </c>
      <c r="K141" s="136"/>
      <c r="L141" s="130">
        <f t="shared" si="5"/>
        <v>107343748.22999999</v>
      </c>
      <c r="M141" s="118"/>
      <c r="N141" s="118"/>
    </row>
    <row r="142" spans="1:14" x14ac:dyDescent="0.35">
      <c r="A142" s="118" t="s">
        <v>220</v>
      </c>
      <c r="B142" s="132">
        <v>92465682</v>
      </c>
      <c r="C142" s="133">
        <v>11487830</v>
      </c>
      <c r="D142" s="133">
        <v>1600284</v>
      </c>
      <c r="E142" s="133">
        <v>0</v>
      </c>
      <c r="F142" s="133">
        <v>2065592</v>
      </c>
      <c r="G142" s="133">
        <v>0</v>
      </c>
      <c r="H142" s="134">
        <v>992313</v>
      </c>
      <c r="I142" s="135">
        <v>108611701</v>
      </c>
      <c r="J142" s="129">
        <f t="shared" si="6"/>
        <v>14120910</v>
      </c>
      <c r="K142" s="136"/>
      <c r="L142" s="130">
        <f t="shared" si="5"/>
        <v>94490791</v>
      </c>
      <c r="M142" s="118"/>
      <c r="N142" s="118"/>
    </row>
    <row r="143" spans="1:14" x14ac:dyDescent="0.35">
      <c r="A143" s="118" t="s">
        <v>221</v>
      </c>
      <c r="B143" s="132">
        <v>73912446.979999989</v>
      </c>
      <c r="C143" s="133">
        <v>20058471.200000003</v>
      </c>
      <c r="D143" s="133">
        <v>0</v>
      </c>
      <c r="E143" s="133">
        <v>0</v>
      </c>
      <c r="F143" s="133">
        <v>7245588.8100000005</v>
      </c>
      <c r="G143" s="133">
        <v>9766169</v>
      </c>
      <c r="H143" s="134">
        <v>61656.72</v>
      </c>
      <c r="I143" s="135">
        <v>111044332.70999999</v>
      </c>
      <c r="J143" s="129">
        <f t="shared" si="6"/>
        <v>23681265.605000004</v>
      </c>
      <c r="K143" s="136"/>
      <c r="L143" s="130">
        <f t="shared" ref="L143:L158" si="7">(I143-J143)+K143</f>
        <v>87363067.104999989</v>
      </c>
      <c r="M143" s="118"/>
      <c r="N143" s="118"/>
    </row>
    <row r="144" spans="1:14" x14ac:dyDescent="0.35">
      <c r="A144" s="118" t="s">
        <v>222</v>
      </c>
      <c r="B144" s="132">
        <v>66078582</v>
      </c>
      <c r="C144" s="133">
        <v>933568</v>
      </c>
      <c r="D144" s="133">
        <v>733462</v>
      </c>
      <c r="E144" s="133">
        <v>0</v>
      </c>
      <c r="F144" s="133">
        <v>45363879</v>
      </c>
      <c r="G144" s="133">
        <v>0</v>
      </c>
      <c r="H144" s="134">
        <v>346566</v>
      </c>
      <c r="I144" s="135">
        <v>113456057</v>
      </c>
      <c r="J144" s="129">
        <f t="shared" si="6"/>
        <v>24348969.5</v>
      </c>
      <c r="K144" s="136"/>
      <c r="L144" s="130">
        <f t="shared" si="7"/>
        <v>89107087.5</v>
      </c>
      <c r="M144" s="118"/>
      <c r="N144" s="118"/>
    </row>
    <row r="145" spans="1:14" x14ac:dyDescent="0.35">
      <c r="A145" s="118" t="s">
        <v>223</v>
      </c>
      <c r="B145" s="132">
        <v>95819513</v>
      </c>
      <c r="C145" s="133">
        <v>15999894</v>
      </c>
      <c r="D145" s="133">
        <v>0</v>
      </c>
      <c r="E145" s="133">
        <v>0</v>
      </c>
      <c r="F145" s="133">
        <v>0</v>
      </c>
      <c r="G145" s="133">
        <v>5907378</v>
      </c>
      <c r="H145" s="134">
        <v>0</v>
      </c>
      <c r="I145" s="135">
        <v>117726785</v>
      </c>
      <c r="J145" s="129">
        <f t="shared" si="6"/>
        <v>15999894</v>
      </c>
      <c r="K145" s="136"/>
      <c r="L145" s="130">
        <f t="shared" si="7"/>
        <v>101726891</v>
      </c>
      <c r="M145" s="118"/>
      <c r="N145" s="118"/>
    </row>
    <row r="146" spans="1:14" x14ac:dyDescent="0.35">
      <c r="A146" s="118" t="s">
        <v>224</v>
      </c>
      <c r="B146" s="132">
        <v>116101368</v>
      </c>
      <c r="C146" s="133">
        <v>6819931</v>
      </c>
      <c r="D146" s="133">
        <v>0</v>
      </c>
      <c r="E146" s="133">
        <v>-3459890</v>
      </c>
      <c r="F146" s="133">
        <v>0</v>
      </c>
      <c r="G146" s="133">
        <v>15656</v>
      </c>
      <c r="H146" s="134">
        <v>0</v>
      </c>
      <c r="I146" s="135">
        <v>119477065</v>
      </c>
      <c r="J146" s="129">
        <f t="shared" si="6"/>
        <v>3360041</v>
      </c>
      <c r="K146" s="136"/>
      <c r="L146" s="130">
        <f t="shared" si="7"/>
        <v>116117024</v>
      </c>
      <c r="M146" s="118"/>
      <c r="N146" s="118"/>
    </row>
    <row r="147" spans="1:14" x14ac:dyDescent="0.35">
      <c r="A147" s="118" t="s">
        <v>225</v>
      </c>
      <c r="B147" s="132">
        <v>99065191.799999997</v>
      </c>
      <c r="C147" s="133">
        <v>18399693.370000001</v>
      </c>
      <c r="D147" s="133">
        <v>7374156</v>
      </c>
      <c r="E147" s="133">
        <v>0</v>
      </c>
      <c r="F147" s="133">
        <v>6372335.8399999989</v>
      </c>
      <c r="G147" s="133">
        <v>0</v>
      </c>
      <c r="H147" s="134">
        <v>540775.43999999994</v>
      </c>
      <c r="I147" s="135">
        <v>131752152.45</v>
      </c>
      <c r="J147" s="129">
        <f t="shared" si="6"/>
        <v>28960017.289999999</v>
      </c>
      <c r="K147" s="136"/>
      <c r="L147" s="130">
        <f t="shared" si="7"/>
        <v>102792135.16</v>
      </c>
      <c r="M147" s="118"/>
      <c r="N147" s="118"/>
    </row>
    <row r="148" spans="1:14" x14ac:dyDescent="0.35">
      <c r="A148" s="118" t="s">
        <v>226</v>
      </c>
      <c r="B148" s="132">
        <v>128904579</v>
      </c>
      <c r="C148" s="133">
        <v>9099670.6799999997</v>
      </c>
      <c r="D148" s="133">
        <v>0</v>
      </c>
      <c r="E148" s="133">
        <v>498038</v>
      </c>
      <c r="F148" s="133">
        <v>0</v>
      </c>
      <c r="G148" s="133">
        <v>464017</v>
      </c>
      <c r="H148" s="134">
        <v>0</v>
      </c>
      <c r="I148" s="135">
        <v>138966304.68000001</v>
      </c>
      <c r="J148" s="129">
        <f t="shared" si="6"/>
        <v>9597708.6799999997</v>
      </c>
      <c r="K148" s="136"/>
      <c r="L148" s="130">
        <f t="shared" si="7"/>
        <v>129368596</v>
      </c>
      <c r="M148" s="118"/>
      <c r="N148" s="118"/>
    </row>
    <row r="149" spans="1:14" x14ac:dyDescent="0.35">
      <c r="A149" s="118" t="s">
        <v>227</v>
      </c>
      <c r="B149" s="132">
        <v>90706886.739999995</v>
      </c>
      <c r="C149" s="133">
        <v>8230981.7700000014</v>
      </c>
      <c r="D149" s="133">
        <v>9893617</v>
      </c>
      <c r="E149" s="133">
        <v>0</v>
      </c>
      <c r="F149" s="133">
        <v>33221431.030000009</v>
      </c>
      <c r="G149" s="133">
        <v>9746</v>
      </c>
      <c r="H149" s="134">
        <v>494994.82000000007</v>
      </c>
      <c r="I149" s="135">
        <v>142557657.35999998</v>
      </c>
      <c r="J149" s="129">
        <f t="shared" si="6"/>
        <v>34735314.285000011</v>
      </c>
      <c r="K149" s="136"/>
      <c r="L149" s="130">
        <f t="shared" si="7"/>
        <v>107822343.07499997</v>
      </c>
      <c r="M149" s="118"/>
      <c r="N149" s="118"/>
    </row>
    <row r="150" spans="1:14" x14ac:dyDescent="0.35">
      <c r="A150" s="118" t="s">
        <v>228</v>
      </c>
      <c r="B150" s="132">
        <v>134657837</v>
      </c>
      <c r="C150" s="133">
        <v>2497564</v>
      </c>
      <c r="D150" s="133">
        <v>0</v>
      </c>
      <c r="E150" s="133">
        <v>0</v>
      </c>
      <c r="F150" s="133">
        <v>0</v>
      </c>
      <c r="G150" s="133">
        <v>12520446</v>
      </c>
      <c r="H150" s="134">
        <v>854026</v>
      </c>
      <c r="I150" s="135">
        <v>150529873</v>
      </c>
      <c r="J150" s="129">
        <f t="shared" si="6"/>
        <v>2497564</v>
      </c>
      <c r="K150" s="136"/>
      <c r="L150" s="130">
        <f t="shared" si="7"/>
        <v>148032309</v>
      </c>
      <c r="M150" s="118"/>
      <c r="N150" s="118"/>
    </row>
    <row r="151" spans="1:14" x14ac:dyDescent="0.35">
      <c r="A151" s="118" t="s">
        <v>229</v>
      </c>
      <c r="B151" s="132">
        <v>142940539.53</v>
      </c>
      <c r="C151" s="133">
        <v>18515840.450000003</v>
      </c>
      <c r="D151" s="133">
        <v>0</v>
      </c>
      <c r="E151" s="133">
        <v>0</v>
      </c>
      <c r="F151" s="133">
        <v>7571191.4300000016</v>
      </c>
      <c r="G151" s="133">
        <v>0</v>
      </c>
      <c r="H151" s="134">
        <v>0</v>
      </c>
      <c r="I151" s="135">
        <v>169027571.41000003</v>
      </c>
      <c r="J151" s="129">
        <f t="shared" si="6"/>
        <v>22301436.165000003</v>
      </c>
      <c r="K151" s="136"/>
      <c r="L151" s="130">
        <f t="shared" si="7"/>
        <v>146726135.24500003</v>
      </c>
      <c r="M151" s="118"/>
      <c r="N151" s="118"/>
    </row>
    <row r="152" spans="1:14" x14ac:dyDescent="0.35">
      <c r="A152" s="118" t="s">
        <v>230</v>
      </c>
      <c r="B152" s="132">
        <v>80136246.753596514</v>
      </c>
      <c r="C152" s="133">
        <v>2769258.6436363636</v>
      </c>
      <c r="D152" s="133">
        <v>0</v>
      </c>
      <c r="E152" s="133">
        <v>0</v>
      </c>
      <c r="F152" s="133">
        <v>77631995.49818182</v>
      </c>
      <c r="G152" s="133">
        <v>9686319.2727272734</v>
      </c>
      <c r="H152" s="134">
        <v>0</v>
      </c>
      <c r="I152" s="135">
        <v>170223820.16814199</v>
      </c>
      <c r="J152" s="129">
        <f t="shared" si="6"/>
        <v>41585256.392727271</v>
      </c>
      <c r="K152" s="136"/>
      <c r="L152" s="130">
        <f t="shared" si="7"/>
        <v>128638563.77541472</v>
      </c>
      <c r="M152" s="118"/>
      <c r="N152" s="118"/>
    </row>
    <row r="153" spans="1:14" x14ac:dyDescent="0.35">
      <c r="A153" s="118" t="s">
        <v>231</v>
      </c>
      <c r="B153" s="132">
        <v>141683208.53</v>
      </c>
      <c r="C153" s="133">
        <v>17574988.649999999</v>
      </c>
      <c r="D153" s="133">
        <v>0</v>
      </c>
      <c r="E153" s="133">
        <v>2594697</v>
      </c>
      <c r="F153" s="133">
        <v>13936580.68</v>
      </c>
      <c r="G153" s="133">
        <v>0</v>
      </c>
      <c r="H153" s="134">
        <v>0</v>
      </c>
      <c r="I153" s="135">
        <v>175789474.86000001</v>
      </c>
      <c r="J153" s="129">
        <f t="shared" si="6"/>
        <v>27137975.989999998</v>
      </c>
      <c r="K153" s="136"/>
      <c r="L153" s="130">
        <f t="shared" si="7"/>
        <v>148651498.87</v>
      </c>
      <c r="M153" s="118"/>
      <c r="N153" s="118"/>
    </row>
    <row r="154" spans="1:14" x14ac:dyDescent="0.35">
      <c r="A154" s="118" t="s">
        <v>232</v>
      </c>
      <c r="B154" s="132">
        <v>166692534.02999997</v>
      </c>
      <c r="C154" s="133">
        <v>6338351.8399999999</v>
      </c>
      <c r="D154" s="133">
        <v>0</v>
      </c>
      <c r="E154" s="133">
        <v>0</v>
      </c>
      <c r="F154" s="133">
        <v>14555280.370000001</v>
      </c>
      <c r="G154" s="133">
        <v>0</v>
      </c>
      <c r="H154" s="134">
        <v>127204.35999999999</v>
      </c>
      <c r="I154" s="135">
        <v>187713370.59999999</v>
      </c>
      <c r="J154" s="129">
        <f t="shared" si="6"/>
        <v>13615992.025</v>
      </c>
      <c r="K154" s="136"/>
      <c r="L154" s="130">
        <f t="shared" si="7"/>
        <v>174097378.57499999</v>
      </c>
      <c r="M154" s="118"/>
      <c r="N154" s="118"/>
    </row>
    <row r="155" spans="1:14" x14ac:dyDescent="0.35">
      <c r="A155" s="118" t="s">
        <v>233</v>
      </c>
      <c r="B155" s="132">
        <v>185719846</v>
      </c>
      <c r="C155" s="133">
        <v>650014</v>
      </c>
      <c r="D155" s="133">
        <v>0</v>
      </c>
      <c r="E155" s="133">
        <v>13200000</v>
      </c>
      <c r="F155" s="133">
        <v>0</v>
      </c>
      <c r="G155" s="133">
        <v>34071</v>
      </c>
      <c r="H155" s="134">
        <v>2191420</v>
      </c>
      <c r="I155" s="135">
        <v>201795351</v>
      </c>
      <c r="J155" s="129">
        <f t="shared" si="6"/>
        <v>13850014</v>
      </c>
      <c r="K155" s="136"/>
      <c r="L155" s="130">
        <f t="shared" si="7"/>
        <v>187945337</v>
      </c>
      <c r="M155" s="118"/>
      <c r="N155" s="118"/>
    </row>
    <row r="156" spans="1:14" x14ac:dyDescent="0.35">
      <c r="A156" s="118" t="s">
        <v>234</v>
      </c>
      <c r="B156" s="132">
        <v>131080643</v>
      </c>
      <c r="C156" s="133">
        <v>15356020.363636363</v>
      </c>
      <c r="D156" s="133">
        <v>41432233.090909094</v>
      </c>
      <c r="E156" s="133">
        <v>-4913580</v>
      </c>
      <c r="F156" s="133">
        <v>20570690.181818184</v>
      </c>
      <c r="G156" s="133">
        <v>0</v>
      </c>
      <c r="H156" s="134">
        <v>1789305.8181818181</v>
      </c>
      <c r="I156" s="135">
        <v>205315312.45454547</v>
      </c>
      <c r="J156" s="129">
        <f t="shared" si="6"/>
        <v>62160018.545454547</v>
      </c>
      <c r="K156" s="136"/>
      <c r="L156" s="130">
        <f t="shared" si="7"/>
        <v>143155293.90909094</v>
      </c>
      <c r="M156" s="118"/>
      <c r="N156" s="118"/>
    </row>
    <row r="157" spans="1:14" x14ac:dyDescent="0.35">
      <c r="A157" s="118" t="s">
        <v>235</v>
      </c>
      <c r="B157" s="132">
        <v>269090856.08000004</v>
      </c>
      <c r="C157" s="133">
        <v>208948.57</v>
      </c>
      <c r="D157" s="133">
        <v>2887216</v>
      </c>
      <c r="E157" s="133">
        <v>2019554</v>
      </c>
      <c r="F157" s="133">
        <v>0</v>
      </c>
      <c r="G157" s="133">
        <v>0</v>
      </c>
      <c r="H157" s="134">
        <v>4032678.4800000004</v>
      </c>
      <c r="I157" s="135">
        <v>278239253.13000005</v>
      </c>
      <c r="J157" s="129">
        <f t="shared" si="6"/>
        <v>5115718.57</v>
      </c>
      <c r="K157" s="136"/>
      <c r="L157" s="130">
        <f t="shared" si="7"/>
        <v>273123534.56000006</v>
      </c>
      <c r="M157" s="118"/>
      <c r="N157" s="118"/>
    </row>
    <row r="158" spans="1:14" x14ac:dyDescent="0.35">
      <c r="A158" s="118" t="s">
        <v>236</v>
      </c>
      <c r="B158" s="132">
        <v>203607517</v>
      </c>
      <c r="C158" s="133">
        <v>11573851</v>
      </c>
      <c r="D158" s="133">
        <v>0</v>
      </c>
      <c r="E158" s="133">
        <v>0</v>
      </c>
      <c r="F158" s="133">
        <v>120684923</v>
      </c>
      <c r="G158" s="133">
        <v>0</v>
      </c>
      <c r="H158" s="134">
        <v>579304</v>
      </c>
      <c r="I158" s="135">
        <v>336445595</v>
      </c>
      <c r="J158" s="129">
        <f t="shared" si="6"/>
        <v>71916312.5</v>
      </c>
      <c r="K158" s="136"/>
      <c r="L158" s="130">
        <f t="shared" si="7"/>
        <v>264529282.5</v>
      </c>
      <c r="M158" s="118"/>
      <c r="N158" s="118"/>
    </row>
    <row r="159" spans="1:14" ht="15" thickBot="1" x14ac:dyDescent="0.4">
      <c r="A159" s="118"/>
      <c r="B159" s="137"/>
      <c r="C159" s="137"/>
      <c r="D159" s="137"/>
      <c r="E159" s="137"/>
      <c r="F159" s="137"/>
      <c r="G159" s="137"/>
      <c r="H159" s="138"/>
      <c r="I159" s="135"/>
      <c r="J159" s="129"/>
      <c r="K159" s="136"/>
      <c r="L159" s="130">
        <f t="shared" ref="L159" si="8">(I159-J159)+K159</f>
        <v>0</v>
      </c>
      <c r="M159" s="118"/>
      <c r="N159" s="118"/>
    </row>
    <row r="160" spans="1:14" ht="15" thickBot="1" x14ac:dyDescent="0.4">
      <c r="A160" s="139" t="s">
        <v>237</v>
      </c>
      <c r="B160" s="140">
        <v>5997061230.7219296</v>
      </c>
      <c r="C160" s="141">
        <v>610817115.90303004</v>
      </c>
      <c r="D160" s="141">
        <v>81679289.090909094</v>
      </c>
      <c r="E160" s="141">
        <v>34851611</v>
      </c>
      <c r="F160" s="141">
        <v>733297197.94060624</v>
      </c>
      <c r="G160" s="141">
        <v>67645361.606060609</v>
      </c>
      <c r="H160" s="142">
        <v>35981809.216969691</v>
      </c>
      <c r="I160" s="143">
        <v>7561333615.4795055</v>
      </c>
      <c r="J160" s="136">
        <f>SUM(J4:J159)</f>
        <v>1093996614.9642422</v>
      </c>
      <c r="K160" s="136">
        <f>SUM(K4:K159)</f>
        <v>0</v>
      </c>
      <c r="L160" s="144">
        <f t="shared" ref="L160" si="9">I160-J160+K160</f>
        <v>6467337000.5152636</v>
      </c>
      <c r="M160" s="118"/>
      <c r="N160" s="118"/>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90"/>
  <sheetViews>
    <sheetView topLeftCell="A54" zoomScale="85" zoomScaleNormal="85" workbookViewId="0">
      <selection activeCell="B72" sqref="B72"/>
    </sheetView>
  </sheetViews>
  <sheetFormatPr defaultRowHeight="14" x14ac:dyDescent="0.3"/>
  <cols>
    <col min="1" max="1" width="58" style="44" customWidth="1"/>
    <col min="2" max="3" width="16.69921875" style="44" customWidth="1"/>
    <col min="4" max="4" width="17.69921875" style="44" customWidth="1"/>
    <col min="5" max="5" width="17.296875" style="44" customWidth="1"/>
    <col min="6" max="6" width="18.19921875" style="44" customWidth="1"/>
    <col min="7" max="9" width="22.69921875" customWidth="1"/>
  </cols>
  <sheetData>
    <row r="1" spans="1:8" ht="81" customHeight="1" x14ac:dyDescent="0.3">
      <c r="A1" s="243" t="s">
        <v>238</v>
      </c>
      <c r="B1" s="244"/>
      <c r="C1" s="244"/>
      <c r="D1" s="245"/>
      <c r="E1" s="245"/>
      <c r="F1" s="246"/>
    </row>
    <row r="2" spans="1:8" ht="17.5" customHeight="1" x14ac:dyDescent="0.3">
      <c r="A2" s="163"/>
      <c r="B2" s="164"/>
      <c r="C2" s="164"/>
      <c r="D2" s="164"/>
      <c r="E2" s="165"/>
      <c r="F2" s="165"/>
    </row>
    <row r="3" spans="1:8" ht="18.649999999999999" customHeight="1" x14ac:dyDescent="0.3">
      <c r="A3" s="166" t="s">
        <v>239</v>
      </c>
      <c r="B3" s="167"/>
      <c r="C3" s="167"/>
      <c r="D3" s="164"/>
      <c r="E3" s="165"/>
      <c r="F3" s="165"/>
    </row>
    <row r="4" spans="1:8" ht="18.649999999999999" customHeight="1" x14ac:dyDescent="0.3">
      <c r="A4" s="166"/>
      <c r="B4" s="168">
        <v>2024</v>
      </c>
      <c r="C4" s="168">
        <v>2025</v>
      </c>
      <c r="D4" s="169">
        <v>2026</v>
      </c>
      <c r="E4" s="169">
        <v>2027</v>
      </c>
      <c r="F4" s="169">
        <v>2028</v>
      </c>
    </row>
    <row r="5" spans="1:8" x14ac:dyDescent="0.3">
      <c r="A5" s="164" t="s">
        <v>240</v>
      </c>
      <c r="B5" s="165">
        <f>'Dues Calculations - Low Growth '!L161</f>
        <v>171036.34018738518</v>
      </c>
      <c r="C5" s="165">
        <f>'Dues Calculations - Low Growth '!Q161</f>
        <v>176167.43039300645</v>
      </c>
      <c r="D5" s="165">
        <f>'Dues Calculations - Low Growth '!V161</f>
        <v>181452.45330479651</v>
      </c>
      <c r="E5" s="165">
        <f>'Dues Calculations - Low Growth '!AA161</f>
        <v>186896.02690394039</v>
      </c>
      <c r="F5" s="165">
        <f>'Dues Calculations - Low Growth '!AF161</f>
        <v>192502.90771105819</v>
      </c>
    </row>
    <row r="6" spans="1:8" x14ac:dyDescent="0.3">
      <c r="A6" s="164" t="s">
        <v>241</v>
      </c>
      <c r="B6" s="165">
        <f>'Dues Calculations - Low Growth '!M161</f>
        <v>171614.82417870342</v>
      </c>
      <c r="C6" s="165">
        <f>'Dues Calculations - Low Growth '!R161</f>
        <v>176763.26890406467</v>
      </c>
      <c r="D6" s="165">
        <f>'Dues Calculations - Low Growth '!W161</f>
        <v>182066.16697118655</v>
      </c>
      <c r="E6" s="165">
        <f>'Dues Calculations - Low Growth '!AB161</f>
        <v>187528.15198032217</v>
      </c>
      <c r="F6" s="165">
        <f>'Dues Calculations - Low Growth '!AG161</f>
        <v>193153.9965397318</v>
      </c>
      <c r="G6" s="43"/>
      <c r="H6" s="43"/>
    </row>
    <row r="7" spans="1:8" x14ac:dyDescent="0.3">
      <c r="A7" s="164" t="s">
        <v>242</v>
      </c>
      <c r="B7" s="165">
        <f>B5-B6</f>
        <v>-578.4839913182368</v>
      </c>
      <c r="C7" s="165">
        <f t="shared" ref="C7:F7" si="0">C5-C6</f>
        <v>-595.83851105821668</v>
      </c>
      <c r="D7" s="165">
        <f t="shared" si="0"/>
        <v>-613.71366639004555</v>
      </c>
      <c r="E7" s="165">
        <f t="shared" si="0"/>
        <v>-632.12507638178067</v>
      </c>
      <c r="F7" s="165">
        <f t="shared" si="0"/>
        <v>-651.08882867361535</v>
      </c>
    </row>
    <row r="8" spans="1:8" x14ac:dyDescent="0.3">
      <c r="A8" s="164"/>
      <c r="B8" s="165"/>
      <c r="C8" s="165"/>
      <c r="D8" s="165"/>
      <c r="E8" s="165"/>
      <c r="F8" s="165"/>
    </row>
    <row r="9" spans="1:8" x14ac:dyDescent="0.3">
      <c r="A9" s="166" t="s">
        <v>243</v>
      </c>
      <c r="B9" s="165"/>
      <c r="C9" s="165"/>
      <c r="D9" s="165"/>
      <c r="E9" s="165"/>
      <c r="F9" s="165"/>
    </row>
    <row r="10" spans="1:8" x14ac:dyDescent="0.3">
      <c r="A10" s="164" t="s">
        <v>240</v>
      </c>
      <c r="B10" s="165">
        <f>'Dues Calculations - Hi Growth'!L161</f>
        <v>172522.13715588729</v>
      </c>
      <c r="C10" s="165">
        <f>'Dues Calculations - Hi Growth'!Q161</f>
        <v>179221.30890915223</v>
      </c>
      <c r="D10" s="165">
        <f>'Dues Calculations - Hi Growth'!V161</f>
        <v>186150.7374551832</v>
      </c>
      <c r="E10" s="165">
        <f>'Dues Calculations - Hi Growth'!AA161</f>
        <v>193276.86620452517</v>
      </c>
      <c r="F10" s="165">
        <f>'Dues Calculations - Hi Growth'!AF161</f>
        <v>200679.80646602268</v>
      </c>
    </row>
    <row r="11" spans="1:8" x14ac:dyDescent="0.3">
      <c r="A11" s="164" t="s">
        <v>241</v>
      </c>
      <c r="B11" s="165">
        <f>'Dues Calculations - Hi Growth'!M161</f>
        <v>178279.47754486674</v>
      </c>
      <c r="C11" s="165">
        <f>'Dues Calculations - Hi Growth'!R161</f>
        <v>190759.04097300745</v>
      </c>
      <c r="D11" s="165">
        <f>'Dues Calculations - Hi Growth'!W161</f>
        <v>204112.173841118</v>
      </c>
      <c r="E11" s="165">
        <f>'Dues Calculations - Hi Growth'!AB161</f>
        <v>218400.02600999628</v>
      </c>
      <c r="F11" s="165">
        <f>'Dues Calculations - Hi Growth'!AG161</f>
        <v>233688.027830696</v>
      </c>
    </row>
    <row r="12" spans="1:8" x14ac:dyDescent="0.3">
      <c r="A12" s="164" t="s">
        <v>242</v>
      </c>
      <c r="B12" s="165">
        <f>B10-B11</f>
        <v>-5757.3403889794427</v>
      </c>
      <c r="C12" s="165">
        <f t="shared" ref="C12:F12" si="1">C10-C11</f>
        <v>-11537.732063855219</v>
      </c>
      <c r="D12" s="165">
        <f t="shared" si="1"/>
        <v>-17961.436385934794</v>
      </c>
      <c r="E12" s="165">
        <f t="shared" si="1"/>
        <v>-25123.159805471107</v>
      </c>
      <c r="F12" s="165">
        <f t="shared" si="1"/>
        <v>-33008.221364673314</v>
      </c>
    </row>
    <row r="13" spans="1:8" x14ac:dyDescent="0.3">
      <c r="A13" s="164"/>
      <c r="B13" s="165"/>
      <c r="C13" s="165"/>
      <c r="D13" s="165"/>
      <c r="E13" s="165"/>
      <c r="F13" s="165"/>
    </row>
    <row r="14" spans="1:8" x14ac:dyDescent="0.3">
      <c r="A14" s="164"/>
      <c r="B14" s="164"/>
      <c r="C14" s="164"/>
      <c r="D14" s="164"/>
      <c r="E14" s="164"/>
      <c r="F14" s="164"/>
    </row>
    <row r="15" spans="1:8" ht="13" x14ac:dyDescent="0.3">
      <c r="A15" s="247" t="s">
        <v>246</v>
      </c>
      <c r="B15" s="248"/>
      <c r="C15" s="248"/>
      <c r="D15" s="248"/>
      <c r="E15" s="248"/>
      <c r="F15" s="248"/>
    </row>
    <row r="16" spans="1:8" x14ac:dyDescent="0.3">
      <c r="A16" s="170" t="s">
        <v>263</v>
      </c>
      <c r="B16" s="171"/>
      <c r="C16" s="171"/>
      <c r="D16" s="171"/>
      <c r="E16" s="171"/>
      <c r="F16" s="171"/>
    </row>
    <row r="17" spans="1:6" x14ac:dyDescent="0.3">
      <c r="A17" s="171" t="s">
        <v>244</v>
      </c>
      <c r="B17" s="209">
        <f>'Dues Calculations - Low Growth '!M164</f>
        <v>3.7000000000000002E-3</v>
      </c>
      <c r="C17" s="209">
        <f>'Dues Calculations - Low Growth '!R164</f>
        <v>3.7000000000000006E-3</v>
      </c>
      <c r="D17" s="209">
        <f>'Dues Calculations - Low Growth '!R164</f>
        <v>3.7000000000000006E-3</v>
      </c>
      <c r="E17" s="209">
        <f>'Dues Calculations - Low Growth '!AB164</f>
        <v>3.7000000000000006E-3</v>
      </c>
      <c r="F17" s="209">
        <f>'Dues Calculations - Low Growth '!AG164</f>
        <v>3.7000000000000002E-3</v>
      </c>
    </row>
    <row r="18" spans="1:6" x14ac:dyDescent="0.3">
      <c r="A18" s="171" t="s">
        <v>245</v>
      </c>
      <c r="B18" s="209">
        <f>'Dues Calculations - Low Growth '!M166</f>
        <v>3.7000000000000006E-3</v>
      </c>
      <c r="C18" s="209">
        <f>'Dues Calculations - Low Growth '!R166</f>
        <v>3.7000000000000002E-3</v>
      </c>
      <c r="D18" s="209">
        <f>'Dues Calculations - Low Growth '!R166</f>
        <v>3.7000000000000002E-3</v>
      </c>
      <c r="E18" s="209">
        <f>'Dues Calculations - Low Growth '!AB166</f>
        <v>3.7000000000000002E-3</v>
      </c>
      <c r="F18" s="209">
        <f>'Dues Calculations - Low Growth '!AG166</f>
        <v>3.7000000000000002E-3</v>
      </c>
    </row>
    <row r="19" spans="1:6" x14ac:dyDescent="0.3">
      <c r="A19" s="171" t="s">
        <v>267</v>
      </c>
      <c r="B19" s="173">
        <f>B17/B18</f>
        <v>0.99999999999999989</v>
      </c>
      <c r="C19" s="173">
        <f t="shared" ref="C19:F19" si="2">C17/C18</f>
        <v>1.0000000000000002</v>
      </c>
      <c r="D19" s="173">
        <f t="shared" si="2"/>
        <v>1.0000000000000002</v>
      </c>
      <c r="E19" s="173">
        <f t="shared" si="2"/>
        <v>1.0000000000000002</v>
      </c>
      <c r="F19" s="173">
        <f t="shared" si="2"/>
        <v>1</v>
      </c>
    </row>
    <row r="20" spans="1:6" x14ac:dyDescent="0.3">
      <c r="A20" s="171"/>
      <c r="B20" s="209"/>
      <c r="C20" s="209"/>
      <c r="D20" s="209"/>
      <c r="E20" s="209"/>
      <c r="F20" s="209"/>
    </row>
    <row r="21" spans="1:6" x14ac:dyDescent="0.3">
      <c r="A21" s="170" t="s">
        <v>264</v>
      </c>
      <c r="B21" s="209"/>
      <c r="C21" s="209"/>
      <c r="D21" s="209"/>
      <c r="E21" s="209"/>
      <c r="F21" s="209"/>
    </row>
    <row r="22" spans="1:6" x14ac:dyDescent="0.3">
      <c r="A22" s="171" t="s">
        <v>244</v>
      </c>
      <c r="B22" s="209">
        <f>'Dues Calculations - Hi Growth'!M164</f>
        <v>3.7000000000000006E-3</v>
      </c>
      <c r="C22" s="209">
        <f>'Dues Calculations - Hi Growth'!R164</f>
        <v>3.7000000000000002E-3</v>
      </c>
      <c r="D22" s="209">
        <f>'Dues Calculations - Hi Growth'!W164</f>
        <v>3.6999999999999997E-3</v>
      </c>
      <c r="E22" s="209">
        <f>'Dues Calculations - Hi Growth'!AB164</f>
        <v>3.7000000000000002E-3</v>
      </c>
      <c r="F22" s="209">
        <f>'Dues Calculations - Hi Growth'!AG164</f>
        <v>3.7000000000000002E-3</v>
      </c>
    </row>
    <row r="23" spans="1:6" x14ac:dyDescent="0.3">
      <c r="A23" s="171" t="s">
        <v>245</v>
      </c>
      <c r="B23" s="209">
        <f>'Dues Calculations - Hi Growth'!M166</f>
        <v>3.6999999999999997E-3</v>
      </c>
      <c r="C23" s="209">
        <f>'Dues Calculations - Hi Growth'!R166</f>
        <v>3.7000000000000002E-3</v>
      </c>
      <c r="D23" s="209">
        <f>'Dues Calculations - Hi Growth'!W166</f>
        <v>3.7000000000000002E-3</v>
      </c>
      <c r="E23" s="209">
        <f>'Dues Calculations - Hi Growth'!AB166</f>
        <v>3.7000000000000002E-3</v>
      </c>
      <c r="F23" s="209">
        <f>'Dues Calculations - Hi Growth'!AG166</f>
        <v>3.7000000000000002E-3</v>
      </c>
    </row>
    <row r="24" spans="1:6" x14ac:dyDescent="0.3">
      <c r="A24" s="171" t="s">
        <v>267</v>
      </c>
      <c r="B24" s="173">
        <f>B22/B23</f>
        <v>1.0000000000000002</v>
      </c>
      <c r="C24" s="173">
        <f t="shared" ref="C24:F24" si="3">C22/C23</f>
        <v>1</v>
      </c>
      <c r="D24" s="173">
        <f t="shared" si="3"/>
        <v>0.99999999999999989</v>
      </c>
      <c r="E24" s="173">
        <f t="shared" si="3"/>
        <v>1</v>
      </c>
      <c r="F24" s="173">
        <f t="shared" si="3"/>
        <v>1</v>
      </c>
    </row>
    <row r="25" spans="1:6" x14ac:dyDescent="0.3">
      <c r="A25" s="171"/>
      <c r="B25" s="209"/>
      <c r="C25" s="209"/>
      <c r="D25" s="209"/>
      <c r="E25" s="209"/>
      <c r="F25" s="209"/>
    </row>
    <row r="26" spans="1:6" x14ac:dyDescent="0.3">
      <c r="A26" s="170" t="s">
        <v>265</v>
      </c>
      <c r="B26" s="209"/>
      <c r="C26" s="209"/>
      <c r="D26" s="209"/>
      <c r="E26" s="209"/>
      <c r="F26" s="209"/>
    </row>
    <row r="27" spans="1:6" x14ac:dyDescent="0.3">
      <c r="A27" s="171" t="s">
        <v>244</v>
      </c>
      <c r="B27" s="209">
        <f>'Dues Calculations - Low Growth '!L164</f>
        <v>0.01</v>
      </c>
      <c r="C27" s="209">
        <f>'Dues Calculations - Low Growth '!Q164</f>
        <v>0.01</v>
      </c>
      <c r="D27" s="209">
        <f>'Dues Calculations - Low Growth '!V164</f>
        <v>0.01</v>
      </c>
      <c r="E27" s="209">
        <f>'Dues Calculations - Low Growth '!AA164</f>
        <v>0.01</v>
      </c>
      <c r="F27" s="209">
        <f>'Dues Calculations - Low Growth '!AF164</f>
        <v>0.01</v>
      </c>
    </row>
    <row r="28" spans="1:6" x14ac:dyDescent="0.3">
      <c r="A28" s="171" t="s">
        <v>245</v>
      </c>
      <c r="B28" s="209">
        <f>'Dues Calculations - Low Growth '!L166</f>
        <v>5.568675879886833E-4</v>
      </c>
      <c r="C28" s="209">
        <f>'Dues Calculations - Low Growth '!Q166</f>
        <v>5.5686758798868341E-4</v>
      </c>
      <c r="D28" s="209">
        <f>'Dues Calculations - Low Growth '!V166</f>
        <v>5.5686758798868341E-4</v>
      </c>
      <c r="E28" s="209">
        <f>'Dues Calculations - Low Growth '!AA166</f>
        <v>5.5686758798868341E-4</v>
      </c>
      <c r="F28" s="209">
        <f>'Dues Calculations - Low Growth '!AF166</f>
        <v>5.5686758798868341E-4</v>
      </c>
    </row>
    <row r="29" spans="1:6" x14ac:dyDescent="0.3">
      <c r="A29" s="171" t="s">
        <v>267</v>
      </c>
      <c r="B29" s="173">
        <f>B27/B28</f>
        <v>17.957590306374989</v>
      </c>
      <c r="C29" s="173">
        <f t="shared" ref="C29:F29" si="4">C27/C28</f>
        <v>17.957590306374986</v>
      </c>
      <c r="D29" s="173">
        <f t="shared" si="4"/>
        <v>17.957590306374986</v>
      </c>
      <c r="E29" s="173">
        <f t="shared" si="4"/>
        <v>17.957590306374986</v>
      </c>
      <c r="F29" s="173">
        <f t="shared" si="4"/>
        <v>17.957590306374986</v>
      </c>
    </row>
    <row r="30" spans="1:6" x14ac:dyDescent="0.3">
      <c r="A30" s="171"/>
      <c r="B30" s="209"/>
      <c r="C30" s="209"/>
      <c r="D30" s="209"/>
      <c r="E30" s="209"/>
      <c r="F30" s="209"/>
    </row>
    <row r="31" spans="1:6" x14ac:dyDescent="0.3">
      <c r="A31" s="170" t="s">
        <v>266</v>
      </c>
      <c r="B31" s="209"/>
      <c r="C31" s="209"/>
      <c r="D31" s="209"/>
      <c r="E31" s="209"/>
      <c r="F31" s="209"/>
    </row>
    <row r="32" spans="1:6" ht="18.649999999999999" customHeight="1" x14ac:dyDescent="0.3">
      <c r="A32" s="171" t="s">
        <v>244</v>
      </c>
      <c r="B32" s="209">
        <f>'Dues Calculations - Hi Growth'!L164</f>
        <v>0.01</v>
      </c>
      <c r="C32" s="209">
        <f>'Dues Calculations - Hi Growth'!Q164</f>
        <v>0.01</v>
      </c>
      <c r="D32" s="209">
        <f>'Dues Calculations - Hi Growth'!V164</f>
        <v>0.01</v>
      </c>
      <c r="E32" s="209">
        <f>'Dues Calculations - Hi Growth'!AA164</f>
        <v>0.01</v>
      </c>
      <c r="F32" s="209">
        <f>'Dues Calculations - Hi Growth'!AF164</f>
        <v>0.01</v>
      </c>
    </row>
    <row r="33" spans="1:6" ht="18.649999999999999" customHeight="1" x14ac:dyDescent="0.3">
      <c r="A33" s="171" t="s">
        <v>245</v>
      </c>
      <c r="B33" s="209">
        <f>'Dues Calculations - Hi Growth'!L166</f>
        <v>5.3605010806387278E-4</v>
      </c>
      <c r="C33" s="209">
        <f>'Dues Calculations - Hi Growth'!Q166</f>
        <v>5.1601085168765325E-4</v>
      </c>
      <c r="D33" s="209">
        <f>'Dues Calculations - Hi Growth'!V166</f>
        <v>4.9672072639091853E-4</v>
      </c>
      <c r="E33" s="209">
        <f>'Dues Calculations - Hi Growth'!AA166</f>
        <v>4.7815172727350109E-4</v>
      </c>
      <c r="F33" s="209">
        <f>'Dues Calculations - Hi Growth'!AF166</f>
        <v>4.6027689634738886E-4</v>
      </c>
    </row>
    <row r="34" spans="1:6" ht="18.649999999999999" customHeight="1" x14ac:dyDescent="0.3">
      <c r="A34" s="171" t="s">
        <v>267</v>
      </c>
      <c r="B34" s="173">
        <f>B32/B33</f>
        <v>18.654972454195374</v>
      </c>
      <c r="C34" s="173">
        <f t="shared" ref="C34:F34" si="5">C32/C33</f>
        <v>19.379437403872863</v>
      </c>
      <c r="D34" s="173">
        <f t="shared" si="5"/>
        <v>20.13203691470288</v>
      </c>
      <c r="E34" s="173">
        <f t="shared" si="5"/>
        <v>20.913863591002016</v>
      </c>
      <c r="F34" s="173">
        <f t="shared" si="5"/>
        <v>21.726052468322486</v>
      </c>
    </row>
    <row r="35" spans="1:6" ht="18.5" customHeight="1" x14ac:dyDescent="0.3">
      <c r="A35" s="171"/>
      <c r="B35" s="171"/>
      <c r="C35" s="171"/>
      <c r="D35" s="171"/>
      <c r="E35" s="171"/>
      <c r="F35" s="171"/>
    </row>
    <row r="36" spans="1:6" x14ac:dyDescent="0.3">
      <c r="A36" s="171"/>
      <c r="B36" s="173"/>
      <c r="C36" s="173"/>
      <c r="D36" s="173"/>
      <c r="E36" s="173"/>
      <c r="F36" s="173"/>
    </row>
    <row r="37" spans="1:6" x14ac:dyDescent="0.3">
      <c r="A37" s="166" t="s">
        <v>252</v>
      </c>
      <c r="B37" s="164"/>
      <c r="C37" s="164"/>
      <c r="D37" s="164"/>
      <c r="E37" s="164"/>
      <c r="F37" s="164"/>
    </row>
    <row r="38" spans="1:6" x14ac:dyDescent="0.3">
      <c r="A38" s="166" t="s">
        <v>248</v>
      </c>
      <c r="B38" s="164"/>
      <c r="C38" s="164"/>
      <c r="D38" s="164"/>
      <c r="E38" s="164"/>
      <c r="F38" s="164"/>
    </row>
    <row r="39" spans="1:6" x14ac:dyDescent="0.3">
      <c r="A39" s="164" t="s">
        <v>240</v>
      </c>
      <c r="B39" s="172">
        <f>'Dues Calculations - Low Growth '!L160</f>
        <v>26510632.729044706</v>
      </c>
      <c r="C39" s="165">
        <f>'Dues Calculations - Low Growth '!Q160</f>
        <v>27305951.710916001</v>
      </c>
      <c r="D39" s="165">
        <f>'Dues Calculations - Low Growth '!V160</f>
        <v>28125130.262243457</v>
      </c>
      <c r="E39" s="165">
        <f>'Dues Calculations - Low Growth '!AA160</f>
        <v>28968884.170110762</v>
      </c>
      <c r="F39" s="165">
        <f>'Dues Calculations - Low Growth '!AF160</f>
        <v>29837950.695214018</v>
      </c>
    </row>
    <row r="40" spans="1:6" x14ac:dyDescent="0.3">
      <c r="A40" s="164" t="s">
        <v>241</v>
      </c>
      <c r="B40" s="165">
        <f>'Dues Calculations - Low Growth '!M160</f>
        <v>26600297.74769903</v>
      </c>
      <c r="C40" s="165">
        <f>'Dues Calculations - Low Growth '!R160</f>
        <v>27398306.680130024</v>
      </c>
      <c r="D40" s="165">
        <f>'Dues Calculations - Low Growth '!W160</f>
        <v>28220255.880533915</v>
      </c>
      <c r="E40" s="165">
        <f>'Dues Calculations - Low Growth '!AB160</f>
        <v>29066863.556949936</v>
      </c>
      <c r="F40" s="165">
        <f>'Dues Calculations - Low Growth '!AG160</f>
        <v>29938869.46365843</v>
      </c>
    </row>
    <row r="41" spans="1:6" x14ac:dyDescent="0.3">
      <c r="A41" s="164" t="s">
        <v>247</v>
      </c>
      <c r="B41" s="165">
        <f>B40-B39</f>
        <v>89665.018654324114</v>
      </c>
      <c r="C41" s="165">
        <f t="shared" ref="C41:F41" si="6">C40-C39</f>
        <v>92354.96921402216</v>
      </c>
      <c r="D41" s="165">
        <f t="shared" si="6"/>
        <v>95125.618290457875</v>
      </c>
      <c r="E41" s="165">
        <f t="shared" si="6"/>
        <v>97979.386839173734</v>
      </c>
      <c r="F41" s="165">
        <f t="shared" si="6"/>
        <v>100918.76844441146</v>
      </c>
    </row>
    <row r="42" spans="1:6" x14ac:dyDescent="0.3">
      <c r="A42" s="164"/>
      <c r="B42" s="174"/>
      <c r="C42" s="174"/>
      <c r="D42" s="174"/>
      <c r="E42" s="174"/>
      <c r="F42" s="174"/>
    </row>
    <row r="43" spans="1:6" x14ac:dyDescent="0.3">
      <c r="A43" s="166" t="s">
        <v>249</v>
      </c>
      <c r="B43" s="164"/>
      <c r="C43" s="164"/>
      <c r="D43" s="164"/>
      <c r="E43" s="164"/>
      <c r="F43" s="164"/>
    </row>
    <row r="44" spans="1:6" x14ac:dyDescent="0.3">
      <c r="A44" s="171" t="s">
        <v>240</v>
      </c>
      <c r="B44" s="172">
        <f>'Dues Calculations - Hi Growth'!L160</f>
        <v>26740931.25916253</v>
      </c>
      <c r="C44" s="172">
        <f>'Dues Calculations - Hi Growth'!Q160</f>
        <v>27779302.880918596</v>
      </c>
      <c r="D44" s="172">
        <f>'Dues Calculations - Hi Growth'!V160</f>
        <v>28853364.305553395</v>
      </c>
      <c r="E44" s="172">
        <f>'Dues Calculations - Hi Growth'!AA160</f>
        <v>29957914.261701401</v>
      </c>
      <c r="F44" s="172">
        <f>'Dues Calculations - Hi Growth'!AF160</f>
        <v>31105370.002233516</v>
      </c>
    </row>
    <row r="45" spans="1:6" x14ac:dyDescent="0.3">
      <c r="A45" s="171" t="s">
        <v>241</v>
      </c>
      <c r="B45" s="172">
        <f>'Dues Calculations - Hi Growth'!M160</f>
        <v>27633319.019454345</v>
      </c>
      <c r="C45" s="172">
        <f>'Dues Calculations - Hi Growth'!R160</f>
        <v>29567651.350816153</v>
      </c>
      <c r="D45" s="172">
        <f>'Dues Calculations - Hi Growth'!W160</f>
        <v>31637386.945373289</v>
      </c>
      <c r="E45" s="172">
        <f>'Dues Calculations - Hi Growth'!AB160</f>
        <v>33852004.031549424</v>
      </c>
      <c r="F45" s="172">
        <f>'Dues Calculations - Hi Growth'!AG160</f>
        <v>36221644.313757882</v>
      </c>
    </row>
    <row r="46" spans="1:6" x14ac:dyDescent="0.3">
      <c r="A46" s="164" t="s">
        <v>247</v>
      </c>
      <c r="B46" s="165">
        <f>B45-B44</f>
        <v>892387.7602918148</v>
      </c>
      <c r="C46" s="165">
        <f t="shared" ref="C46:F46" si="7">C45-C44</f>
        <v>1788348.469897557</v>
      </c>
      <c r="D46" s="165">
        <f t="shared" si="7"/>
        <v>2784022.639819894</v>
      </c>
      <c r="E46" s="165">
        <f t="shared" si="7"/>
        <v>3894089.7698480226</v>
      </c>
      <c r="F46" s="165">
        <f t="shared" si="7"/>
        <v>5116274.3115243651</v>
      </c>
    </row>
    <row r="48" spans="1:6" x14ac:dyDescent="0.3">
      <c r="A48" s="212" t="s">
        <v>250</v>
      </c>
      <c r="B48" s="214"/>
      <c r="C48" s="214"/>
      <c r="D48" s="214"/>
      <c r="E48" s="214"/>
      <c r="F48" s="214"/>
    </row>
    <row r="49" spans="1:6" x14ac:dyDescent="0.3">
      <c r="A49" s="211" t="s">
        <v>240</v>
      </c>
      <c r="B49" s="213">
        <v>26327192.857083797</v>
      </c>
      <c r="C49" s="213">
        <v>26922224.812236506</v>
      </c>
      <c r="D49" s="213">
        <v>27519156.202978801</v>
      </c>
      <c r="E49" s="213">
        <v>28119886.673075158</v>
      </c>
      <c r="F49" s="213">
        <v>28727377.282132789</v>
      </c>
    </row>
    <row r="50" spans="1:6" x14ac:dyDescent="0.3">
      <c r="A50" s="211" t="s">
        <v>241</v>
      </c>
      <c r="B50" s="213">
        <v>25825531.793882567</v>
      </c>
      <c r="C50" s="213">
        <v>25825531.793882567</v>
      </c>
      <c r="D50" s="213">
        <v>25825531.793882567</v>
      </c>
      <c r="E50" s="213">
        <v>25825531.793882567</v>
      </c>
      <c r="F50" s="213">
        <v>25825531.793882567</v>
      </c>
    </row>
    <row r="51" spans="1:6" x14ac:dyDescent="0.3">
      <c r="A51" s="211" t="s">
        <v>247</v>
      </c>
      <c r="B51" s="213">
        <v>-501661.06320123002</v>
      </c>
      <c r="C51" s="213">
        <v>-1096693.0183539391</v>
      </c>
      <c r="D51" s="213">
        <v>-1693624.4090962335</v>
      </c>
      <c r="E51" s="213">
        <v>-2294354.8791925907</v>
      </c>
      <c r="F51" s="213">
        <v>-2901845.4882502221</v>
      </c>
    </row>
    <row r="52" spans="1:6" x14ac:dyDescent="0.3">
      <c r="A52" s="211"/>
      <c r="B52" s="213"/>
      <c r="C52" s="213"/>
      <c r="D52" s="213"/>
      <c r="E52" s="213"/>
      <c r="F52" s="213"/>
    </row>
    <row r="53" spans="1:6" x14ac:dyDescent="0.3">
      <c r="A53" s="212" t="s">
        <v>251</v>
      </c>
      <c r="B53" s="213"/>
      <c r="C53" s="213"/>
      <c r="D53" s="213"/>
      <c r="E53" s="213"/>
      <c r="F53" s="213"/>
    </row>
    <row r="54" spans="1:6" x14ac:dyDescent="0.3">
      <c r="A54" s="210" t="s">
        <v>240</v>
      </c>
      <c r="B54" s="213">
        <v>26199317.317371562</v>
      </c>
      <c r="C54" s="213">
        <v>26640380.762285564</v>
      </c>
      <c r="D54" s="213">
        <v>27066972.192139342</v>
      </c>
      <c r="E54" s="213">
        <v>27486780.388670355</v>
      </c>
      <c r="F54" s="213">
        <v>27893022.388294615</v>
      </c>
    </row>
    <row r="55" spans="1:6" x14ac:dyDescent="0.3">
      <c r="A55" s="210" t="s">
        <v>241</v>
      </c>
      <c r="B55" s="213">
        <v>25309021.158004913</v>
      </c>
      <c r="C55" s="213">
        <v>24802840.734844819</v>
      </c>
      <c r="D55" s="213">
        <v>24306783.920147918</v>
      </c>
      <c r="E55" s="213">
        <v>23820648.241744962</v>
      </c>
      <c r="F55" s="213">
        <v>23344235.276910067</v>
      </c>
    </row>
    <row r="56" spans="1:6" x14ac:dyDescent="0.3">
      <c r="A56" s="211" t="s">
        <v>247</v>
      </c>
      <c r="B56" s="213">
        <v>-890296.15936664864</v>
      </c>
      <c r="C56" s="213">
        <v>-1837540.0274407454</v>
      </c>
      <c r="D56" s="213">
        <v>-2760188.2719914243</v>
      </c>
      <c r="E56" s="213">
        <v>-3666132.1469253935</v>
      </c>
      <c r="F56" s="213">
        <v>-4548787.1113845482</v>
      </c>
    </row>
    <row r="57" spans="1:6" x14ac:dyDescent="0.3">
      <c r="B57" s="214"/>
      <c r="C57" s="214"/>
      <c r="D57" s="214"/>
      <c r="E57" s="214"/>
      <c r="F57" s="214"/>
    </row>
    <row r="58" spans="1:6" x14ac:dyDescent="0.3">
      <c r="A58" s="212" t="s">
        <v>253</v>
      </c>
      <c r="B58" s="215">
        <v>2024</v>
      </c>
      <c r="C58" s="215">
        <v>2025</v>
      </c>
      <c r="D58" s="215">
        <v>2026</v>
      </c>
      <c r="E58" s="215">
        <v>2027</v>
      </c>
      <c r="F58" s="215">
        <v>2028</v>
      </c>
    </row>
    <row r="59" spans="1:6" x14ac:dyDescent="0.3">
      <c r="A59" s="212" t="s">
        <v>248</v>
      </c>
      <c r="B59" s="213"/>
      <c r="C59" s="213"/>
      <c r="D59" s="213"/>
      <c r="E59" s="213"/>
      <c r="F59" s="213"/>
    </row>
    <row r="60" spans="1:6" x14ac:dyDescent="0.3">
      <c r="A60" s="164" t="s">
        <v>240</v>
      </c>
      <c r="B60" s="213">
        <v>26024929.177759983</v>
      </c>
      <c r="C60" s="213">
        <v>26805677.053092737</v>
      </c>
      <c r="D60" s="213">
        <v>27609847.364685487</v>
      </c>
      <c r="E60" s="213">
        <v>28438142.785626065</v>
      </c>
      <c r="F60" s="213">
        <v>29291287.06919479</v>
      </c>
    </row>
    <row r="61" spans="1:6" x14ac:dyDescent="0.3">
      <c r="A61" s="164" t="s">
        <v>241</v>
      </c>
      <c r="B61" s="213">
        <v>24647021.308963679</v>
      </c>
      <c r="C61" s="213">
        <v>25386431.948232576</v>
      </c>
      <c r="D61" s="213">
        <v>26148024.906679559</v>
      </c>
      <c r="E61" s="213">
        <v>26932465.653879955</v>
      </c>
      <c r="F61" s="213">
        <v>27740439.623496342</v>
      </c>
    </row>
    <row r="62" spans="1:6" x14ac:dyDescent="0.3">
      <c r="A62" s="164" t="s">
        <v>247</v>
      </c>
      <c r="B62" s="213">
        <v>-1377907.8687963039</v>
      </c>
      <c r="C62" s="213">
        <v>-1419245.1048601605</v>
      </c>
      <c r="D62" s="213">
        <v>-1461822.4580059275</v>
      </c>
      <c r="E62" s="213">
        <v>-1505677.1317461096</v>
      </c>
      <c r="F62" s="213">
        <v>-1550847.4456984475</v>
      </c>
    </row>
    <row r="63" spans="1:6" x14ac:dyDescent="0.3">
      <c r="A63" s="164"/>
      <c r="B63" s="179"/>
      <c r="C63" s="179"/>
      <c r="D63" s="179"/>
      <c r="E63" s="179"/>
      <c r="F63" s="179"/>
    </row>
    <row r="64" spans="1:6" x14ac:dyDescent="0.3">
      <c r="A64" s="166" t="s">
        <v>249</v>
      </c>
      <c r="B64" s="179"/>
      <c r="C64" s="179"/>
      <c r="D64" s="179"/>
      <c r="E64" s="179"/>
      <c r="F64" s="179"/>
    </row>
    <row r="65" spans="1:6" x14ac:dyDescent="0.3">
      <c r="A65" s="210" t="s">
        <v>240</v>
      </c>
      <c r="B65" s="213">
        <v>26273254.342141837</v>
      </c>
      <c r="C65" s="213">
        <v>27305536.630507804</v>
      </c>
      <c r="D65" s="213">
        <v>28369023.331724022</v>
      </c>
      <c r="E65" s="213">
        <v>29470628.515091687</v>
      </c>
      <c r="F65" s="213">
        <v>30610099.026563473</v>
      </c>
    </row>
    <row r="66" spans="1:6" x14ac:dyDescent="0.3">
      <c r="A66" s="210" t="s">
        <v>241</v>
      </c>
      <c r="B66" s="213">
        <v>25604187.185039923</v>
      </c>
      <c r="C66" s="213">
        <v>27396480.287992727</v>
      </c>
      <c r="D66" s="213">
        <v>29314233.908152219</v>
      </c>
      <c r="E66" s="213">
        <v>31366230.28172287</v>
      </c>
      <c r="F66" s="213">
        <v>33561866.401443474</v>
      </c>
    </row>
    <row r="67" spans="1:6" x14ac:dyDescent="0.3">
      <c r="A67" s="211" t="s">
        <v>247</v>
      </c>
      <c r="B67" s="213">
        <v>-669067.15710191429</v>
      </c>
      <c r="C67" s="213">
        <v>90943.657484922558</v>
      </c>
      <c r="D67" s="213">
        <v>945210.57642819732</v>
      </c>
      <c r="E67" s="213">
        <v>1895601.7666311823</v>
      </c>
      <c r="F67" s="213">
        <v>2951767.3748800009</v>
      </c>
    </row>
    <row r="68" spans="1:6" x14ac:dyDescent="0.3">
      <c r="B68" s="213"/>
      <c r="C68" s="213"/>
      <c r="D68" s="213"/>
      <c r="E68" s="213"/>
      <c r="F68" s="213"/>
    </row>
    <row r="69" spans="1:6" x14ac:dyDescent="0.3">
      <c r="A69" s="212" t="s">
        <v>250</v>
      </c>
      <c r="B69" s="213"/>
      <c r="C69" s="213"/>
      <c r="D69" s="213"/>
      <c r="E69" s="213"/>
      <c r="F69" s="213"/>
    </row>
    <row r="70" spans="1:6" x14ac:dyDescent="0.3">
      <c r="A70" s="211" t="s">
        <v>240</v>
      </c>
      <c r="B70" s="213">
        <v>25820742.316875808</v>
      </c>
      <c r="C70" s="213">
        <v>26380361.919326965</v>
      </c>
      <c r="D70" s="213">
        <v>26948209.649844371</v>
      </c>
      <c r="E70" s="213">
        <v>27523560.038356263</v>
      </c>
      <c r="F70" s="213">
        <v>28101454.941176072</v>
      </c>
    </row>
    <row r="71" spans="1:6" x14ac:dyDescent="0.3">
      <c r="A71" s="211" t="s">
        <v>241</v>
      </c>
      <c r="B71" s="213">
        <v>23929146.901906479</v>
      </c>
      <c r="C71" s="213">
        <v>23929146.901906479</v>
      </c>
      <c r="D71" s="213">
        <v>23929146.901906479</v>
      </c>
      <c r="E71" s="213">
        <v>23929146.901906479</v>
      </c>
      <c r="F71" s="213">
        <v>23929146.901906479</v>
      </c>
    </row>
    <row r="72" spans="1:6" x14ac:dyDescent="0.3">
      <c r="A72" s="211" t="s">
        <v>247</v>
      </c>
      <c r="B72" s="213">
        <v>-1891595.4149693288</v>
      </c>
      <c r="C72" s="213">
        <v>-2451215.0174204856</v>
      </c>
      <c r="D72" s="213">
        <v>-3019062.7479378916</v>
      </c>
      <c r="E72" s="213">
        <v>-3594413.136449784</v>
      </c>
      <c r="F72" s="213">
        <v>-4172308.0392695926</v>
      </c>
    </row>
    <row r="73" spans="1:6" x14ac:dyDescent="0.3">
      <c r="A73" s="211"/>
      <c r="B73" s="213"/>
      <c r="C73" s="213"/>
      <c r="D73" s="213"/>
      <c r="E73" s="213"/>
      <c r="F73" s="213"/>
    </row>
    <row r="74" spans="1:6" x14ac:dyDescent="0.3">
      <c r="A74" s="212" t="s">
        <v>251</v>
      </c>
      <c r="B74" s="213"/>
      <c r="C74" s="213"/>
      <c r="D74" s="213"/>
      <c r="E74" s="213"/>
      <c r="F74" s="213"/>
    </row>
    <row r="75" spans="1:6" x14ac:dyDescent="0.3">
      <c r="A75" s="210" t="s">
        <v>240</v>
      </c>
      <c r="B75" s="213">
        <v>25678715.988046296</v>
      </c>
      <c r="C75" s="213">
        <v>26083624.394095488</v>
      </c>
      <c r="D75" s="213">
        <v>26476490.772888009</v>
      </c>
      <c r="E75" s="213">
        <v>26860545.604890842</v>
      </c>
      <c r="F75" s="213">
        <v>27226488.487740323</v>
      </c>
    </row>
    <row r="76" spans="1:6" x14ac:dyDescent="0.3">
      <c r="A76" s="210" t="s">
        <v>241</v>
      </c>
      <c r="B76" s="213">
        <v>23450563.963868342</v>
      </c>
      <c r="C76" s="213">
        <v>22981552.684590984</v>
      </c>
      <c r="D76" s="213">
        <v>22521921.630899161</v>
      </c>
      <c r="E76" s="213">
        <v>22071483.198281173</v>
      </c>
      <c r="F76" s="213">
        <v>21630053.534315545</v>
      </c>
    </row>
    <row r="77" spans="1:6" x14ac:dyDescent="0.3">
      <c r="A77" s="211" t="s">
        <v>247</v>
      </c>
      <c r="B77" s="213">
        <v>-2228152.0241779536</v>
      </c>
      <c r="C77" s="213">
        <v>-3102071.7095045038</v>
      </c>
      <c r="D77" s="213">
        <v>-3954569.1419888474</v>
      </c>
      <c r="E77" s="213">
        <v>-4789062.4066096693</v>
      </c>
      <c r="F77" s="213">
        <v>-5596434.9534247778</v>
      </c>
    </row>
    <row r="78" spans="1:6" ht="14.5" thickBot="1" x14ac:dyDescent="0.35"/>
    <row r="79" spans="1:6" x14ac:dyDescent="0.3">
      <c r="A79" s="180" t="s">
        <v>254</v>
      </c>
      <c r="B79" s="181">
        <v>2024</v>
      </c>
      <c r="C79" s="181">
        <v>2025</v>
      </c>
      <c r="D79" s="182">
        <v>2026</v>
      </c>
      <c r="E79" s="182">
        <v>2027</v>
      </c>
      <c r="F79" s="183">
        <v>2028</v>
      </c>
    </row>
    <row r="80" spans="1:6" x14ac:dyDescent="0.3">
      <c r="A80" s="184" t="s">
        <v>260</v>
      </c>
      <c r="B80" s="185">
        <f>B45</f>
        <v>27633319.019454345</v>
      </c>
      <c r="C80" s="185">
        <f t="shared" ref="C80:F80" si="8">C45</f>
        <v>29567651.350816153</v>
      </c>
      <c r="D80" s="185">
        <f t="shared" si="8"/>
        <v>31637386.945373289</v>
      </c>
      <c r="E80" s="185">
        <f t="shared" si="8"/>
        <v>33852004.031549424</v>
      </c>
      <c r="F80" s="185">
        <f t="shared" si="8"/>
        <v>36221644.313757882</v>
      </c>
    </row>
    <row r="81" spans="1:6" x14ac:dyDescent="0.3">
      <c r="A81" s="186" t="s">
        <v>256</v>
      </c>
      <c r="B81" s="185"/>
      <c r="C81" s="187">
        <f>C80/B80-1</f>
        <v>7.0000000000000062E-2</v>
      </c>
      <c r="D81" s="187">
        <f t="shared" ref="D81:F81" si="9">D80/C80-1</f>
        <v>7.0000000000000284E-2</v>
      </c>
      <c r="E81" s="187">
        <f t="shared" si="9"/>
        <v>7.0000000000000062E-2</v>
      </c>
      <c r="F81" s="188">
        <f t="shared" si="9"/>
        <v>6.999999999999984E-2</v>
      </c>
    </row>
    <row r="82" spans="1:6" x14ac:dyDescent="0.3">
      <c r="A82" s="189" t="s">
        <v>261</v>
      </c>
      <c r="B82" s="190">
        <f>B40</f>
        <v>26600297.74769903</v>
      </c>
      <c r="C82" s="190">
        <f t="shared" ref="C82:F82" si="10">C40</f>
        <v>27398306.680130024</v>
      </c>
      <c r="D82" s="190">
        <f t="shared" si="10"/>
        <v>28220255.880533915</v>
      </c>
      <c r="E82" s="190">
        <f t="shared" si="10"/>
        <v>29066863.556949936</v>
      </c>
      <c r="F82" s="190">
        <f t="shared" si="10"/>
        <v>29938869.46365843</v>
      </c>
    </row>
    <row r="83" spans="1:6" x14ac:dyDescent="0.3">
      <c r="A83" s="186" t="s">
        <v>256</v>
      </c>
      <c r="B83" s="185"/>
      <c r="C83" s="187">
        <f>C82/B82-1</f>
        <v>3.0000000000000915E-2</v>
      </c>
      <c r="D83" s="187">
        <f t="shared" ref="D83:F83" si="11">D82/C82-1</f>
        <v>2.9999999999999583E-2</v>
      </c>
      <c r="E83" s="187">
        <f t="shared" si="11"/>
        <v>3.0000000000000027E-2</v>
      </c>
      <c r="F83" s="188">
        <f t="shared" si="11"/>
        <v>2.9999999999999805E-2</v>
      </c>
    </row>
    <row r="84" spans="1:6" x14ac:dyDescent="0.3">
      <c r="A84" s="192" t="s">
        <v>257</v>
      </c>
      <c r="B84" s="193">
        <f>B80-B82</f>
        <v>1033021.2717553154</v>
      </c>
      <c r="C84" s="193">
        <f>C80-C82</f>
        <v>2169344.6706861295</v>
      </c>
      <c r="D84" s="193">
        <f>D80-D82</f>
        <v>3417131.0648393743</v>
      </c>
      <c r="E84" s="193">
        <f>E80-E82</f>
        <v>4785140.4745994881</v>
      </c>
      <c r="F84" s="194">
        <f>F80-F82</f>
        <v>6282774.8500994518</v>
      </c>
    </row>
    <row r="85" spans="1:6" x14ac:dyDescent="0.3">
      <c r="A85" s="195"/>
      <c r="B85" s="196"/>
      <c r="C85" s="196"/>
      <c r="D85" s="196"/>
      <c r="E85" s="196"/>
      <c r="F85" s="197"/>
    </row>
    <row r="86" spans="1:6" x14ac:dyDescent="0.3">
      <c r="A86" s="202" t="s">
        <v>258</v>
      </c>
      <c r="B86" s="198">
        <v>2024</v>
      </c>
      <c r="C86" s="198">
        <v>2025</v>
      </c>
      <c r="D86" s="199">
        <v>2026</v>
      </c>
      <c r="E86" s="199">
        <v>2027</v>
      </c>
      <c r="F86" s="200">
        <v>2028</v>
      </c>
    </row>
    <row r="87" spans="1:6" x14ac:dyDescent="0.3">
      <c r="A87" s="189" t="s">
        <v>255</v>
      </c>
      <c r="B87" s="190">
        <f>'Dues Calculations - Hi Growth'!M154</f>
        <v>803043.57962575287</v>
      </c>
      <c r="C87" s="190">
        <f>'Dues Calculations - Hi Growth'!R154</f>
        <v>859256.63019955566</v>
      </c>
      <c r="D87" s="190">
        <f>'Dues Calculations - Hi Growth'!W154</f>
        <v>919404.59431352455</v>
      </c>
      <c r="E87" s="190">
        <f>'Dues Calculations - Hi Growth'!AB154</f>
        <v>983762.91591547127</v>
      </c>
      <c r="F87" s="191">
        <f>'Dues Calculations - Hi Growth'!AG154</f>
        <v>1052626.3200295542</v>
      </c>
    </row>
    <row r="88" spans="1:6" x14ac:dyDescent="0.3">
      <c r="A88" s="203" t="s">
        <v>262</v>
      </c>
      <c r="B88" s="205">
        <f>B87/B80</f>
        <v>2.9060699478784868E-2</v>
      </c>
      <c r="C88" s="205">
        <f>C87/C80</f>
        <v>2.9060699478784868E-2</v>
      </c>
      <c r="D88" s="205">
        <f>D87/D80</f>
        <v>2.9060699478784861E-2</v>
      </c>
      <c r="E88" s="205">
        <f>E87/E80</f>
        <v>2.9060699478784858E-2</v>
      </c>
      <c r="F88" s="206">
        <f>F87/F80</f>
        <v>2.9060699478784858E-2</v>
      </c>
    </row>
    <row r="89" spans="1:6" ht="14.5" thickBot="1" x14ac:dyDescent="0.35">
      <c r="A89" s="204" t="s">
        <v>259</v>
      </c>
      <c r="B89" s="207">
        <f>B88*B84</f>
        <v>30020.320733673376</v>
      </c>
      <c r="C89" s="207">
        <f>C88*C84</f>
        <v>63042.673540713135</v>
      </c>
      <c r="D89" s="207">
        <f>D88*D84</f>
        <v>99304.21895491716</v>
      </c>
      <c r="E89" s="207">
        <f>E88*E84</f>
        <v>139059.52929610567</v>
      </c>
      <c r="F89" s="208">
        <f>F88*F84</f>
        <v>182581.83181160776</v>
      </c>
    </row>
    <row r="90" spans="1:6" x14ac:dyDescent="0.3">
      <c r="A90" s="201"/>
    </row>
  </sheetData>
  <mergeCells count="2">
    <mergeCell ref="A1:F1"/>
    <mergeCell ref="A15:F15"/>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81A5A-5613-4EC3-A38C-A0A2D924E84B}"/>
</file>

<file path=customXml/itemProps2.xml><?xml version="1.0" encoding="utf-8"?>
<ds:datastoreItem xmlns:ds="http://schemas.openxmlformats.org/officeDocument/2006/customXml" ds:itemID="{07B1FC7B-27CD-4509-A259-0D01BCACE9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Control Panel</vt:lpstr>
      <vt:lpstr>Dues Calculations - Low Growth </vt:lpstr>
      <vt:lpstr>Dues Calculations - Hi Growth</vt:lpstr>
      <vt:lpstr>ESTIMATED Earned Revenue</vt:lpstr>
      <vt:lpstr>Dashboard of Proposed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2023-05-18T15:39:05Z</dcterms:modified>
  <cp:category/>
  <cp:contentStatus/>
</cp:coreProperties>
</file>